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4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5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6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drawings/drawing7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drawings/drawing8.xml" ContentType="application/vnd.openxmlformats-officedocument.drawing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9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drawings/drawing10.xml" ContentType="application/vnd.openxmlformats-officedocument.drawing+xml"/>
  <Override PartName="/xl/ctrlProps/ctrlProp72.xml" ContentType="application/vnd.ms-excel.controlproperties+xml"/>
  <Override PartName="/xl/drawings/drawing11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12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1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14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15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drawings/drawing16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/>
  <bookViews>
    <workbookView xWindow="240" yWindow="135" windowWidth="18195" windowHeight="9780" tabRatio="968" firstSheet="3" activeTab="4"/>
  </bookViews>
  <sheets>
    <sheet name="Setup" sheetId="1" state="veryHidden" r:id="rId1"/>
    <sheet name="Errors" sheetId="2" state="veryHidden" r:id="rId2"/>
    <sheet name="DMH" sheetId="3" state="veryHidden" r:id="rId3"/>
    <sheet name="HOME" sheetId="4" r:id="rId4"/>
    <sheet name="Medi-Cal" sheetId="5" r:id="rId5"/>
    <sheet name="Non Medi-Cal" sheetId="6" r:id="rId6"/>
    <sheet name="MH1900_INFO" sheetId="7" r:id="rId7"/>
    <sheet name="MH1901_Schedule_A" sheetId="8" r:id="rId8"/>
    <sheet name="MH1901_Schedule_B" sheetId="9" r:id="rId9"/>
    <sheet name="MH1901_Schedule_C" sheetId="37" r:id="rId10"/>
    <sheet name="MH1960_HOSP_COSTS" sheetId="52" r:id="rId11"/>
    <sheet name="MH1960_HOSP_05_ADMIN" sheetId="56" r:id="rId12"/>
    <sheet name="MH1960_HOSP_05" sheetId="50" r:id="rId13"/>
    <sheet name="MH1960_PHYS_05_ADMIN" sheetId="57" r:id="rId14"/>
    <sheet name="MH1960_PHYS_05" sheetId="53" r:id="rId15"/>
    <sheet name="MH1960_HOSP_10" sheetId="51" r:id="rId16"/>
    <sheet name="MH1960_PHYS_10" sheetId="54" r:id="rId17"/>
    <sheet name="MH1960_HOSP_15" sheetId="38" r:id="rId18"/>
    <sheet name="MH1960_PHYS_15" sheetId="55" r:id="rId19"/>
    <sheet name="MH1960" sheetId="39" r:id="rId20"/>
    <sheet name="MH1961" sheetId="42" r:id="rId21"/>
    <sheet name="MH1962" sheetId="45" r:id="rId22"/>
    <sheet name="MH1963" sheetId="14" r:id="rId23"/>
    <sheet name="MH1964" sheetId="16" r:id="rId24"/>
    <sheet name="MH1965" sheetId="40" r:id="rId25"/>
    <sheet name="MH1966_HOSPINPT" sheetId="18" r:id="rId26"/>
    <sheet name="MH1966_MODE5(OTHR)" sheetId="19" r:id="rId27"/>
    <sheet name="MH1966_MODE10" sheetId="20" r:id="rId28"/>
    <sheet name="MH1966_MODE15_(1)" sheetId="21" r:id="rId29"/>
    <sheet name="MH1966_MODE15_(2)" sheetId="48" r:id="rId30"/>
    <sheet name="MH1966_MODE45" sheetId="23" r:id="rId31"/>
    <sheet name="MH1966_MODE55" sheetId="24" r:id="rId32"/>
    <sheet name="MH1966_MODE60" sheetId="25" r:id="rId33"/>
    <sheet name="MH1969_INST" sheetId="27" r:id="rId34"/>
    <sheet name="MH1969" sheetId="17" r:id="rId35"/>
    <sheet name="MH1968" sheetId="26" r:id="rId36"/>
    <sheet name="MH1979" sheetId="47" r:id="rId37"/>
    <sheet name="MH1979B" sheetId="58" r:id="rId38"/>
    <sheet name="MH1992_INST" sheetId="30" state="veryHidden" r:id="rId39"/>
    <sheet name="MH1991" sheetId="11" r:id="rId40"/>
    <sheet name="MH1992" sheetId="31" r:id="rId41"/>
    <sheet name="Crosschecks" sheetId="49" r:id="rId42"/>
  </sheets>
  <externalReferences>
    <externalReference r:id="rId43"/>
  </externalReferences>
  <definedNames>
    <definedName name="_xlnm._FilterDatabase" localSheetId="7" hidden="1">MH1901_Schedule_A!$D$14:$F$67</definedName>
    <definedName name="_xlnm._FilterDatabase" localSheetId="8" hidden="1">MH1901_Schedule_B!$A$19:$S$103</definedName>
    <definedName name="_xlnm._FilterDatabase" localSheetId="9" hidden="1">MH1901_Schedule_C!$A$19:$N$134</definedName>
    <definedName name="_xlnm._FilterDatabase" localSheetId="22" hidden="1">'MH1963'!$A$12:$N$61</definedName>
    <definedName name="_Order1" hidden="1">255</definedName>
    <definedName name="_Order2" hidden="1">255</definedName>
    <definedName name="AllocationMethodCode">MH1901_Schedule_C!$E$13</definedName>
    <definedName name="County_Code">MH1900_INFO!$B$10</definedName>
    <definedName name="County_Name">MH1900_INFO!$B$9</definedName>
    <definedName name="CurrentReCalcMode">Setup!$B$16</definedName>
    <definedName name="EnhancedSDMCRatioFFP">Setup!$B$24</definedName>
    <definedName name="Entire_FiscalYear">Setup!$B$11</definedName>
    <definedName name="FiscalYear">Setup!$B$3</definedName>
    <definedName name="FiscalYear_Period1">Setup!$B$8</definedName>
    <definedName name="FiscalYear_Period2">Setup!$B$9</definedName>
    <definedName name="FiscalYear_Period3">Setup!$B$10</definedName>
    <definedName name="FiscalYear_with_Dash">Setup!$B$4</definedName>
    <definedName name="FormList">Setup!$J$3:$J$39</definedName>
    <definedName name="fy" localSheetId="23">'MH1964'!#REF!</definedName>
    <definedName name="HAD_Period1">Setup!$C$8</definedName>
    <definedName name="HAD_Period2">Setup!$D$8</definedName>
    <definedName name="HAD_Period3">Setup!$C$9</definedName>
    <definedName name="HAD_Period4">Setup!$D$9</definedName>
    <definedName name="HADPeriod1Rate">Setup!$D$14</definedName>
    <definedName name="HADPeriod2Rate">Setup!$D$15</definedName>
    <definedName name="HealthyFamAdmin">Setup!$B$20</definedName>
    <definedName name="HealthyFamilyRatioFFP1stHalf">Setup!$B$18</definedName>
    <definedName name="HealthyFamilyRatioFFP2ndHalf">Setup!$B$19</definedName>
    <definedName name="HOME">HOME!$A$1:$K$30</definedName>
    <definedName name="HTML_CodePage" hidden="1">1252</definedName>
    <definedName name="HTML_Control" localSheetId="2" hidden="1">{"'MH1968_9'!$A$1:$M$95"}</definedName>
    <definedName name="HTML_Control" localSheetId="4" hidden="1">{"'MH1968_9'!$A$1:$M$95"}</definedName>
    <definedName name="HTML_Control" localSheetId="9" hidden="1">{"'MH1968_9'!$A$1:$M$95"}</definedName>
    <definedName name="HTML_Control" localSheetId="12" hidden="1">{"'MH1968_9'!$A$1:$M$95"}</definedName>
    <definedName name="HTML_Control" localSheetId="11" hidden="1">{"'MH1968_9'!$A$1:$M$95"}</definedName>
    <definedName name="HTML_Control" localSheetId="15" hidden="1">{"'MH1968_9'!$A$1:$M$95"}</definedName>
    <definedName name="HTML_Control" localSheetId="17" hidden="1">{"'MH1968_9'!$A$1:$M$95"}</definedName>
    <definedName name="HTML_Control" localSheetId="10" hidden="1">{"'MH1968_9'!$A$1:$M$95"}</definedName>
    <definedName name="HTML_Control" localSheetId="14" hidden="1">{"'MH1968_9'!$A$1:$M$95"}</definedName>
    <definedName name="HTML_Control" localSheetId="13" hidden="1">{"'MH1968_9'!$A$1:$M$95"}</definedName>
    <definedName name="HTML_Control" localSheetId="16" hidden="1">{"'MH1968_9'!$A$1:$M$95"}</definedName>
    <definedName name="HTML_Control" localSheetId="18" hidden="1">{"'MH1968_9'!$A$1:$M$95"}</definedName>
    <definedName name="HTML_Control" localSheetId="21" hidden="1">{"'MH1968_9'!$A$1:$M$95"}</definedName>
    <definedName name="HTML_Control" localSheetId="23" hidden="1">{"'MH1968_9'!$A$1:$M$95"}</definedName>
    <definedName name="HTML_Control" localSheetId="30" hidden="1">{"'MH1968_9'!$A$1:$M$95"}</definedName>
    <definedName name="HTML_Control" localSheetId="32" hidden="1">{"'MH1968_9'!$A$1:$M$95"}</definedName>
    <definedName name="HTML_Control" localSheetId="35" hidden="1">{"'MH1968_9'!$A$1:$M$95"}</definedName>
    <definedName name="HTML_Control" localSheetId="34" hidden="1">{"'MH1968_9'!$A$1:$M$95"}</definedName>
    <definedName name="HTML_Control" localSheetId="5" hidden="1">{"'MH1968_9'!$A$1:$M$95"}</definedName>
    <definedName name="HTML_Control" hidden="1">{"'MH1968_9'!$A$1:$M$95"}</definedName>
    <definedName name="HTML_Description" hidden="1">""</definedName>
    <definedName name="HTML_Email" hidden="1">""</definedName>
    <definedName name="HTML_Header" hidden="1">"MH1968_9"</definedName>
    <definedName name="HTML_LastUpdate" hidden="1">"8/28/00"</definedName>
    <definedName name="HTML_LineAfter" hidden="1">FALSE</definedName>
    <definedName name="HTML_LineBefore" hidden="1">FALSE</definedName>
    <definedName name="HTML_Name" hidden="1">"\"</definedName>
    <definedName name="HTML_OBDlg2" hidden="1">TRUE</definedName>
    <definedName name="HTML_OBDlg4" hidden="1">TRUE</definedName>
    <definedName name="HTML_OS" hidden="1">0</definedName>
    <definedName name="HTML_PathFile" hidden="1">"c:\temp\test"</definedName>
    <definedName name="HTML_Title" hidden="1">"mhtestv4_14"</definedName>
    <definedName name="isCountyLegalEntity">MH1900_INFO!$B$11</definedName>
    <definedName name="isCountyPopulationOver">MH1900_INFO!$B$21</definedName>
    <definedName name="isReportingSDMC">MH1900_INFO!$B$12</definedName>
    <definedName name="Legal_Entity_Name">MH1900_INFO!$B$7</definedName>
    <definedName name="Legal_Entity_Number">MH1900_INFO!$B$8</definedName>
    <definedName name="MaxMH1960Line">'MH1960'!$B$6</definedName>
    <definedName name="Medi_Cal">'Medi-Cal'!$A$1:$L$76</definedName>
    <definedName name="MH1900_INFO">MH1900_INFO!$A$1:$F$62</definedName>
    <definedName name="MH1901_Schedule_A">MH1901_Schedule_A!$A$1:$J$73</definedName>
    <definedName name="MH1901_Schedule_B">MH1901_Schedule_B!$A$1:$S$106</definedName>
    <definedName name="MH1901_Schedule_C" localSheetId="9">MH1901_Schedule_C!$A$1:$L$134</definedName>
    <definedName name="MH1901_Schedule_C">MH1901_Schedule_C!$A$1:$L$134</definedName>
    <definedName name="MH1960_1" localSheetId="12">MH1960_HOSP_05!$A$1:$I$72</definedName>
    <definedName name="MH1960_1" localSheetId="11">MH1960_HOSP_05_ADMIN!$A$1:$I$72</definedName>
    <definedName name="MH1960_1" localSheetId="15">MH1960_HOSP_10!$A$1:$I$72</definedName>
    <definedName name="MH1960_1" localSheetId="10">MH1960_HOSP_COSTS!$A$1:$G$80</definedName>
    <definedName name="MH1960_1" localSheetId="14">MH1960_PHYS_05!$A$1:$I$72</definedName>
    <definedName name="MH1960_1" localSheetId="13">MH1960_PHYS_05_ADMIN!$A$1:$I$72</definedName>
    <definedName name="MH1960_1" localSheetId="16">MH1960_PHYS_10!$A$1:$I$72</definedName>
    <definedName name="MH1960_1" localSheetId="18">MH1960_PHYS_15!$A$1:$I$72</definedName>
    <definedName name="MH1960_1">MH1960_HOSP_15!$A$1:$I$72</definedName>
    <definedName name="MH1960_HOSP_05">MH1960_HOSP_05!$A$1:$Z$81</definedName>
    <definedName name="MH1960_HOSP_05_ADMIN">MH1960_HOSP_05_ADMIN!$A$1:$Z$81</definedName>
    <definedName name="MH1960_HOSP_10">MH1960_HOSP_10!$A$1:$Z$81</definedName>
    <definedName name="MH1960_HOSP_15">MH1960_HOSP_15!$A$1:$Z$81</definedName>
    <definedName name="MH1960_HOSP_COSTS">MH1960_HOSP_COSTS!$A$1:$W$80</definedName>
    <definedName name="MH1960_XL7">'MH1960'!$A$1:$N$49</definedName>
    <definedName name="MH1961_XL7">'MH1961'!$A$1:$G$31</definedName>
    <definedName name="MH1962_XL7">'MH1961'!$A$1:$G$31</definedName>
    <definedName name="MH1963_Hidden_Detail_Row">'MH1963'!$A$62</definedName>
    <definedName name="MH1963_Line_Item1">'MH1963'!$A$11</definedName>
    <definedName name="MH1963_Total_Line">'MH1963'!$A$63</definedName>
    <definedName name="MH1963_XL7">'MH1963'!$A$1:$O63</definedName>
    <definedName name="MH1964_XL7">'MH1964'!$A$1:$I$24</definedName>
    <definedName name="MH1966_HOSPINPT_PG1">MH1966_HOSPINPT!$E$1:$K$74</definedName>
    <definedName name="MH1966_HOSPINPT_PG2">MH1966_HOSPINPT!$L$1:$S$74</definedName>
    <definedName name="MH1966_MODE10_PG1">MH1966_MODE10!$E$1:$K$74</definedName>
    <definedName name="MH1966_MODE10_PG2">MH1966_MODE10!$L$1:$T$74</definedName>
    <definedName name="MH1966_MODE15_1_Page_Count">'MH1966_MODE15_(1)'!$D$5</definedName>
    <definedName name="MH1966_MODE15_1_PG1">'MH1966_MODE15_(1)'!$E$1:$M$74</definedName>
    <definedName name="MH1966_MODE15_1_PG10">'MH1966_MODE15_(1)'!$BR$1:$BX$74</definedName>
    <definedName name="MH1966_MODE15_1_PG11">'MH1966_MODE15_(1)'!$BY$1:$CE$74</definedName>
    <definedName name="MH1966_MODE15_1_PG2">'MH1966_MODE15_(1)'!$N$1:$T$74</definedName>
    <definedName name="MH1966_MODE15_1_PG3">'MH1966_MODE15_(1)'!$U$1:$AA$74</definedName>
    <definedName name="MH1966_MODE15_1_PG4">'MH1966_MODE15_(1)'!$AB$1:$AH$74</definedName>
    <definedName name="MH1966_MODE15_1_PG5">'MH1966_MODE15_(1)'!$AI$1:$AO$74</definedName>
    <definedName name="MH1966_MODE15_1_PG6">'MH1966_MODE15_(1)'!$AP$1:$AV$74</definedName>
    <definedName name="MH1966_MODE15_1_PG7">'MH1966_MODE15_(1)'!$AW$1:$BC$74</definedName>
    <definedName name="MH1966_MODE15_1_PG8">'MH1966_MODE15_(1)'!$BD$1:$BJ$74</definedName>
    <definedName name="MH1966_MODE15_1_PG9">'MH1966_MODE15_(1)'!$BK$1:$BQ$74</definedName>
    <definedName name="MH1966_MODE15_2_Page_Count">'MH1966_MODE15_(2)'!$D$5</definedName>
    <definedName name="MH1966_MODE15_2_PG1">'MH1966_MODE15_(2)'!$E$1:$K$74</definedName>
    <definedName name="MH1966_MODE15_2_PG10">'MH1966_MODE15_(2)'!$BP$1:$BV$74</definedName>
    <definedName name="MH1966_MODE15_2_PG11">'MH1966_MODE15_(2)'!$BW$1:$CC$74</definedName>
    <definedName name="MH1966_MODE15_2_PG2">'MH1966_MODE15_(2)'!$L$1:$R$74</definedName>
    <definedName name="MH1966_MODE15_2_PG3">'MH1966_MODE15_(2)'!$S$1:$Y$74</definedName>
    <definedName name="MH1966_MODE15_2_PG4">'MH1966_MODE15_(2)'!$Z$1:$AF$74</definedName>
    <definedName name="MH1966_MODE15_2_PG5">'MH1966_MODE15_(2)'!$AG$1:$AM$74</definedName>
    <definedName name="MH1966_MODE15_2_PG6">'MH1966_MODE15_(2)'!$AN$1:$AT$74</definedName>
    <definedName name="MH1966_MODE15_2_PG7">'MH1966_MODE15_(2)'!$AU$1:$BA$74</definedName>
    <definedName name="MH1966_MODE15_2_PG8">'MH1966_MODE15_(2)'!$BB$1:$BH$74</definedName>
    <definedName name="MH1966_MODE15_2_PG9">'MH1966_MODE15_(2)'!$BI$1:$BO$74</definedName>
    <definedName name="MH1966_MODE45_PG1">MH1966_MODE45!$E$1:$K$19</definedName>
    <definedName name="MH1966_MODE45_PG2">MH1966_MODE45!$L$1:$R$19</definedName>
    <definedName name="MH1966_MODE55_PG1">MH1966_MODE55!$E$1:$K$19</definedName>
    <definedName name="MH1966_MODE55_PG2">MH1966_MODE55!$L$1:$R$19</definedName>
    <definedName name="MH1966_MODE5OTHR_PG1">'MH1966_MODE5(OTHR)'!$E$1:$K$74</definedName>
    <definedName name="MH1966_MODE5OTHR_PG2">'MH1966_MODE5(OTHR)'!$L$1:$R$74</definedName>
    <definedName name="MH1966_MODE60_PG1">MH1966_MODE60!$E$1:$K$20</definedName>
    <definedName name="MH1966_MODE60_PG2">MH1966_MODE60!$L$1:$R$20</definedName>
    <definedName name="MH1968_XL7">'MH1968'!$A$1:$Q$84</definedName>
    <definedName name="MH1969_INST">MH1969_INST!$A$1:$K$10</definedName>
    <definedName name="MH1969_XL7">'MH1969'!$A$1:$I$33</definedName>
    <definedName name="MH1979_XL7">'MH1979'!$A$1:$S$58</definedName>
    <definedName name="MH1979B_XL7">MH1979B!$A$1:$I$29</definedName>
    <definedName name="MH1991_XL7">'MH1991'!$A$1:$L$53</definedName>
    <definedName name="MH1992_INST">MH1992_INST!$A$1:$F$27</definedName>
    <definedName name="MH1992_XL7">'MH1992'!$A$1:$P$46</definedName>
    <definedName name="MH1992Rollover">Setup!$C$11</definedName>
    <definedName name="New_HTML_Control" localSheetId="4" hidden="1">{"'MH1968_9'!$A$1:$M$95"}</definedName>
    <definedName name="New_HTML_Control" localSheetId="9" hidden="1">{"'MH1968_9'!$A$1:$M$95"}</definedName>
    <definedName name="New_HTML_Control" localSheetId="12" hidden="1">{"'MH1968_9'!$A$1:$M$95"}</definedName>
    <definedName name="New_HTML_Control" localSheetId="11" hidden="1">{"'MH1968_9'!$A$1:$M$95"}</definedName>
    <definedName name="New_HTML_Control" localSheetId="15" hidden="1">{"'MH1968_9'!$A$1:$M$95"}</definedName>
    <definedName name="New_HTML_Control" localSheetId="17" hidden="1">{"'MH1968_9'!$A$1:$M$95"}</definedName>
    <definedName name="New_HTML_Control" localSheetId="10" hidden="1">{"'MH1968_9'!$A$1:$M$95"}</definedName>
    <definedName name="New_HTML_Control" localSheetId="14" hidden="1">{"'MH1968_9'!$A$1:$M$95"}</definedName>
    <definedName name="New_HTML_Control" localSheetId="13" hidden="1">{"'MH1968_9'!$A$1:$M$95"}</definedName>
    <definedName name="New_HTML_Control" localSheetId="16" hidden="1">{"'MH1968_9'!$A$1:$M$95"}</definedName>
    <definedName name="New_HTML_Control" localSheetId="18" hidden="1">{"'MH1968_9'!$A$1:$M$95"}</definedName>
    <definedName name="New_HTML_Control" localSheetId="21" hidden="1">{"'MH1968_9'!$A$1:$M$95"}</definedName>
    <definedName name="New_HTML_Control" hidden="1">{"'MH1968_9'!$A$1:$M$95"}</definedName>
    <definedName name="Non_Medi_Cal">'Non Medi-Cal'!$A$1:$K$51</definedName>
    <definedName name="_xlnm.Print_Area" localSheetId="3">HOME!$A$1:$K$30</definedName>
    <definedName name="_xlnm.Print_Area" localSheetId="4">'Medi-Cal'!$A$1:$L$76</definedName>
    <definedName name="_xlnm.Print_Area" localSheetId="6">MH1900_INFO!$A$1:$F$66</definedName>
    <definedName name="_xlnm.Print_Area" localSheetId="7">MH1901_Schedule_A!$A$1:$J$73</definedName>
    <definedName name="_xlnm.Print_Area" localSheetId="8">MH1901_Schedule_B!$A$1:$S$106</definedName>
    <definedName name="_xlnm.Print_Area" localSheetId="9">MH1901_Schedule_C!$A$1:$L$134</definedName>
    <definedName name="_xlnm.Print_Area" localSheetId="19">'MH1960'!$A$1:$N$49</definedName>
    <definedName name="_xlnm.Print_Area" localSheetId="12">MH1960_HOSP_05!$A$1:$Z$81</definedName>
    <definedName name="_xlnm.Print_Area" localSheetId="11">MH1960_HOSP_05_ADMIN!$A$1:$Z$81</definedName>
    <definedName name="_xlnm.Print_Area" localSheetId="15">MH1960_HOSP_10!$A$1:$Z$81</definedName>
    <definedName name="_xlnm.Print_Area" localSheetId="17">MH1960_HOSP_15!$A$1:$Z$81</definedName>
    <definedName name="_xlnm.Print_Area" localSheetId="10">MH1960_HOSP_COSTS!$A$1:$W$80</definedName>
    <definedName name="_xlnm.Print_Area" localSheetId="14">MH1960_PHYS_05!$A$1:$Z$81</definedName>
    <definedName name="_xlnm.Print_Area" localSheetId="13">MH1960_PHYS_05_ADMIN!$A$1:$Z$81</definedName>
    <definedName name="_xlnm.Print_Area" localSheetId="16">MH1960_PHYS_10!$A$1:$Z$81</definedName>
    <definedName name="_xlnm.Print_Area" localSheetId="18">MH1960_PHYS_15!$A$1:$Z$81</definedName>
    <definedName name="_xlnm.Print_Area" localSheetId="20">'MH1961'!$A$1:$G$31</definedName>
    <definedName name="_xlnm.Print_Area" localSheetId="21">'MH1962'!$A$1:$G$31</definedName>
    <definedName name="_xlnm.Print_Area" localSheetId="22">'MH1963'!$A$1:$O$63</definedName>
    <definedName name="_xlnm.Print_Area" localSheetId="23">'MH1964'!$A$1:$I$24</definedName>
    <definedName name="_xlnm.Print_Area" localSheetId="24">'MH1965'!$A$1:$J$49</definedName>
    <definedName name="_xlnm.Print_Area" localSheetId="25">MH1966_HOSPINPT!$E$1:$L$74</definedName>
    <definedName name="_xlnm.Print_Area" localSheetId="27">MH1966_MODE10!$E$1:$K$74</definedName>
    <definedName name="_xlnm.Print_Area" localSheetId="30">MH1966_MODE45!$E$1:$K$19</definedName>
    <definedName name="_xlnm.Print_Area" localSheetId="26">'MH1966_MODE5(OTHR)'!$E$1:$K$74</definedName>
    <definedName name="_xlnm.Print_Area" localSheetId="31">MH1966_MODE55!$E$1:$K$19</definedName>
    <definedName name="_xlnm.Print_Area" localSheetId="32">MH1966_MODE60!$E$1:$K$20</definedName>
    <definedName name="_xlnm.Print_Area" localSheetId="35">'MH1968'!$A$1:$Q$84</definedName>
    <definedName name="_xlnm.Print_Area" localSheetId="34">'MH1969'!$A$1:$I$33</definedName>
    <definedName name="_xlnm.Print_Area" localSheetId="33">MH1969_INST!$A$1:$K$10</definedName>
    <definedName name="_xlnm.Print_Area" localSheetId="36">'MH1979'!$A$1:$S$58</definedName>
    <definedName name="_xlnm.Print_Area" localSheetId="37">MH1979B!$A$1:$I$29</definedName>
    <definedName name="_xlnm.Print_Area" localSheetId="39">'MH1991'!$A$1:$L$53</definedName>
    <definedName name="_xlnm.Print_Area" localSheetId="40">'MH1992'!$A$1:$P$46</definedName>
    <definedName name="_xlnm.Print_Area" localSheetId="38">MH1992_INST!$A$1:$F$27</definedName>
    <definedName name="_xlnm.Print_Area" localSheetId="5">'Non Medi-Cal'!$A$1:$K$51</definedName>
    <definedName name="_xlnm.Print_Titles" localSheetId="1">Errors!$1:$2</definedName>
    <definedName name="_xlnm.Print_Titles" localSheetId="8">MH1901_Schedule_B!$1:$19</definedName>
    <definedName name="_xlnm.Print_Titles" localSheetId="9">MH1901_Schedule_C!$1:$19</definedName>
    <definedName name="_xlnm.Print_Titles" localSheetId="12">MH1960_HOSP_05!$A:$B</definedName>
    <definedName name="_xlnm.Print_Titles" localSheetId="11">MH1960_HOSP_05_ADMIN!$A:$B</definedName>
    <definedName name="_xlnm.Print_Titles" localSheetId="15">MH1960_HOSP_10!$A:$B</definedName>
    <definedName name="_xlnm.Print_Titles" localSheetId="17">MH1960_HOSP_15!$A:$B</definedName>
    <definedName name="_xlnm.Print_Titles" localSheetId="10">MH1960_HOSP_COSTS!$A:$B</definedName>
    <definedName name="_xlnm.Print_Titles" localSheetId="14">MH1960_PHYS_05!$A:$B</definedName>
    <definedName name="_xlnm.Print_Titles" localSheetId="13">MH1960_PHYS_05_ADMIN!$A:$B</definedName>
    <definedName name="_xlnm.Print_Titles" localSheetId="16">MH1960_PHYS_10!$A:$B</definedName>
    <definedName name="_xlnm.Print_Titles" localSheetId="18">MH1960_PHYS_15!$A:$B</definedName>
    <definedName name="_xlnm.Print_Titles" localSheetId="22">'MH1963'!$1:$10</definedName>
    <definedName name="_xlnm.Print_Titles" localSheetId="25">MH1966_HOSPINPT!$A:$D</definedName>
    <definedName name="_xlnm.Print_Titles" localSheetId="27">MH1966_MODE10!$A:$D</definedName>
    <definedName name="_xlnm.Print_Titles" localSheetId="28">'MH1966_MODE15_(1)'!$A:$D</definedName>
    <definedName name="_xlnm.Print_Titles" localSheetId="29">'MH1966_MODE15_(2)'!$A:$D</definedName>
    <definedName name="_xlnm.Print_Titles" localSheetId="30">MH1966_MODE45!$A:$D</definedName>
    <definedName name="_xlnm.Print_Titles" localSheetId="26">'MH1966_MODE5(OTHR)'!$A:$D</definedName>
    <definedName name="_xlnm.Print_Titles" localSheetId="31">MH1966_MODE55!$A:$D</definedName>
    <definedName name="_xlnm.Print_Titles" localSheetId="32">MH1966_MODE60!$A:$D</definedName>
    <definedName name="ProtectionStatus">Setup!$B$6</definedName>
    <definedName name="Refugee_FMAP">Setup!$B$25</definedName>
    <definedName name="Revision_Date">Setup!$B$12</definedName>
    <definedName name="Rounding">Setup!$B$5</definedName>
    <definedName name="SDMC_Admin_UR">Setup!$B$22</definedName>
    <definedName name="SDMC_Skilled_UR_MAA">Setup!$B$23</definedName>
    <definedName name="SDMCRatioFFP1stPeriod">Setup!$B$13</definedName>
    <definedName name="SDMCRatioFFP2ndPeriod">Setup!$B$14</definedName>
    <definedName name="SDMCRatioFFP3rdPeriod">Setup!$B$15</definedName>
    <definedName name="SUM">'MH1968'!$I$7</definedName>
    <definedName name="TotalContractProviderEnhancedBCCTPPayments">'MH1963'!$K$63</definedName>
    <definedName name="TotalContractProviderEnhancedChildrenPayments">'MH1963'!$J$63</definedName>
    <definedName name="TotalContractProviderEnhancedPregnancyPayments">'MH1963'!$L$63</definedName>
    <definedName name="TotalContractProviderEnhancedRefugeePayments">'MH1963'!$M$63</definedName>
    <definedName name="TotalContractProviderHealthyFamiliesPayments">'MH1963'!$N$63</definedName>
    <definedName name="TotalContractProviderMediCalAdminPayments">'MH1963'!$O$63</definedName>
    <definedName name="TotalContractProviderSDMCPayments">'MH1963'!$G$63</definedName>
    <definedName name="TotalPaymentContractProviders">'MH1963'!$F$63</definedName>
    <definedName name="Z_39467F21_71F3_11D4_88B2_DA4501A98828_.wvu.PrintArea" localSheetId="6" hidden="1">MH1900_INFO!$A$1:$C$36</definedName>
    <definedName name="Z_39467F21_71F3_11D4_88B2_DA4501A98828_.wvu.PrintArea" localSheetId="7" hidden="1">MH1901_Schedule_A!$B$1:$H$74</definedName>
    <definedName name="Z_39467F21_71F3_11D4_88B2_DA4501A98828_.wvu.PrintArea" localSheetId="8" hidden="1">MH1901_Schedule_B!$A$1:$S$106</definedName>
    <definedName name="Z_39467F21_71F3_11D4_88B2_DA4501A98828_.wvu.PrintArea" localSheetId="9" hidden="1">MH1901_Schedule_C!$A$1:$L$133</definedName>
    <definedName name="Z_39467F21_71F3_11D4_88B2_DA4501A98828_.wvu.PrintArea" localSheetId="23" hidden="1">'MH1964'!#REF!</definedName>
    <definedName name="Z_39467F21_71F3_11D4_88B2_DA4501A98828_.wvu.PrintArea" localSheetId="25" hidden="1">MH1966_HOSPINPT!$A$1:$L$74</definedName>
    <definedName name="Z_39467F21_71F3_11D4_88B2_DA4501A98828_.wvu.PrintArea" localSheetId="27" hidden="1">MH1966_MODE10!$N$1:$T$74</definedName>
    <definedName name="Z_39467F21_71F3_11D4_88B2_DA4501A98828_.wvu.PrintArea" localSheetId="28" hidden="1">'MH1966_MODE15_(1)'!$AP$1:$AV$74</definedName>
    <definedName name="Z_39467F21_71F3_11D4_88B2_DA4501A98828_.wvu.PrintArea" localSheetId="30" hidden="1">MH1966_MODE45!#REF!</definedName>
    <definedName name="Z_39467F21_71F3_11D4_88B2_DA4501A98828_.wvu.PrintArea" localSheetId="32" hidden="1">MH1966_MODE60!$A$1:$K$20</definedName>
    <definedName name="Z_39467F21_71F3_11D4_88B2_DA4501A98828_.wvu.PrintArea" localSheetId="35" hidden="1">'MH1968'!$A$1:$O$84</definedName>
    <definedName name="Z_39467F21_71F3_11D4_88B2_DA4501A98828_.wvu.PrintArea" localSheetId="34" hidden="1">'MH1969'!#REF!</definedName>
    <definedName name="Z_39467F21_71F3_11D4_88B2_DA4501A98828_.wvu.PrintTitles" localSheetId="25" hidden="1">MH1966_HOSPINPT!$A:$D</definedName>
    <definedName name="Z_39467F21_71F3_11D4_88B2_DA4501A98828_.wvu.PrintTitles" localSheetId="27" hidden="1">MH1966_MODE10!$A:$D</definedName>
    <definedName name="Z_39467F21_71F3_11D4_88B2_DA4501A98828_.wvu.PrintTitles" localSheetId="28" hidden="1">'MH1966_MODE15_(1)'!$A:$D</definedName>
    <definedName name="Z_39467F21_71F3_11D4_88B2_DA4501A98828_.wvu.PrintTitles" localSheetId="30" hidden="1">MH1966_MODE45!$A:$D</definedName>
    <definedName name="Z_39467F21_71F3_11D4_88B2_DA4501A98828_.wvu.PrintTitles" localSheetId="26" hidden="1">'MH1966_MODE5(OTHR)'!$A:$D</definedName>
    <definedName name="Z_39467F21_71F3_11D4_88B2_DA4501A98828_.wvu.PrintTitles" localSheetId="31" hidden="1">MH1966_MODE55!$A:$D</definedName>
    <definedName name="Z_39467F21_71F3_11D4_88B2_DA4501A98828_.wvu.PrintTitles" localSheetId="32" hidden="1">MH1966_MODE60!$A:$D</definedName>
    <definedName name="Z_39467F21_71F3_11D4_88B2_DA4501A98828_.wvu.Rows" localSheetId="30" hidden="1">MH1966_MODE45!#REF!,MH1966_MODE45!#REF!,MH1966_MODE45!#REF!,MH1966_MODE45!#REF!,MH1966_MODE45!#REF!,MH1966_MODE45!#REF!</definedName>
    <definedName name="Z_39467F21_71F3_11D4_88B2_DA4501A98828_.wvu.Rows" localSheetId="32" hidden="1">MH1966_MODE60!#REF!,MH1966_MODE60!#REF!,MH1966_MODE60!#REF!,MH1966_MODE60!#REF!,MH1966_MODE60!#REF!,MH1966_MODE60!$19:$19</definedName>
    <definedName name="Z_3C347D85_A9C8_40DE_8556_FF44E8446C58_.wvu.Cols" localSheetId="7" hidden="1">MH1901_Schedule_A!$F:$G</definedName>
    <definedName name="Z_3C347D85_A9C8_40DE_8556_FF44E8446C58_.wvu.Cols" localSheetId="35" hidden="1">'MH1968'!#REF!</definedName>
    <definedName name="Z_3C347D85_A9C8_40DE_8556_FF44E8446C58_.wvu.Cols" localSheetId="34" hidden="1">'MH1969'!$O:$Q</definedName>
    <definedName name="Z_3C347D85_A9C8_40DE_8556_FF44E8446C58_.wvu.FilterData" localSheetId="7" hidden="1">MH1901_Schedule_A!$D$14:$F$67</definedName>
    <definedName name="Z_3C347D85_A9C8_40DE_8556_FF44E8446C58_.wvu.FilterData" localSheetId="8" hidden="1">MH1901_Schedule_B!$A$19:$S$104</definedName>
    <definedName name="Z_3C347D85_A9C8_40DE_8556_FF44E8446C58_.wvu.PrintArea" localSheetId="3" hidden="1">HOME!$A$1:$K$30</definedName>
    <definedName name="Z_3C347D85_A9C8_40DE_8556_FF44E8446C58_.wvu.PrintArea" localSheetId="4" hidden="1">'Medi-Cal'!$A$1:$L$76</definedName>
    <definedName name="Z_3C347D85_A9C8_40DE_8556_FF44E8446C58_.wvu.PrintArea" localSheetId="6" hidden="1">MH1900_INFO!$A$1:$E$57</definedName>
    <definedName name="Z_3C347D85_A9C8_40DE_8556_FF44E8446C58_.wvu.PrintArea" localSheetId="7" hidden="1">MH1901_Schedule_A!$A$1:$J$72</definedName>
    <definedName name="Z_3C347D85_A9C8_40DE_8556_FF44E8446C58_.wvu.PrintArea" localSheetId="8" hidden="1">MH1901_Schedule_B!$A$1:$S$106</definedName>
    <definedName name="Z_3C347D85_A9C8_40DE_8556_FF44E8446C58_.wvu.PrintArea" localSheetId="22" hidden="1">'MH1963'!$A$1:$F$63</definedName>
    <definedName name="Z_3C347D85_A9C8_40DE_8556_FF44E8446C58_.wvu.PrintArea" localSheetId="23" hidden="1">'MH1964'!$A$1:$I$24</definedName>
    <definedName name="Z_3C347D85_A9C8_40DE_8556_FF44E8446C58_.wvu.PrintArea" localSheetId="25" hidden="1">MH1966_HOSPINPT!$F$1:$L$74</definedName>
    <definedName name="Z_3C347D85_A9C8_40DE_8556_FF44E8446C58_.wvu.PrintArea" localSheetId="27" hidden="1">MH1966_MODE10!$G$1:$M$74</definedName>
    <definedName name="Z_3C347D85_A9C8_40DE_8556_FF44E8446C58_.wvu.PrintArea" localSheetId="28" hidden="1">'MH1966_MODE15_(1)'!$G$1:$M$74</definedName>
    <definedName name="Z_3C347D85_A9C8_40DE_8556_FF44E8446C58_.wvu.PrintArea" localSheetId="30" hidden="1">MH1966_MODE45!$E$1:$K$19</definedName>
    <definedName name="Z_3C347D85_A9C8_40DE_8556_FF44E8446C58_.wvu.PrintArea" localSheetId="26" hidden="1">'MH1966_MODE5(OTHR)'!$E$1:$K$74</definedName>
    <definedName name="Z_3C347D85_A9C8_40DE_8556_FF44E8446C58_.wvu.PrintArea" localSheetId="31" hidden="1">MH1966_MODE55!$E$1:$K$19</definedName>
    <definedName name="Z_3C347D85_A9C8_40DE_8556_FF44E8446C58_.wvu.PrintArea" localSheetId="32" hidden="1">MH1966_MODE60!$E$1:$K$20</definedName>
    <definedName name="Z_3C347D85_A9C8_40DE_8556_FF44E8446C58_.wvu.PrintArea" localSheetId="35" hidden="1">'MH1968'!$A$1:$Q$84</definedName>
    <definedName name="Z_3C347D85_A9C8_40DE_8556_FF44E8446C58_.wvu.PrintArea" localSheetId="34" hidden="1">'MH1969'!$A$1:$I$33</definedName>
    <definedName name="Z_3C347D85_A9C8_40DE_8556_FF44E8446C58_.wvu.PrintArea" localSheetId="33" hidden="1">MH1969_INST!$A$1:$K$10</definedName>
    <definedName name="Z_3C347D85_A9C8_40DE_8556_FF44E8446C58_.wvu.PrintArea" localSheetId="39" hidden="1">'MH1991'!$A$1:$L$53</definedName>
    <definedName name="Z_3C347D85_A9C8_40DE_8556_FF44E8446C58_.wvu.PrintArea" localSheetId="40" hidden="1">'MH1992'!$A$1:$P$46</definedName>
    <definedName name="Z_3C347D85_A9C8_40DE_8556_FF44E8446C58_.wvu.PrintArea" localSheetId="38" hidden="1">MH1992_INST!$A$1:$F$27</definedName>
    <definedName name="Z_3C347D85_A9C8_40DE_8556_FF44E8446C58_.wvu.PrintArea" localSheetId="5" hidden="1">'Non Medi-Cal'!$A$1:$K$45</definedName>
    <definedName name="Z_3C347D85_A9C8_40DE_8556_FF44E8446C58_.wvu.PrintTitles" localSheetId="1" hidden="1">Errors!$1:$2</definedName>
    <definedName name="Z_3C347D85_A9C8_40DE_8556_FF44E8446C58_.wvu.PrintTitles" localSheetId="8" hidden="1">MH1901_Schedule_B!$1:$19</definedName>
    <definedName name="Z_3C347D85_A9C8_40DE_8556_FF44E8446C58_.wvu.PrintTitles" localSheetId="22" hidden="1">'MH1963'!$1:$10</definedName>
    <definedName name="Z_3C347D85_A9C8_40DE_8556_FF44E8446C58_.wvu.PrintTitles" localSheetId="25" hidden="1">MH1966_HOSPINPT!$A:$D</definedName>
    <definedName name="Z_3C347D85_A9C8_40DE_8556_FF44E8446C58_.wvu.PrintTitles" localSheetId="27" hidden="1">MH1966_MODE10!$A:$D</definedName>
    <definedName name="Z_3C347D85_A9C8_40DE_8556_FF44E8446C58_.wvu.PrintTitles" localSheetId="28" hidden="1">'MH1966_MODE15_(1)'!$A:$D</definedName>
    <definedName name="Z_3C347D85_A9C8_40DE_8556_FF44E8446C58_.wvu.PrintTitles" localSheetId="30" hidden="1">MH1966_MODE45!$A:$D</definedName>
    <definedName name="Z_3C347D85_A9C8_40DE_8556_FF44E8446C58_.wvu.PrintTitles" localSheetId="26" hidden="1">'MH1966_MODE5(OTHR)'!$A:$D</definedName>
    <definedName name="Z_3C347D85_A9C8_40DE_8556_FF44E8446C58_.wvu.PrintTitles" localSheetId="31" hidden="1">MH1966_MODE55!$A:$D</definedName>
    <definedName name="Z_3C347D85_A9C8_40DE_8556_FF44E8446C58_.wvu.PrintTitles" localSheetId="32" hidden="1">MH1966_MODE60!$A:$D</definedName>
    <definedName name="Z_3C347D85_A9C8_40DE_8556_FF44E8446C58_.wvu.Rows" localSheetId="22" hidden="1">'MH1963'!$62:$62</definedName>
    <definedName name="Z_3C347D85_A9C8_40DE_8556_FF44E8446C58_.wvu.Rows" localSheetId="25" hidden="1">MH1966_HOSPINPT!#REF!,MH1966_HOSPINPT!#REF!,MH1966_HOSPINPT!#REF!,MH1966_HOSPINPT!#REF!,MH1966_HOSPINPT!#REF!,MH1966_HOSPINPT!#REF!</definedName>
    <definedName name="Z_3C347D85_A9C8_40DE_8556_FF44E8446C58_.wvu.Rows" localSheetId="27" hidden="1">MH1966_MODE10!#REF!,MH1966_MODE10!#REF!,MH1966_MODE10!#REF!,MH1966_MODE10!#REF!,MH1966_MODE10!#REF!,MH1966_MODE10!#REF!</definedName>
    <definedName name="Z_3C347D85_A9C8_40DE_8556_FF44E8446C58_.wvu.Rows" localSheetId="28" hidden="1">'MH1966_MODE15_(1)'!#REF!,'MH1966_MODE15_(1)'!#REF!,'MH1966_MODE15_(1)'!#REF!,'MH1966_MODE15_(1)'!#REF!,'MH1966_MODE15_(1)'!#REF!,'MH1966_MODE15_(1)'!#REF!</definedName>
    <definedName name="Z_3C347D85_A9C8_40DE_8556_FF44E8446C58_.wvu.Rows" localSheetId="26" hidden="1">'MH1966_MODE5(OTHR)'!#REF!,'MH1966_MODE5(OTHR)'!#REF!,'MH1966_MODE5(OTHR)'!#REF!,'MH1966_MODE5(OTHR)'!#REF!,'MH1966_MODE5(OTHR)'!#REF!,'MH1966_MODE5(OTHR)'!#REF!</definedName>
    <definedName name="Z_3C347D85_A9C8_40DE_8556_FF44E8446C58_.wvu.Rows" localSheetId="35" hidden="1">'MH1968'!#REF!,'MH1968'!#REF!,'MH1968'!#REF!,'MH1968'!#REF!,'MH1968'!#REF!,'MH1968'!#REF!</definedName>
  </definedNames>
  <calcPr calcId="145621"/>
  <customWorkbookViews>
    <customWorkbookView name="Manoj Thadakapally - Personal View" guid="{3C347D85-A9C8-40DE-8556-FF44E8446C58}" mergeInterval="0" personalView="1" maximized="1" windowWidth="1276" windowHeight="831" tabRatio="900" activeSheetId="4" showFormulaBar="0" showStatusbar="0"/>
    <customWorkbookView name="\ - Personal View" guid="{39467F21-71F3-11D4-88B2-DA4501A98828}" mergeInterval="0" personalView="1" maximized="1" windowWidth="796" windowHeight="466" tabRatio="908" activeSheetId="5"/>
  </customWorkbookViews>
</workbook>
</file>

<file path=xl/calcChain.xml><?xml version="1.0" encoding="utf-8"?>
<calcChain xmlns="http://schemas.openxmlformats.org/spreadsheetml/2006/main">
  <c r="C8" i="1" l="1"/>
  <c r="B12" i="1"/>
  <c r="R9" i="52" l="1"/>
  <c r="R7" i="52"/>
  <c r="R4" i="52"/>
  <c r="H28" i="58" l="1"/>
  <c r="H27" i="58"/>
  <c r="L63" i="14"/>
  <c r="F22" i="58" s="1"/>
  <c r="H23" i="58" l="1"/>
  <c r="H22" i="58"/>
  <c r="H21" i="58"/>
  <c r="H20" i="58"/>
  <c r="H19" i="58"/>
  <c r="H18" i="58"/>
  <c r="H17" i="58"/>
  <c r="H16" i="58"/>
  <c r="H15" i="58"/>
  <c r="H14" i="58"/>
  <c r="H13" i="58"/>
  <c r="H12" i="58"/>
  <c r="I10" i="47"/>
  <c r="C7" i="58"/>
  <c r="C6" i="58"/>
  <c r="M39" i="39" l="1"/>
  <c r="A4" i="25" l="1"/>
  <c r="A4" i="24"/>
  <c r="A4" i="23"/>
  <c r="A4" i="21"/>
  <c r="A4" i="48"/>
  <c r="A4" i="20"/>
  <c r="A4" i="19"/>
  <c r="A4" i="40"/>
  <c r="A4" i="53"/>
  <c r="A4" i="18"/>
  <c r="A4" i="58"/>
  <c r="M18" i="52"/>
  <c r="G29" i="45" l="1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1" i="42"/>
  <c r="G29" i="42"/>
  <c r="G28" i="42"/>
  <c r="G27" i="42"/>
  <c r="G26" i="42"/>
  <c r="G25" i="42"/>
  <c r="G24" i="42"/>
  <c r="G23" i="42"/>
  <c r="G22" i="42"/>
  <c r="G21" i="42"/>
  <c r="G20" i="42"/>
  <c r="G19" i="42"/>
  <c r="G18" i="42"/>
  <c r="G17" i="42"/>
  <c r="G16" i="42"/>
  <c r="G15" i="42"/>
  <c r="G14" i="42"/>
  <c r="G13" i="42"/>
  <c r="G12" i="42"/>
  <c r="I79" i="26" l="1" a="1"/>
  <c r="I79" i="26" s="1"/>
  <c r="I78" i="26" a="1"/>
  <c r="I78" i="26" s="1"/>
  <c r="I77" i="26" a="1"/>
  <c r="I77" i="26" s="1"/>
  <c r="I76" i="26" a="1"/>
  <c r="I76" i="26" s="1"/>
  <c r="I75" i="26" a="1"/>
  <c r="I75" i="26" s="1"/>
  <c r="I72" i="26" a="1"/>
  <c r="I72" i="26" s="1"/>
  <c r="J79" i="26" l="1" a="1"/>
  <c r="J79" i="26" s="1"/>
  <c r="K79" i="26" s="1"/>
  <c r="J78" i="26" a="1"/>
  <c r="J78" i="26" s="1"/>
  <c r="K78" i="26" s="1"/>
  <c r="J76" i="26" a="1"/>
  <c r="J76" i="26" s="1"/>
  <c r="K76" i="26" s="1"/>
  <c r="J75" i="26" a="1"/>
  <c r="J75" i="26" s="1"/>
  <c r="K75" i="26" s="1"/>
  <c r="J77" i="26" a="1"/>
  <c r="J77" i="26" s="1"/>
  <c r="K77" i="26" s="1"/>
  <c r="J72" i="26" a="1"/>
  <c r="J72" i="26" s="1"/>
  <c r="K72" i="26" s="1"/>
  <c r="N72" i="26" l="1" a="1"/>
  <c r="N72" i="26" s="1"/>
  <c r="P72" i="26" s="1" a="1"/>
  <c r="P72" i="26" s="1"/>
  <c r="M72" i="26" a="1"/>
  <c r="M72" i="26" s="1"/>
  <c r="L72" i="26" a="1"/>
  <c r="L72" i="26" s="1"/>
  <c r="N26" i="31" l="1"/>
  <c r="K48" i="11" l="1"/>
  <c r="J48" i="11"/>
  <c r="S103" i="9" l="1"/>
  <c r="S102" i="9"/>
  <c r="S101" i="9"/>
  <c r="S100" i="9"/>
  <c r="S99" i="9"/>
  <c r="S98" i="9"/>
  <c r="S97" i="9"/>
  <c r="S96" i="9"/>
  <c r="S95" i="9"/>
  <c r="S94" i="9"/>
  <c r="S93" i="9"/>
  <c r="S92" i="9"/>
  <c r="S91" i="9"/>
  <c r="S90" i="9"/>
  <c r="S89" i="9"/>
  <c r="S88" i="9"/>
  <c r="S87" i="9"/>
  <c r="S86" i="9"/>
  <c r="S85" i="9"/>
  <c r="S84" i="9"/>
  <c r="S83" i="9"/>
  <c r="S82" i="9"/>
  <c r="S81" i="9"/>
  <c r="S80" i="9"/>
  <c r="S79" i="9"/>
  <c r="S78" i="9"/>
  <c r="S77" i="9"/>
  <c r="S76" i="9"/>
  <c r="S75" i="9"/>
  <c r="S74" i="9"/>
  <c r="S73" i="9"/>
  <c r="S72" i="9"/>
  <c r="S71" i="9"/>
  <c r="S70" i="9"/>
  <c r="S69" i="9"/>
  <c r="S68" i="9"/>
  <c r="S67" i="9"/>
  <c r="S66" i="9"/>
  <c r="S65" i="9"/>
  <c r="S64" i="9"/>
  <c r="S63" i="9"/>
  <c r="S62" i="9"/>
  <c r="S61" i="9"/>
  <c r="S60" i="9"/>
  <c r="S59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I104" i="9" l="1"/>
  <c r="B10" i="1" l="1"/>
  <c r="D36" i="26" s="1"/>
  <c r="B9" i="1"/>
  <c r="D31" i="26" s="1"/>
  <c r="B8" i="1"/>
  <c r="D72" i="26" l="1"/>
  <c r="R48" i="47"/>
  <c r="D44" i="47"/>
  <c r="D37" i="26"/>
  <c r="D52" i="26"/>
  <c r="D23" i="26"/>
  <c r="D45" i="47"/>
  <c r="D28" i="26"/>
  <c r="D42" i="26"/>
  <c r="D57" i="26"/>
  <c r="D17" i="26"/>
  <c r="D29" i="26"/>
  <c r="D43" i="26"/>
  <c r="D62" i="26"/>
  <c r="D14" i="26"/>
  <c r="D18" i="26"/>
  <c r="D32" i="26"/>
  <c r="D47" i="26"/>
  <c r="D68" i="26"/>
  <c r="D34" i="26"/>
  <c r="D38" i="26"/>
  <c r="D48" i="26"/>
  <c r="D53" i="26"/>
  <c r="D58" i="26"/>
  <c r="D64" i="26"/>
  <c r="D69" i="26"/>
  <c r="D21" i="26"/>
  <c r="D30" i="26"/>
  <c r="D35" i="26"/>
  <c r="D39" i="26"/>
  <c r="D45" i="26"/>
  <c r="D50" i="26"/>
  <c r="D55" i="26"/>
  <c r="D60" i="26"/>
  <c r="D65" i="26"/>
  <c r="D70" i="26"/>
  <c r="D13" i="26"/>
  <c r="D16" i="26"/>
  <c r="D22" i="26"/>
  <c r="D27" i="26"/>
  <c r="D41" i="26"/>
  <c r="D46" i="26"/>
  <c r="D51" i="26"/>
  <c r="D56" i="26"/>
  <c r="D61" i="26"/>
  <c r="D67" i="26"/>
  <c r="E49" i="39"/>
  <c r="F49" i="39"/>
  <c r="L49" i="39"/>
  <c r="I44" i="39"/>
  <c r="H44" i="39"/>
  <c r="I39" i="39"/>
  <c r="H39" i="39"/>
  <c r="E18" i="17"/>
  <c r="E22" i="17" s="1"/>
  <c r="E24" i="17" s="1"/>
  <c r="G16" i="52"/>
  <c r="G17" i="52"/>
  <c r="C18" i="50" s="1"/>
  <c r="G18" i="52"/>
  <c r="G19" i="52"/>
  <c r="C20" i="56" s="1"/>
  <c r="W20" i="56" s="1"/>
  <c r="G20" i="52"/>
  <c r="G21" i="52"/>
  <c r="C22" i="56" s="1"/>
  <c r="M22" i="56" s="1"/>
  <c r="G22" i="52"/>
  <c r="G23" i="52"/>
  <c r="G24" i="52"/>
  <c r="G25" i="52"/>
  <c r="G26" i="52"/>
  <c r="G27" i="52"/>
  <c r="C28" i="56" s="1"/>
  <c r="Y28" i="56" s="1"/>
  <c r="G28" i="52"/>
  <c r="C29" i="50" s="1"/>
  <c r="O29" i="50" s="1"/>
  <c r="G30" i="52"/>
  <c r="C31" i="56" s="1"/>
  <c r="G31" i="52"/>
  <c r="G32" i="52"/>
  <c r="C33" i="50" s="1"/>
  <c r="K33" i="50" s="1"/>
  <c r="G33" i="52"/>
  <c r="G34" i="52"/>
  <c r="C35" i="50" s="1"/>
  <c r="S35" i="50" s="1"/>
  <c r="G35" i="52"/>
  <c r="G36" i="52"/>
  <c r="C37" i="50" s="1"/>
  <c r="G37" i="52"/>
  <c r="C38" i="56" s="1"/>
  <c r="S38" i="56" s="1"/>
  <c r="G38" i="52"/>
  <c r="C39" i="56" s="1"/>
  <c r="G39" i="56" s="1"/>
  <c r="G39" i="52"/>
  <c r="C40" i="38" s="1"/>
  <c r="O40" i="38" s="1"/>
  <c r="G40" i="52"/>
  <c r="C41" i="56" s="1"/>
  <c r="M41" i="56" s="1"/>
  <c r="G41" i="52"/>
  <c r="G42" i="52"/>
  <c r="C43" i="56" s="1"/>
  <c r="O43" i="56" s="1"/>
  <c r="G43" i="52"/>
  <c r="G44" i="52"/>
  <c r="C45" i="51" s="1"/>
  <c r="Y45" i="51" s="1"/>
  <c r="G45" i="52"/>
  <c r="C46" i="56" s="1"/>
  <c r="U46" i="56" s="1"/>
  <c r="G46" i="52"/>
  <c r="C47" i="51" s="1"/>
  <c r="M47" i="51" s="1"/>
  <c r="G47" i="52"/>
  <c r="G48" i="52"/>
  <c r="C49" i="51" s="1"/>
  <c r="S49" i="51" s="1"/>
  <c r="G49" i="52"/>
  <c r="G50" i="52"/>
  <c r="C51" i="51" s="1"/>
  <c r="G51" i="52"/>
  <c r="G52" i="52"/>
  <c r="C53" i="38" s="1"/>
  <c r="G53" i="52"/>
  <c r="G54" i="52"/>
  <c r="C55" i="38" s="1"/>
  <c r="G55" i="52"/>
  <c r="G56" i="52"/>
  <c r="C57" i="50" s="1"/>
  <c r="G57" i="52"/>
  <c r="G58" i="52"/>
  <c r="C59" i="56" s="1"/>
  <c r="G59" i="52"/>
  <c r="G60" i="52"/>
  <c r="C61" i="38" s="1"/>
  <c r="G61" i="52"/>
  <c r="C62" i="51" s="1"/>
  <c r="I62" i="51" s="1"/>
  <c r="M16" i="52"/>
  <c r="C17" i="57" s="1"/>
  <c r="M17" i="52"/>
  <c r="C18" i="53" s="1"/>
  <c r="I18" i="53" s="1"/>
  <c r="M19" i="52"/>
  <c r="C20" i="53" s="1"/>
  <c r="M20" i="52"/>
  <c r="C21" i="57" s="1"/>
  <c r="M21" i="52"/>
  <c r="M22" i="52"/>
  <c r="C23" i="57" s="1"/>
  <c r="M23" i="52"/>
  <c r="M24" i="52"/>
  <c r="M25" i="52"/>
  <c r="M26" i="52"/>
  <c r="C27" i="57" s="1"/>
  <c r="E27" i="57" s="1"/>
  <c r="M27" i="52"/>
  <c r="M28" i="52"/>
  <c r="C29" i="57" s="1"/>
  <c r="W29" i="57" s="1"/>
  <c r="M30" i="52"/>
  <c r="M31" i="52"/>
  <c r="C32" i="55" s="1"/>
  <c r="M32" i="55" s="1"/>
  <c r="M32" i="52"/>
  <c r="M33" i="52"/>
  <c r="C34" i="55" s="1"/>
  <c r="M34" i="52"/>
  <c r="M35" i="52"/>
  <c r="C36" i="54" s="1"/>
  <c r="K36" i="54" s="1"/>
  <c r="M36" i="52"/>
  <c r="M37" i="52"/>
  <c r="C38" i="54" s="1"/>
  <c r="M38" i="52"/>
  <c r="M39" i="52"/>
  <c r="C40" i="57" s="1"/>
  <c r="M40" i="52"/>
  <c r="M41" i="52"/>
  <c r="C42" i="57" s="1"/>
  <c r="G42" i="57" s="1"/>
  <c r="M42" i="52"/>
  <c r="M43" i="52"/>
  <c r="M44" i="52"/>
  <c r="M45" i="52"/>
  <c r="M46" i="52"/>
  <c r="M47" i="52"/>
  <c r="C48" i="57" s="1"/>
  <c r="M48" i="52"/>
  <c r="C49" i="55" s="1"/>
  <c r="G49" i="55" s="1"/>
  <c r="M49" i="52"/>
  <c r="C50" i="57" s="1"/>
  <c r="S50" i="57" s="1"/>
  <c r="M50" i="52"/>
  <c r="M51" i="52"/>
  <c r="C52" i="57" s="1"/>
  <c r="M52" i="52"/>
  <c r="M53" i="52"/>
  <c r="C54" i="55" s="1"/>
  <c r="M54" i="52"/>
  <c r="M55" i="52"/>
  <c r="C56" i="57" s="1"/>
  <c r="S56" i="57" s="1"/>
  <c r="M56" i="52"/>
  <c r="M57" i="52"/>
  <c r="C58" i="54" s="1"/>
  <c r="M58" i="52"/>
  <c r="M59" i="52"/>
  <c r="C60" i="54" s="1"/>
  <c r="M60" i="52"/>
  <c r="C61" i="54" s="1"/>
  <c r="I61" i="54" s="1"/>
  <c r="M61" i="52"/>
  <c r="C62" i="57" s="1"/>
  <c r="Y62" i="57" s="1"/>
  <c r="M69" i="52"/>
  <c r="M70" i="52"/>
  <c r="M71" i="52"/>
  <c r="M72" i="52"/>
  <c r="C73" i="54" s="1"/>
  <c r="M73" i="52"/>
  <c r="M74" i="52"/>
  <c r="M75" i="52"/>
  <c r="C76" i="54" s="1"/>
  <c r="E76" i="54" s="1"/>
  <c r="M76" i="52"/>
  <c r="C77" i="54" s="1"/>
  <c r="G67" i="52"/>
  <c r="G66" i="52"/>
  <c r="G65" i="52"/>
  <c r="G64" i="52"/>
  <c r="G63" i="52"/>
  <c r="C11" i="1"/>
  <c r="M63" i="52"/>
  <c r="M64" i="52"/>
  <c r="C65" i="54" s="1"/>
  <c r="M65" i="52"/>
  <c r="M66" i="52"/>
  <c r="C67" i="54" s="1"/>
  <c r="M67" i="52"/>
  <c r="I13" i="17"/>
  <c r="I18" i="17"/>
  <c r="I20" i="17"/>
  <c r="N75" i="26" a="1"/>
  <c r="N75" i="26" s="1"/>
  <c r="P75" i="26" s="1" a="1"/>
  <c r="P75" i="26" s="1"/>
  <c r="N76" i="26" a="1"/>
  <c r="N76" i="26" s="1"/>
  <c r="P76" i="26" s="1" a="1"/>
  <c r="P76" i="26" s="1"/>
  <c r="N77" i="26" a="1"/>
  <c r="N77" i="26" s="1"/>
  <c r="P77" i="26" s="1" a="1"/>
  <c r="P77" i="26" s="1"/>
  <c r="N78" i="26" a="1"/>
  <c r="N78" i="26" s="1"/>
  <c r="P78" i="26" s="1" a="1"/>
  <c r="P78" i="26" s="1"/>
  <c r="M75" i="26" a="1"/>
  <c r="M75" i="26" s="1"/>
  <c r="M76" i="26" a="1"/>
  <c r="M76" i="26" s="1"/>
  <c r="M77" i="26" a="1"/>
  <c r="M77" i="26" s="1"/>
  <c r="M78" i="26" a="1"/>
  <c r="M78" i="26" s="1"/>
  <c r="L75" i="26" a="1"/>
  <c r="L75" i="26" s="1"/>
  <c r="L76" i="26" a="1"/>
  <c r="L76" i="26" s="1"/>
  <c r="L77" i="26" a="1"/>
  <c r="L77" i="26" s="1"/>
  <c r="L78" i="26" a="1"/>
  <c r="L78" i="26" s="1"/>
  <c r="B4" i="1"/>
  <c r="B11" i="1"/>
  <c r="Q18" i="9" s="1"/>
  <c r="K6" i="3"/>
  <c r="K10" i="47"/>
  <c r="J10" i="47"/>
  <c r="D51" i="18"/>
  <c r="O15" i="57"/>
  <c r="N15" i="57"/>
  <c r="I15" i="57"/>
  <c r="H15" i="57"/>
  <c r="O15" i="50"/>
  <c r="N15" i="50"/>
  <c r="I15" i="50"/>
  <c r="H15" i="50"/>
  <c r="O15" i="56"/>
  <c r="N15" i="56"/>
  <c r="I15" i="56"/>
  <c r="H15" i="56"/>
  <c r="G39" i="11"/>
  <c r="G25" i="11"/>
  <c r="F46" i="11"/>
  <c r="I46" i="11" s="1"/>
  <c r="F45" i="11"/>
  <c r="I45" i="11" s="1"/>
  <c r="F44" i="11"/>
  <c r="I44" i="11" s="1"/>
  <c r="F43" i="11"/>
  <c r="I43" i="11" s="1"/>
  <c r="F41" i="11"/>
  <c r="I41" i="11" s="1"/>
  <c r="F40" i="11"/>
  <c r="I40" i="11" s="1"/>
  <c r="F39" i="11"/>
  <c r="I39" i="11" s="1"/>
  <c r="F38" i="11"/>
  <c r="I38" i="11" s="1"/>
  <c r="F36" i="11"/>
  <c r="I36" i="11" s="1"/>
  <c r="F35" i="11"/>
  <c r="I35" i="11" s="1"/>
  <c r="F34" i="11"/>
  <c r="I34" i="11" s="1"/>
  <c r="F33" i="11"/>
  <c r="I33" i="11" s="1"/>
  <c r="F31" i="11"/>
  <c r="I31" i="11" s="1"/>
  <c r="F30" i="11"/>
  <c r="I30" i="11" s="1"/>
  <c r="F29" i="11"/>
  <c r="I29" i="11" s="1"/>
  <c r="F28" i="11"/>
  <c r="I28" i="11" s="1"/>
  <c r="F26" i="11"/>
  <c r="I26" i="11" s="1"/>
  <c r="F25" i="11"/>
  <c r="I25" i="11" s="1"/>
  <c r="F24" i="11"/>
  <c r="I24" i="11" s="1"/>
  <c r="F23" i="11"/>
  <c r="I23" i="11" s="1"/>
  <c r="F21" i="11"/>
  <c r="I21" i="11" s="1"/>
  <c r="F20" i="11"/>
  <c r="I20" i="11" s="1"/>
  <c r="F19" i="11"/>
  <c r="I19" i="11" s="1"/>
  <c r="F18" i="11"/>
  <c r="I18" i="11" s="1"/>
  <c r="O37" i="47"/>
  <c r="O38" i="47"/>
  <c r="H55" i="8"/>
  <c r="F82" i="26" s="1"/>
  <c r="G83" i="26" s="1"/>
  <c r="N10" i="47"/>
  <c r="B55" i="7"/>
  <c r="B56" i="7" s="1"/>
  <c r="M47" i="39"/>
  <c r="N47" i="39" s="1"/>
  <c r="M46" i="39"/>
  <c r="N46" i="39" s="1"/>
  <c r="M45" i="39"/>
  <c r="N45" i="39" s="1"/>
  <c r="M44" i="39"/>
  <c r="G44" i="39"/>
  <c r="M43" i="39"/>
  <c r="N43" i="39" s="1"/>
  <c r="M42" i="39"/>
  <c r="N42" i="39" s="1"/>
  <c r="H33" i="47" s="1"/>
  <c r="M41" i="39"/>
  <c r="N41" i="39" s="1"/>
  <c r="H25" i="47" s="1"/>
  <c r="M40" i="39"/>
  <c r="N40" i="39" s="1"/>
  <c r="H17" i="47" s="1"/>
  <c r="G39" i="39"/>
  <c r="G48" i="39"/>
  <c r="M48" i="39"/>
  <c r="H48" i="39"/>
  <c r="I48" i="39"/>
  <c r="F63" i="14"/>
  <c r="J48" i="39" s="1"/>
  <c r="J49" i="39" s="1"/>
  <c r="G103" i="37"/>
  <c r="G102" i="37"/>
  <c r="G101" i="37"/>
  <c r="L101" i="37" s="1"/>
  <c r="G100" i="37"/>
  <c r="G99" i="37"/>
  <c r="L99" i="37" s="1"/>
  <c r="G98" i="37"/>
  <c r="L98" i="37" s="1"/>
  <c r="G97" i="37"/>
  <c r="G96" i="37"/>
  <c r="G95" i="37"/>
  <c r="G94" i="37"/>
  <c r="G93" i="37"/>
  <c r="N93" i="37" s="1"/>
  <c r="G92" i="37"/>
  <c r="G91" i="37"/>
  <c r="L91" i="37" s="1"/>
  <c r="G90" i="37"/>
  <c r="G89" i="37"/>
  <c r="G88" i="37"/>
  <c r="G87" i="37"/>
  <c r="N87" i="37" s="1"/>
  <c r="G86" i="37"/>
  <c r="G85" i="37"/>
  <c r="G84" i="37"/>
  <c r="G83" i="37"/>
  <c r="N83" i="37" s="1"/>
  <c r="G82" i="37"/>
  <c r="G81" i="37"/>
  <c r="G80" i="37"/>
  <c r="G79" i="37"/>
  <c r="N79" i="37" s="1"/>
  <c r="G78" i="37"/>
  <c r="G77" i="37"/>
  <c r="G76" i="37"/>
  <c r="G75" i="37"/>
  <c r="L75" i="37" s="1"/>
  <c r="G74" i="37"/>
  <c r="G73" i="37"/>
  <c r="N73" i="37" s="1"/>
  <c r="G72" i="37"/>
  <c r="G71" i="37"/>
  <c r="N71" i="37" s="1"/>
  <c r="G70" i="37"/>
  <c r="G69" i="37"/>
  <c r="G68" i="37"/>
  <c r="G67" i="37"/>
  <c r="G66" i="37"/>
  <c r="G65" i="37"/>
  <c r="G64" i="37"/>
  <c r="G63" i="37"/>
  <c r="N63" i="37" s="1"/>
  <c r="G62" i="37"/>
  <c r="G61" i="37"/>
  <c r="G60" i="37"/>
  <c r="G59" i="37"/>
  <c r="N59" i="37" s="1"/>
  <c r="G58" i="37"/>
  <c r="G57" i="37"/>
  <c r="G56" i="37"/>
  <c r="G55" i="37"/>
  <c r="G54" i="37"/>
  <c r="G53" i="37"/>
  <c r="L53" i="37" s="1"/>
  <c r="G52" i="37"/>
  <c r="G51" i="37"/>
  <c r="G50" i="37"/>
  <c r="G49" i="37"/>
  <c r="N49" i="37" s="1"/>
  <c r="G48" i="37"/>
  <c r="G47" i="37"/>
  <c r="L47" i="37" s="1"/>
  <c r="G46" i="37"/>
  <c r="L46" i="37" s="1"/>
  <c r="G45" i="37"/>
  <c r="L45" i="37" s="1"/>
  <c r="G44" i="37"/>
  <c r="G43" i="37"/>
  <c r="N43" i="37" s="1"/>
  <c r="G42" i="37"/>
  <c r="G41" i="37"/>
  <c r="G40" i="37"/>
  <c r="G39" i="37"/>
  <c r="L39" i="37" s="1"/>
  <c r="G38" i="37"/>
  <c r="G37" i="37"/>
  <c r="N37" i="37" s="1"/>
  <c r="G36" i="37"/>
  <c r="G35" i="37"/>
  <c r="N35" i="37" s="1"/>
  <c r="G34" i="37"/>
  <c r="G33" i="37"/>
  <c r="G32" i="37"/>
  <c r="G31" i="37"/>
  <c r="N31" i="37" s="1"/>
  <c r="G30" i="37"/>
  <c r="G29" i="37"/>
  <c r="G28" i="37"/>
  <c r="G27" i="37"/>
  <c r="G26" i="37"/>
  <c r="G25" i="37"/>
  <c r="L25" i="37" s="1"/>
  <c r="G24" i="37"/>
  <c r="G23" i="37"/>
  <c r="L23" i="37" s="1"/>
  <c r="G22" i="37"/>
  <c r="G21" i="37"/>
  <c r="N21" i="37" s="1"/>
  <c r="G20" i="37"/>
  <c r="B68" i="55"/>
  <c r="B62" i="55"/>
  <c r="B23" i="55"/>
  <c r="B24" i="55"/>
  <c r="B25" i="55"/>
  <c r="B22" i="55"/>
  <c r="B68" i="38"/>
  <c r="B62" i="38"/>
  <c r="B23" i="38"/>
  <c r="B24" i="38"/>
  <c r="B25" i="38"/>
  <c r="B22" i="38"/>
  <c r="B68" i="54"/>
  <c r="B62" i="54"/>
  <c r="B23" i="54"/>
  <c r="B24" i="54"/>
  <c r="B25" i="54"/>
  <c r="B22" i="54"/>
  <c r="B68" i="51"/>
  <c r="B62" i="51"/>
  <c r="B23" i="51"/>
  <c r="B24" i="51"/>
  <c r="B25" i="51"/>
  <c r="B22" i="51"/>
  <c r="B68" i="53"/>
  <c r="B62" i="53"/>
  <c r="B23" i="53"/>
  <c r="B24" i="53"/>
  <c r="B25" i="53"/>
  <c r="B22" i="53"/>
  <c r="B68" i="57"/>
  <c r="B62" i="57"/>
  <c r="B23" i="57"/>
  <c r="B24" i="57"/>
  <c r="B25" i="57"/>
  <c r="B22" i="57"/>
  <c r="B68" i="50"/>
  <c r="B62" i="50"/>
  <c r="B23" i="50"/>
  <c r="B24" i="50"/>
  <c r="B25" i="50"/>
  <c r="B22" i="50"/>
  <c r="B68" i="56"/>
  <c r="B62" i="56"/>
  <c r="B23" i="56"/>
  <c r="B24" i="56"/>
  <c r="B25" i="56"/>
  <c r="B22" i="56"/>
  <c r="N63" i="14"/>
  <c r="K65" i="52"/>
  <c r="K67" i="52"/>
  <c r="K31" i="52"/>
  <c r="K32" i="52"/>
  <c r="K33" i="52"/>
  <c r="K34" i="52"/>
  <c r="K35" i="52"/>
  <c r="K36" i="52"/>
  <c r="K39" i="52"/>
  <c r="K40" i="52"/>
  <c r="K41" i="52"/>
  <c r="K42" i="52"/>
  <c r="K43" i="52"/>
  <c r="K44" i="52"/>
  <c r="K45" i="52"/>
  <c r="K46" i="52"/>
  <c r="K48" i="52"/>
  <c r="K49" i="52"/>
  <c r="K50" i="52"/>
  <c r="K51" i="52"/>
  <c r="K52" i="52"/>
  <c r="K53" i="52"/>
  <c r="K54" i="52"/>
  <c r="K55" i="52"/>
  <c r="K61" i="52"/>
  <c r="E31" i="52"/>
  <c r="E32" i="52"/>
  <c r="E33" i="52"/>
  <c r="E34" i="52"/>
  <c r="E35" i="52"/>
  <c r="E36" i="52"/>
  <c r="E39" i="52"/>
  <c r="E40" i="52"/>
  <c r="E41" i="52"/>
  <c r="E42" i="52"/>
  <c r="E43" i="52"/>
  <c r="E44" i="52"/>
  <c r="E45" i="52"/>
  <c r="E46" i="52"/>
  <c r="E48" i="52"/>
  <c r="E49" i="52"/>
  <c r="E50" i="52"/>
  <c r="E51" i="52"/>
  <c r="E52" i="52"/>
  <c r="E53" i="52"/>
  <c r="E54" i="52"/>
  <c r="E55" i="52"/>
  <c r="E61" i="52"/>
  <c r="E65" i="52"/>
  <c r="E67" i="52"/>
  <c r="K24" i="52"/>
  <c r="K25" i="52"/>
  <c r="K26" i="52"/>
  <c r="E24" i="52"/>
  <c r="E25" i="52"/>
  <c r="E26" i="52"/>
  <c r="E27" i="52"/>
  <c r="K64" i="52"/>
  <c r="K66" i="52"/>
  <c r="K56" i="52"/>
  <c r="K57" i="52"/>
  <c r="K58" i="52"/>
  <c r="K59" i="52"/>
  <c r="K60" i="52"/>
  <c r="K47" i="52"/>
  <c r="K37" i="52"/>
  <c r="K38" i="52"/>
  <c r="K22" i="52"/>
  <c r="K23" i="52"/>
  <c r="E64" i="52"/>
  <c r="E66" i="52"/>
  <c r="E58" i="52"/>
  <c r="E59" i="52"/>
  <c r="E60" i="52"/>
  <c r="E56" i="52"/>
  <c r="E57" i="52"/>
  <c r="E47" i="52"/>
  <c r="E37" i="52"/>
  <c r="E38" i="52"/>
  <c r="E22" i="52"/>
  <c r="E23" i="52"/>
  <c r="P104" i="9"/>
  <c r="C9" i="57"/>
  <c r="C6" i="57"/>
  <c r="C9" i="56"/>
  <c r="C6" i="56"/>
  <c r="I80" i="52"/>
  <c r="J80" i="52"/>
  <c r="H80" i="52"/>
  <c r="F36" i="39"/>
  <c r="E36" i="39"/>
  <c r="D39" i="37"/>
  <c r="M39" i="37" s="1"/>
  <c r="F39" i="37"/>
  <c r="E39" i="37"/>
  <c r="H120" i="37"/>
  <c r="I120" i="37"/>
  <c r="D40" i="37"/>
  <c r="M40" i="37" s="1"/>
  <c r="F40" i="37"/>
  <c r="E40" i="37"/>
  <c r="D44" i="37"/>
  <c r="M44" i="37" s="1"/>
  <c r="F44" i="37"/>
  <c r="E44" i="37"/>
  <c r="D47" i="37"/>
  <c r="M47" i="37" s="1"/>
  <c r="F47" i="37"/>
  <c r="E47" i="37"/>
  <c r="D53" i="37"/>
  <c r="M53" i="37" s="1"/>
  <c r="F53" i="37"/>
  <c r="E53" i="37"/>
  <c r="D60" i="37"/>
  <c r="M60" i="37" s="1"/>
  <c r="F60" i="37"/>
  <c r="E60" i="37"/>
  <c r="D63" i="37"/>
  <c r="M63" i="37" s="1"/>
  <c r="F63" i="37"/>
  <c r="E63" i="37"/>
  <c r="D65" i="37"/>
  <c r="M65" i="37" s="1"/>
  <c r="F65" i="37"/>
  <c r="E65" i="37"/>
  <c r="D68" i="37"/>
  <c r="M68" i="37" s="1"/>
  <c r="F68" i="37"/>
  <c r="E68" i="37"/>
  <c r="D69" i="37"/>
  <c r="M69" i="37" s="1"/>
  <c r="F69" i="37"/>
  <c r="E69" i="37"/>
  <c r="D73" i="37"/>
  <c r="M73" i="37" s="1"/>
  <c r="F73" i="37"/>
  <c r="E73" i="37"/>
  <c r="D74" i="37"/>
  <c r="M74" i="37" s="1"/>
  <c r="F74" i="37"/>
  <c r="E74" i="37"/>
  <c r="D76" i="37"/>
  <c r="M76" i="37" s="1"/>
  <c r="F76" i="37"/>
  <c r="E76" i="37"/>
  <c r="D78" i="37"/>
  <c r="M78" i="37" s="1"/>
  <c r="F78" i="37"/>
  <c r="E78" i="37"/>
  <c r="D79" i="37"/>
  <c r="M79" i="37" s="1"/>
  <c r="F79" i="37"/>
  <c r="E79" i="37"/>
  <c r="D80" i="37"/>
  <c r="M80" i="37" s="1"/>
  <c r="F80" i="37"/>
  <c r="E80" i="37"/>
  <c r="D81" i="37"/>
  <c r="M81" i="37" s="1"/>
  <c r="F81" i="37"/>
  <c r="E81" i="37"/>
  <c r="D83" i="37"/>
  <c r="M83" i="37" s="1"/>
  <c r="F83" i="37"/>
  <c r="E83" i="37"/>
  <c r="D84" i="37"/>
  <c r="M84" i="37" s="1"/>
  <c r="F84" i="37"/>
  <c r="E84" i="37"/>
  <c r="D86" i="37"/>
  <c r="M86" i="37" s="1"/>
  <c r="F86" i="37"/>
  <c r="E86" i="37"/>
  <c r="D87" i="37"/>
  <c r="M87" i="37" s="1"/>
  <c r="F87" i="37"/>
  <c r="E87" i="37"/>
  <c r="D90" i="37"/>
  <c r="M90" i="37" s="1"/>
  <c r="F90" i="37"/>
  <c r="E90" i="37"/>
  <c r="D93" i="37"/>
  <c r="M93" i="37" s="1"/>
  <c r="F93" i="37"/>
  <c r="E93" i="37"/>
  <c r="D94" i="37"/>
  <c r="M94" i="37" s="1"/>
  <c r="F94" i="37"/>
  <c r="E94" i="37"/>
  <c r="D95" i="37"/>
  <c r="M95" i="37" s="1"/>
  <c r="F95" i="37"/>
  <c r="E95" i="37"/>
  <c r="D98" i="37"/>
  <c r="M98" i="37" s="1"/>
  <c r="F98" i="37"/>
  <c r="E98" i="37"/>
  <c r="D99" i="37"/>
  <c r="M99" i="37" s="1"/>
  <c r="F99" i="37"/>
  <c r="E99" i="37"/>
  <c r="D101" i="37"/>
  <c r="M101" i="37" s="1"/>
  <c r="F101" i="37"/>
  <c r="E101" i="37"/>
  <c r="D103" i="37"/>
  <c r="M103" i="37" s="1"/>
  <c r="F103" i="37"/>
  <c r="E103" i="37"/>
  <c r="D20" i="37"/>
  <c r="M20" i="37" s="1"/>
  <c r="E20" i="37"/>
  <c r="F20" i="37"/>
  <c r="D21" i="37"/>
  <c r="M21" i="37" s="1"/>
  <c r="E21" i="37"/>
  <c r="F21" i="37"/>
  <c r="D22" i="37"/>
  <c r="M22" i="37" s="1"/>
  <c r="E22" i="37"/>
  <c r="F22" i="37"/>
  <c r="D23" i="37"/>
  <c r="E23" i="37"/>
  <c r="F23" i="37"/>
  <c r="D24" i="37"/>
  <c r="M24" i="37" s="1"/>
  <c r="E24" i="37"/>
  <c r="F24" i="37"/>
  <c r="C21" i="37"/>
  <c r="C22" i="37" s="1"/>
  <c r="C23" i="37" s="1"/>
  <c r="C24" i="37" s="1"/>
  <c r="C25" i="37" s="1"/>
  <c r="C26" i="37" s="1"/>
  <c r="C27" i="37" s="1"/>
  <c r="C28" i="37" s="1"/>
  <c r="C29" i="37" s="1"/>
  <c r="C30" i="37" s="1"/>
  <c r="D25" i="37"/>
  <c r="M25" i="37" s="1"/>
  <c r="E25" i="37"/>
  <c r="F25" i="37"/>
  <c r="D26" i="37"/>
  <c r="M26" i="37" s="1"/>
  <c r="E26" i="37"/>
  <c r="F26" i="37"/>
  <c r="D27" i="37"/>
  <c r="M27" i="37" s="1"/>
  <c r="E27" i="37"/>
  <c r="F27" i="37"/>
  <c r="D28" i="37"/>
  <c r="M28" i="37" s="1"/>
  <c r="E28" i="37"/>
  <c r="F28" i="37"/>
  <c r="D29" i="37"/>
  <c r="M29" i="37" s="1"/>
  <c r="E29" i="37"/>
  <c r="F29" i="37"/>
  <c r="D30" i="37"/>
  <c r="M30" i="37" s="1"/>
  <c r="E30" i="37"/>
  <c r="F30" i="37"/>
  <c r="D31" i="37"/>
  <c r="M31" i="37" s="1"/>
  <c r="E31" i="37"/>
  <c r="F31" i="37"/>
  <c r="D32" i="37"/>
  <c r="M32" i="37" s="1"/>
  <c r="E32" i="37"/>
  <c r="F32" i="37"/>
  <c r="D33" i="37"/>
  <c r="M33" i="37" s="1"/>
  <c r="E33" i="37"/>
  <c r="F33" i="37"/>
  <c r="D34" i="37"/>
  <c r="M34" i="37" s="1"/>
  <c r="E34" i="37"/>
  <c r="F34" i="37"/>
  <c r="D35" i="37"/>
  <c r="M35" i="37" s="1"/>
  <c r="E35" i="37"/>
  <c r="F35" i="37"/>
  <c r="D36" i="37"/>
  <c r="M36" i="37" s="1"/>
  <c r="E36" i="37"/>
  <c r="F36" i="37"/>
  <c r="D37" i="37"/>
  <c r="M37" i="37" s="1"/>
  <c r="E37" i="37"/>
  <c r="F37" i="37"/>
  <c r="D38" i="37"/>
  <c r="M38" i="37" s="1"/>
  <c r="E38" i="37"/>
  <c r="F38" i="37"/>
  <c r="D41" i="37"/>
  <c r="M41" i="37" s="1"/>
  <c r="F41" i="37"/>
  <c r="E41" i="37"/>
  <c r="D42" i="37"/>
  <c r="M42" i="37" s="1"/>
  <c r="F42" i="37"/>
  <c r="E42" i="37"/>
  <c r="D43" i="37"/>
  <c r="M43" i="37" s="1"/>
  <c r="F43" i="37"/>
  <c r="E43" i="37"/>
  <c r="D45" i="37"/>
  <c r="M45" i="37" s="1"/>
  <c r="F45" i="37"/>
  <c r="E45" i="37"/>
  <c r="D46" i="37"/>
  <c r="M46" i="37" s="1"/>
  <c r="F46" i="37"/>
  <c r="E46" i="37"/>
  <c r="D48" i="37"/>
  <c r="M48" i="37" s="1"/>
  <c r="F48" i="37"/>
  <c r="E48" i="37"/>
  <c r="D49" i="37"/>
  <c r="M49" i="37" s="1"/>
  <c r="F49" i="37"/>
  <c r="E49" i="37"/>
  <c r="D50" i="37"/>
  <c r="M50" i="37" s="1"/>
  <c r="F50" i="37"/>
  <c r="E50" i="37"/>
  <c r="D51" i="37"/>
  <c r="M51" i="37" s="1"/>
  <c r="F51" i="37"/>
  <c r="E51" i="37"/>
  <c r="D52" i="37"/>
  <c r="M52" i="37" s="1"/>
  <c r="F52" i="37"/>
  <c r="E52" i="37"/>
  <c r="D54" i="37"/>
  <c r="M54" i="37" s="1"/>
  <c r="F54" i="37"/>
  <c r="E54" i="37"/>
  <c r="D55" i="37"/>
  <c r="M55" i="37" s="1"/>
  <c r="F55" i="37"/>
  <c r="E55" i="37"/>
  <c r="D56" i="37"/>
  <c r="M56" i="37" s="1"/>
  <c r="F56" i="37"/>
  <c r="E56" i="37"/>
  <c r="D57" i="37"/>
  <c r="M57" i="37" s="1"/>
  <c r="F57" i="37"/>
  <c r="E57" i="37"/>
  <c r="D58" i="37"/>
  <c r="M58" i="37" s="1"/>
  <c r="F58" i="37"/>
  <c r="E58" i="37"/>
  <c r="D59" i="37"/>
  <c r="M59" i="37" s="1"/>
  <c r="F59" i="37"/>
  <c r="E59" i="37"/>
  <c r="D61" i="37"/>
  <c r="M61" i="37" s="1"/>
  <c r="F61" i="37"/>
  <c r="E61" i="37"/>
  <c r="D62" i="37"/>
  <c r="M62" i="37" s="1"/>
  <c r="F62" i="37"/>
  <c r="E62" i="37"/>
  <c r="D64" i="37"/>
  <c r="M64" i="37" s="1"/>
  <c r="F64" i="37"/>
  <c r="E64" i="37"/>
  <c r="D66" i="37"/>
  <c r="M66" i="37" s="1"/>
  <c r="F66" i="37"/>
  <c r="E66" i="37"/>
  <c r="D67" i="37"/>
  <c r="M67" i="37" s="1"/>
  <c r="F67" i="37"/>
  <c r="E67" i="37"/>
  <c r="D70" i="37"/>
  <c r="M70" i="37" s="1"/>
  <c r="F70" i="37"/>
  <c r="E70" i="37"/>
  <c r="D71" i="37"/>
  <c r="M71" i="37" s="1"/>
  <c r="F71" i="37"/>
  <c r="E71" i="37"/>
  <c r="D72" i="37"/>
  <c r="M72" i="37" s="1"/>
  <c r="F72" i="37"/>
  <c r="E72" i="37"/>
  <c r="D75" i="37"/>
  <c r="M75" i="37" s="1"/>
  <c r="F75" i="37"/>
  <c r="E75" i="37"/>
  <c r="D77" i="37"/>
  <c r="M77" i="37" s="1"/>
  <c r="F77" i="37"/>
  <c r="E77" i="37"/>
  <c r="D82" i="37"/>
  <c r="M82" i="37" s="1"/>
  <c r="F82" i="37"/>
  <c r="E82" i="37"/>
  <c r="D85" i="37"/>
  <c r="M85" i="37" s="1"/>
  <c r="F85" i="37"/>
  <c r="E85" i="37"/>
  <c r="D88" i="37"/>
  <c r="M88" i="37" s="1"/>
  <c r="F88" i="37"/>
  <c r="E88" i="37"/>
  <c r="D89" i="37"/>
  <c r="M89" i="37" s="1"/>
  <c r="F89" i="37"/>
  <c r="E89" i="37"/>
  <c r="D91" i="37"/>
  <c r="M91" i="37" s="1"/>
  <c r="F91" i="37"/>
  <c r="E91" i="37"/>
  <c r="D92" i="37"/>
  <c r="M92" i="37" s="1"/>
  <c r="F92" i="37"/>
  <c r="E92" i="37"/>
  <c r="D96" i="37"/>
  <c r="M96" i="37" s="1"/>
  <c r="F96" i="37"/>
  <c r="E96" i="37"/>
  <c r="D97" i="37"/>
  <c r="M97" i="37" s="1"/>
  <c r="F97" i="37"/>
  <c r="E97" i="37"/>
  <c r="D100" i="37"/>
  <c r="M100" i="37" s="1"/>
  <c r="F100" i="37"/>
  <c r="E100" i="37"/>
  <c r="D102" i="37"/>
  <c r="M102" i="37" s="1"/>
  <c r="F102" i="37"/>
  <c r="E102" i="37"/>
  <c r="K63" i="52"/>
  <c r="N79" i="26" a="1"/>
  <c r="N79" i="26" s="1"/>
  <c r="P79" i="26" s="1" a="1"/>
  <c r="P79" i="26" s="1"/>
  <c r="K21" i="52"/>
  <c r="K16" i="52"/>
  <c r="H33" i="39"/>
  <c r="G33" i="39"/>
  <c r="M33" i="39"/>
  <c r="I33" i="39"/>
  <c r="H34" i="39"/>
  <c r="G34" i="39"/>
  <c r="M34" i="39"/>
  <c r="I34" i="39"/>
  <c r="G35" i="39"/>
  <c r="G28" i="39"/>
  <c r="G29" i="39"/>
  <c r="G30" i="39"/>
  <c r="G22" i="39"/>
  <c r="G23" i="39"/>
  <c r="G24" i="39"/>
  <c r="G18" i="39"/>
  <c r="H13" i="39"/>
  <c r="K30" i="52"/>
  <c r="J23" i="31"/>
  <c r="M23" i="31"/>
  <c r="M43" i="31" s="1"/>
  <c r="F23" i="31"/>
  <c r="G23" i="31"/>
  <c r="H23" i="31"/>
  <c r="I23" i="31"/>
  <c r="K23" i="31"/>
  <c r="K43" i="31" s="1"/>
  <c r="E23" i="31"/>
  <c r="L19" i="11"/>
  <c r="L18" i="11"/>
  <c r="L20" i="11"/>
  <c r="L21" i="11"/>
  <c r="L26" i="11"/>
  <c r="L25" i="11"/>
  <c r="L24" i="11"/>
  <c r="L23" i="11"/>
  <c r="L31" i="11"/>
  <c r="L30" i="11"/>
  <c r="L29" i="11"/>
  <c r="L28" i="11"/>
  <c r="L36" i="11"/>
  <c r="L35" i="11"/>
  <c r="L34" i="11"/>
  <c r="L33" i="11"/>
  <c r="L41" i="11"/>
  <c r="L40" i="11"/>
  <c r="L39" i="11"/>
  <c r="L38" i="11"/>
  <c r="K71" i="52"/>
  <c r="F14" i="47"/>
  <c r="G14" i="47"/>
  <c r="F30" i="47"/>
  <c r="G30" i="47"/>
  <c r="G22" i="47"/>
  <c r="F22" i="47"/>
  <c r="K69" i="52"/>
  <c r="K70" i="52"/>
  <c r="K72" i="52"/>
  <c r="K73" i="52"/>
  <c r="K74" i="52"/>
  <c r="K75" i="52"/>
  <c r="K76" i="52"/>
  <c r="K28" i="52"/>
  <c r="K27" i="52"/>
  <c r="K20" i="52"/>
  <c r="K19" i="52"/>
  <c r="K18" i="52"/>
  <c r="K17" i="52"/>
  <c r="C80" i="52"/>
  <c r="G13" i="39"/>
  <c r="M13" i="39"/>
  <c r="I13" i="39"/>
  <c r="G14" i="39"/>
  <c r="M14" i="39"/>
  <c r="H14" i="39"/>
  <c r="I14" i="39"/>
  <c r="G15" i="39"/>
  <c r="M15" i="39"/>
  <c r="H15" i="39"/>
  <c r="I15" i="39"/>
  <c r="G16" i="39"/>
  <c r="M16" i="39"/>
  <c r="H16" i="39"/>
  <c r="I16" i="39"/>
  <c r="G17" i="39"/>
  <c r="M17" i="39"/>
  <c r="H17" i="39"/>
  <c r="I17" i="39"/>
  <c r="M18" i="39"/>
  <c r="H18" i="39"/>
  <c r="I18" i="39"/>
  <c r="G19" i="39"/>
  <c r="M19" i="39"/>
  <c r="H19" i="39"/>
  <c r="I19" i="39"/>
  <c r="G20" i="39"/>
  <c r="M20" i="39"/>
  <c r="H20" i="39"/>
  <c r="I20" i="39"/>
  <c r="G21" i="39"/>
  <c r="M21" i="39"/>
  <c r="H21" i="39"/>
  <c r="I21" i="39"/>
  <c r="M22" i="39"/>
  <c r="H22" i="39"/>
  <c r="I22" i="39"/>
  <c r="M23" i="39"/>
  <c r="H23" i="39"/>
  <c r="I23" i="39"/>
  <c r="M24" i="39"/>
  <c r="H24" i="39"/>
  <c r="I24" i="39"/>
  <c r="G25" i="39"/>
  <c r="M25" i="39"/>
  <c r="H25" i="39"/>
  <c r="I25" i="39"/>
  <c r="G26" i="39"/>
  <c r="M26" i="39"/>
  <c r="H26" i="39"/>
  <c r="I26" i="39"/>
  <c r="G27" i="39"/>
  <c r="M27" i="39"/>
  <c r="H27" i="39"/>
  <c r="I27" i="39"/>
  <c r="M28" i="39"/>
  <c r="H28" i="39"/>
  <c r="I28" i="39"/>
  <c r="M29" i="39"/>
  <c r="H29" i="39"/>
  <c r="I29" i="39"/>
  <c r="M30" i="39"/>
  <c r="H30" i="39"/>
  <c r="I30" i="39"/>
  <c r="G31" i="39"/>
  <c r="M31" i="39"/>
  <c r="H31" i="39"/>
  <c r="I31" i="39"/>
  <c r="G32" i="39"/>
  <c r="M32" i="39"/>
  <c r="M35" i="39"/>
  <c r="H32" i="39"/>
  <c r="I32" i="39"/>
  <c r="H35" i="39"/>
  <c r="I35" i="39"/>
  <c r="E69" i="52"/>
  <c r="G69" i="52"/>
  <c r="E70" i="52"/>
  <c r="G70" i="52"/>
  <c r="E71" i="52"/>
  <c r="G71" i="52"/>
  <c r="E72" i="52"/>
  <c r="G72" i="52"/>
  <c r="E73" i="52"/>
  <c r="G73" i="52"/>
  <c r="E74" i="52"/>
  <c r="G74" i="52"/>
  <c r="E75" i="52"/>
  <c r="G75" i="52"/>
  <c r="E76" i="52"/>
  <c r="G76" i="52"/>
  <c r="D80" i="52"/>
  <c r="E16" i="52"/>
  <c r="E17" i="52"/>
  <c r="E18" i="52"/>
  <c r="E19" i="52"/>
  <c r="E20" i="52"/>
  <c r="E21" i="52"/>
  <c r="E28" i="52"/>
  <c r="E30" i="52"/>
  <c r="E63" i="52"/>
  <c r="E77" i="52"/>
  <c r="E78" i="52"/>
  <c r="E79" i="52"/>
  <c r="G77" i="52"/>
  <c r="G78" i="52"/>
  <c r="G79" i="52"/>
  <c r="C6" i="55"/>
  <c r="C9" i="55"/>
  <c r="C6" i="54"/>
  <c r="C9" i="54"/>
  <c r="C6" i="53"/>
  <c r="C9" i="53"/>
  <c r="C9" i="38"/>
  <c r="C6" i="38"/>
  <c r="C6" i="50"/>
  <c r="C9" i="51"/>
  <c r="C6" i="51"/>
  <c r="C6" i="52"/>
  <c r="C9" i="52"/>
  <c r="C9" i="50"/>
  <c r="O44" i="47"/>
  <c r="L10" i="47"/>
  <c r="O47" i="47"/>
  <c r="O48" i="47"/>
  <c r="O49" i="47"/>
  <c r="O50" i="47"/>
  <c r="M79" i="26" a="1"/>
  <c r="M79" i="26" s="1"/>
  <c r="L79" i="26" a="1"/>
  <c r="L79" i="26" s="1"/>
  <c r="L46" i="11"/>
  <c r="L45" i="11"/>
  <c r="L44" i="11"/>
  <c r="L43" i="11"/>
  <c r="O56" i="47"/>
  <c r="O63" i="14"/>
  <c r="F14" i="58" s="1"/>
  <c r="M63" i="14"/>
  <c r="F23" i="58" s="1"/>
  <c r="K63" i="14"/>
  <c r="F21" i="58" s="1"/>
  <c r="J63" i="14"/>
  <c r="F20" i="58" s="1"/>
  <c r="I63" i="14"/>
  <c r="H63" i="14"/>
  <c r="G63" i="14"/>
  <c r="F19" i="58" s="1"/>
  <c r="D10" i="39"/>
  <c r="D9" i="39"/>
  <c r="F62" i="7"/>
  <c r="C55" i="7"/>
  <c r="C56" i="7" s="1"/>
  <c r="N19" i="31"/>
  <c r="N20" i="31"/>
  <c r="N21" i="31"/>
  <c r="N22" i="31"/>
  <c r="N14" i="31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N24" i="31"/>
  <c r="N25" i="31"/>
  <c r="N27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C10" i="48"/>
  <c r="C9" i="48"/>
  <c r="C7" i="48"/>
  <c r="C6" i="48"/>
  <c r="P53" i="47"/>
  <c r="D6" i="31"/>
  <c r="D7" i="31"/>
  <c r="D9" i="31"/>
  <c r="D10" i="31"/>
  <c r="C10" i="11"/>
  <c r="J10" i="11"/>
  <c r="C12" i="11"/>
  <c r="J12" i="11"/>
  <c r="C6" i="47"/>
  <c r="C7" i="47"/>
  <c r="C9" i="47"/>
  <c r="C10" i="47"/>
  <c r="C6" i="26"/>
  <c r="C7" i="26"/>
  <c r="C9" i="26"/>
  <c r="C10" i="26"/>
  <c r="C6" i="24"/>
  <c r="C7" i="24"/>
  <c r="C9" i="24"/>
  <c r="C10" i="24"/>
  <c r="C6" i="17"/>
  <c r="C7" i="17"/>
  <c r="C9" i="17"/>
  <c r="C10" i="17"/>
  <c r="C6" i="25"/>
  <c r="C7" i="25"/>
  <c r="C9" i="25"/>
  <c r="C10" i="25"/>
  <c r="C6" i="23"/>
  <c r="C7" i="23"/>
  <c r="C9" i="23"/>
  <c r="C10" i="23"/>
  <c r="C6" i="21"/>
  <c r="C7" i="21"/>
  <c r="C9" i="21"/>
  <c r="C10" i="21"/>
  <c r="C6" i="20"/>
  <c r="C7" i="20"/>
  <c r="C9" i="20"/>
  <c r="C10" i="20"/>
  <c r="C6" i="19"/>
  <c r="C7" i="19"/>
  <c r="C9" i="19"/>
  <c r="C10" i="19"/>
  <c r="C6" i="18"/>
  <c r="C7" i="18"/>
  <c r="C9" i="18"/>
  <c r="C10" i="18"/>
  <c r="B6" i="40"/>
  <c r="B7" i="40"/>
  <c r="A9" i="40"/>
  <c r="A10" i="40"/>
  <c r="F48" i="40"/>
  <c r="G48" i="40"/>
  <c r="J48" i="40"/>
  <c r="K48" i="40"/>
  <c r="D6" i="16"/>
  <c r="D7" i="16"/>
  <c r="D9" i="16"/>
  <c r="D10" i="16"/>
  <c r="D5" i="14"/>
  <c r="D6" i="14"/>
  <c r="D5" i="45"/>
  <c r="D6" i="45"/>
  <c r="D8" i="45"/>
  <c r="D9" i="45"/>
  <c r="E30" i="45"/>
  <c r="D5" i="42"/>
  <c r="D6" i="42"/>
  <c r="D8" i="42"/>
  <c r="D9" i="42"/>
  <c r="E30" i="42"/>
  <c r="D6" i="39"/>
  <c r="D7" i="39"/>
  <c r="D7" i="37"/>
  <c r="L7" i="37"/>
  <c r="M104" i="37"/>
  <c r="N104" i="37"/>
  <c r="M105" i="37"/>
  <c r="N105" i="37"/>
  <c r="M106" i="37"/>
  <c r="N106" i="37"/>
  <c r="M107" i="37"/>
  <c r="N107" i="37"/>
  <c r="M108" i="37"/>
  <c r="N108" i="37"/>
  <c r="M109" i="37"/>
  <c r="N109" i="37"/>
  <c r="M110" i="37"/>
  <c r="N110" i="37"/>
  <c r="M111" i="37"/>
  <c r="N111" i="37"/>
  <c r="M112" i="37"/>
  <c r="N112" i="37"/>
  <c r="M113" i="37"/>
  <c r="N113" i="37"/>
  <c r="M114" i="37"/>
  <c r="N114" i="37"/>
  <c r="M115" i="37"/>
  <c r="N115" i="37"/>
  <c r="M116" i="37"/>
  <c r="N116" i="37"/>
  <c r="M117" i="37"/>
  <c r="N117" i="37"/>
  <c r="M118" i="37"/>
  <c r="N118" i="37"/>
  <c r="M119" i="37"/>
  <c r="B120" i="37"/>
  <c r="J127" i="37"/>
  <c r="J128" i="37"/>
  <c r="J129" i="37"/>
  <c r="J130" i="37"/>
  <c r="J131" i="37"/>
  <c r="J132" i="37"/>
  <c r="J133" i="37"/>
  <c r="J134" i="37"/>
  <c r="B7" i="9"/>
  <c r="J5" i="8"/>
  <c r="E104" i="9"/>
  <c r="F104" i="9"/>
  <c r="G104" i="9"/>
  <c r="H104" i="9"/>
  <c r="J104" i="9"/>
  <c r="K104" i="9"/>
  <c r="L104" i="9"/>
  <c r="M104" i="9"/>
  <c r="N104" i="9"/>
  <c r="O104" i="9"/>
  <c r="Q104" i="9"/>
  <c r="R104" i="9"/>
  <c r="B5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9" i="8"/>
  <c r="J30" i="8"/>
  <c r="J31" i="8"/>
  <c r="J32" i="8"/>
  <c r="J33" i="8"/>
  <c r="J34" i="8"/>
  <c r="J36" i="8"/>
  <c r="J37" i="8"/>
  <c r="J39" i="8"/>
  <c r="J41" i="8"/>
  <c r="J42" i="8"/>
  <c r="J43" i="8"/>
  <c r="J44" i="8"/>
  <c r="J45" i="8"/>
  <c r="J47" i="8"/>
  <c r="J48" i="8"/>
  <c r="J64" i="8"/>
  <c r="J65" i="8"/>
  <c r="J66" i="8"/>
  <c r="J67" i="8"/>
  <c r="J68" i="8"/>
  <c r="J69" i="8"/>
  <c r="J70" i="8"/>
  <c r="J71" i="8"/>
  <c r="J72" i="8"/>
  <c r="C1" i="2"/>
  <c r="D42" i="18"/>
  <c r="D42" i="19"/>
  <c r="N119" i="37"/>
  <c r="D36" i="18"/>
  <c r="D46" i="20"/>
  <c r="D52" i="19"/>
  <c r="D52" i="20"/>
  <c r="D52" i="48"/>
  <c r="D26" i="48"/>
  <c r="D26" i="19"/>
  <c r="D52" i="21"/>
  <c r="D39" i="21"/>
  <c r="D23" i="18"/>
  <c r="D23" i="19"/>
  <c r="D36" i="48"/>
  <c r="D74" i="26"/>
  <c r="D39" i="18"/>
  <c r="D26" i="18"/>
  <c r="D15" i="26"/>
  <c r="D23" i="20"/>
  <c r="D46" i="48"/>
  <c r="D26" i="20"/>
  <c r="D39" i="20"/>
  <c r="D52" i="18"/>
  <c r="D36" i="19"/>
  <c r="D46" i="47"/>
  <c r="D36" i="21"/>
  <c r="D49" i="48"/>
  <c r="D39" i="19"/>
  <c r="D49" i="20"/>
  <c r="D46" i="21"/>
  <c r="D42" i="20"/>
  <c r="D46" i="19"/>
  <c r="D49" i="18"/>
  <c r="D39" i="48"/>
  <c r="D23" i="48"/>
  <c r="D42" i="48"/>
  <c r="D46" i="18"/>
  <c r="D26" i="21"/>
  <c r="D49" i="19"/>
  <c r="D23" i="21"/>
  <c r="D36" i="20"/>
  <c r="D49" i="21"/>
  <c r="D42" i="21"/>
  <c r="G26" i="11"/>
  <c r="G46" i="11"/>
  <c r="D45" i="18"/>
  <c r="D48" i="48"/>
  <c r="L15" i="56"/>
  <c r="D38" i="21"/>
  <c r="D25" i="18"/>
  <c r="G35" i="11"/>
  <c r="G40" i="11"/>
  <c r="G45" i="11"/>
  <c r="D45" i="19"/>
  <c r="F15" i="56"/>
  <c r="F15" i="50"/>
  <c r="D41" i="18"/>
  <c r="G31" i="11"/>
  <c r="G21" i="11"/>
  <c r="G41" i="11"/>
  <c r="G36" i="11"/>
  <c r="D48" i="21"/>
  <c r="D51" i="19"/>
  <c r="D35" i="48"/>
  <c r="D25" i="48"/>
  <c r="L15" i="50"/>
  <c r="M15" i="50"/>
  <c r="D48" i="20"/>
  <c r="D25" i="21"/>
  <c r="D51" i="21"/>
  <c r="D51" i="48"/>
  <c r="G15" i="56"/>
  <c r="D38" i="20"/>
  <c r="D35" i="20"/>
  <c r="D41" i="48"/>
  <c r="D22" i="21"/>
  <c r="D45" i="48"/>
  <c r="D41" i="21"/>
  <c r="F15" i="57"/>
  <c r="D25" i="20"/>
  <c r="D22" i="18"/>
  <c r="D22" i="19"/>
  <c r="D22" i="20"/>
  <c r="D38" i="18"/>
  <c r="L15" i="57"/>
  <c r="D45" i="21"/>
  <c r="M15" i="56"/>
  <c r="G15" i="57"/>
  <c r="G15" i="50"/>
  <c r="D41" i="19"/>
  <c r="D35" i="19"/>
  <c r="D38" i="19"/>
  <c r="D73" i="26"/>
  <c r="G20" i="11"/>
  <c r="D41" i="20"/>
  <c r="D51" i="20"/>
  <c r="D45" i="20"/>
  <c r="D35" i="18"/>
  <c r="J34" i="37"/>
  <c r="J64" i="37"/>
  <c r="J44" i="37"/>
  <c r="J42" i="37"/>
  <c r="J26" i="37"/>
  <c r="J77" i="37"/>
  <c r="J81" i="37"/>
  <c r="J40" i="37"/>
  <c r="J75" i="37"/>
  <c r="J55" i="37"/>
  <c r="J66" i="37"/>
  <c r="J32" i="37"/>
  <c r="J48" i="37"/>
  <c r="J68" i="37"/>
  <c r="J69" i="37"/>
  <c r="J46" i="37"/>
  <c r="J61" i="37"/>
  <c r="J74" i="37"/>
  <c r="J79" i="37"/>
  <c r="J31" i="37"/>
  <c r="J47" i="37"/>
  <c r="J50" i="37"/>
  <c r="J27" i="37"/>
  <c r="J83" i="37"/>
  <c r="J98" i="37"/>
  <c r="J60" i="37"/>
  <c r="J89" i="37"/>
  <c r="J78" i="37"/>
  <c r="J84" i="37"/>
  <c r="J82" i="37"/>
  <c r="J67" i="37"/>
  <c r="J70" i="37"/>
  <c r="J38" i="37"/>
  <c r="J72" i="37"/>
  <c r="J33" i="37"/>
  <c r="J54" i="37"/>
  <c r="J41" i="37"/>
  <c r="J87" i="37"/>
  <c r="J21" i="37"/>
  <c r="J37" i="37"/>
  <c r="J62" i="37"/>
  <c r="J43" i="37"/>
  <c r="J93" i="37"/>
  <c r="J22" i="37"/>
  <c r="J91" i="37"/>
  <c r="J30" i="37"/>
  <c r="J97" i="37"/>
  <c r="J96" i="37"/>
  <c r="J28" i="37"/>
  <c r="J20" i="37"/>
  <c r="J58" i="37"/>
  <c r="J59" i="37"/>
  <c r="J36" i="37"/>
  <c r="J90" i="37"/>
  <c r="J85" i="37"/>
  <c r="J25" i="37"/>
  <c r="J103" i="37"/>
  <c r="J63" i="37"/>
  <c r="J100" i="37"/>
  <c r="J71" i="37"/>
  <c r="J49" i="37"/>
  <c r="J29" i="37"/>
  <c r="J92" i="37"/>
  <c r="J94" i="37"/>
  <c r="J73" i="37"/>
  <c r="J95" i="37"/>
  <c r="J57" i="37"/>
  <c r="J76" i="37"/>
  <c r="J53" i="37"/>
  <c r="J51" i="37"/>
  <c r="J45" i="37"/>
  <c r="J101" i="37"/>
  <c r="J52" i="37"/>
  <c r="J56" i="37"/>
  <c r="J35" i="37"/>
  <c r="J88" i="37"/>
  <c r="J80" i="37"/>
  <c r="J24" i="37"/>
  <c r="J102" i="37"/>
  <c r="J39" i="37"/>
  <c r="J86" i="37"/>
  <c r="J99" i="37"/>
  <c r="J65" i="37"/>
  <c r="BR4" i="48" l="1"/>
  <c r="BG4" i="48"/>
  <c r="AV4" i="48"/>
  <c r="BR4" i="21"/>
  <c r="CE4" i="21"/>
  <c r="V4" i="52"/>
  <c r="Z4" i="51"/>
  <c r="K48" i="39"/>
  <c r="N48" i="39" s="1"/>
  <c r="L11" i="37" s="1"/>
  <c r="D27" i="58"/>
  <c r="D19" i="58"/>
  <c r="F28" i="58"/>
  <c r="F29" i="58" s="1"/>
  <c r="F24" i="58"/>
  <c r="B18" i="9"/>
  <c r="D28" i="58"/>
  <c r="D23" i="58"/>
  <c r="D20" i="58"/>
  <c r="D29" i="58"/>
  <c r="D24" i="58"/>
  <c r="D22" i="58"/>
  <c r="D21" i="58"/>
  <c r="H42" i="47"/>
  <c r="E18" i="58" s="1"/>
  <c r="G18" i="58" s="1"/>
  <c r="I4" i="16"/>
  <c r="I4" i="58"/>
  <c r="H41" i="47"/>
  <c r="E17" i="58" s="1"/>
  <c r="G17" i="58" s="1"/>
  <c r="E39" i="47"/>
  <c r="H39" i="47" s="1"/>
  <c r="E16" i="58" s="1"/>
  <c r="G16" i="58" s="1"/>
  <c r="O15" i="38"/>
  <c r="F18" i="9"/>
  <c r="I23" i="57"/>
  <c r="Y23" i="57"/>
  <c r="Q67" i="54"/>
  <c r="Y67" i="54"/>
  <c r="O65" i="54"/>
  <c r="Y65" i="54"/>
  <c r="I48" i="11"/>
  <c r="C47" i="50"/>
  <c r="Y47" i="50" s="1"/>
  <c r="S104" i="9"/>
  <c r="I18" i="9"/>
  <c r="Q40" i="38"/>
  <c r="Y15" i="38"/>
  <c r="E60" i="7"/>
  <c r="E56" i="7"/>
  <c r="E54" i="7"/>
  <c r="E52" i="7"/>
  <c r="Y18" i="53"/>
  <c r="L83" i="37"/>
  <c r="C33" i="51"/>
  <c r="W33" i="51" s="1"/>
  <c r="N75" i="37"/>
  <c r="E35" i="50"/>
  <c r="K42" i="57"/>
  <c r="D59" i="19"/>
  <c r="W42" i="57"/>
  <c r="C62" i="53"/>
  <c r="W62" i="53" s="1"/>
  <c r="C59" i="38"/>
  <c r="O59" i="38" s="1"/>
  <c r="M67" i="54"/>
  <c r="C33" i="31"/>
  <c r="C37" i="51"/>
  <c r="G37" i="51" s="1"/>
  <c r="Y54" i="55"/>
  <c r="S54" i="55"/>
  <c r="W54" i="55"/>
  <c r="K35" i="50"/>
  <c r="Q42" i="57"/>
  <c r="M42" i="57"/>
  <c r="C50" i="53"/>
  <c r="E50" i="53" s="1"/>
  <c r="C18" i="56"/>
  <c r="W18" i="56" s="1"/>
  <c r="D62" i="20"/>
  <c r="C34" i="57"/>
  <c r="O34" i="57" s="1"/>
  <c r="C22" i="50"/>
  <c r="Q22" i="50" s="1"/>
  <c r="C47" i="38"/>
  <c r="I47" i="38" s="1"/>
  <c r="C21" i="53"/>
  <c r="S21" i="53" s="1"/>
  <c r="S39" i="56"/>
  <c r="S42" i="57"/>
  <c r="C54" i="57"/>
  <c r="C35" i="56"/>
  <c r="E35" i="56" s="1"/>
  <c r="D66" i="21"/>
  <c r="C29" i="53"/>
  <c r="C73" i="55"/>
  <c r="C42" i="55"/>
  <c r="O42" i="55" s="1"/>
  <c r="C42" i="54"/>
  <c r="I42" i="54" s="1"/>
  <c r="O76" i="54"/>
  <c r="K49" i="55"/>
  <c r="O42" i="57"/>
  <c r="C17" i="53"/>
  <c r="I17" i="53" s="1"/>
  <c r="C37" i="38"/>
  <c r="K37" i="38" s="1"/>
  <c r="C58" i="55"/>
  <c r="W58" i="55" s="1"/>
  <c r="C65" i="55"/>
  <c r="S65" i="55" s="1"/>
  <c r="C42" i="53"/>
  <c r="K42" i="53" s="1"/>
  <c r="C53" i="51"/>
  <c r="E53" i="51" s="1"/>
  <c r="G20" i="56"/>
  <c r="Q27" i="57"/>
  <c r="C27" i="53"/>
  <c r="M27" i="53" s="1"/>
  <c r="C60" i="55"/>
  <c r="U60" i="55" s="1"/>
  <c r="U28" i="56"/>
  <c r="O18" i="53"/>
  <c r="Q20" i="56"/>
  <c r="C67" i="55"/>
  <c r="G54" i="55"/>
  <c r="E65" i="55"/>
  <c r="N91" i="37"/>
  <c r="L73" i="37"/>
  <c r="O52" i="57"/>
  <c r="Q52" i="57"/>
  <c r="M52" i="57"/>
  <c r="E52" i="57"/>
  <c r="M40" i="57"/>
  <c r="I40" i="57"/>
  <c r="O40" i="57"/>
  <c r="N46" i="37"/>
  <c r="I28" i="56"/>
  <c r="K23" i="57"/>
  <c r="U23" i="57"/>
  <c r="C23" i="53"/>
  <c r="G23" i="53" s="1"/>
  <c r="M28" i="56"/>
  <c r="U18" i="53"/>
  <c r="M23" i="57"/>
  <c r="U41" i="56"/>
  <c r="C28" i="50"/>
  <c r="W28" i="50" s="1"/>
  <c r="K67" i="54"/>
  <c r="C29" i="56"/>
  <c r="I29" i="56" s="1"/>
  <c r="N47" i="37"/>
  <c r="K15" i="54"/>
  <c r="O56" i="57"/>
  <c r="L37" i="37"/>
  <c r="Y73" i="54"/>
  <c r="E73" i="54"/>
  <c r="W73" i="54"/>
  <c r="E38" i="54"/>
  <c r="W38" i="54"/>
  <c r="U38" i="54"/>
  <c r="S34" i="55"/>
  <c r="M34" i="55"/>
  <c r="M51" i="51"/>
  <c r="E51" i="51"/>
  <c r="S51" i="51"/>
  <c r="O18" i="50"/>
  <c r="K18" i="50"/>
  <c r="Y18" i="50"/>
  <c r="E18" i="50"/>
  <c r="M18" i="50"/>
  <c r="Q18" i="50"/>
  <c r="Y52" i="57"/>
  <c r="E54" i="55"/>
  <c r="Q65" i="54"/>
  <c r="E42" i="57"/>
  <c r="I42" i="57"/>
  <c r="Y42" i="57"/>
  <c r="D27" i="19"/>
  <c r="D55" i="21"/>
  <c r="D71" i="48"/>
  <c r="C35" i="51"/>
  <c r="I35" i="51" s="1"/>
  <c r="D60" i="19"/>
  <c r="D70" i="48"/>
  <c r="D55" i="48"/>
  <c r="S15" i="51"/>
  <c r="L15" i="54"/>
  <c r="C47" i="56"/>
  <c r="D27" i="18"/>
  <c r="C39" i="51"/>
  <c r="I39" i="51" s="1"/>
  <c r="G47" i="51"/>
  <c r="D59" i="48"/>
  <c r="D67" i="18"/>
  <c r="D71" i="21"/>
  <c r="D62" i="48"/>
  <c r="E15" i="53"/>
  <c r="Q15" i="55"/>
  <c r="L49" i="37"/>
  <c r="D56" i="21"/>
  <c r="D29" i="48"/>
  <c r="V15" i="53"/>
  <c r="W15" i="54"/>
  <c r="W52" i="57"/>
  <c r="U54" i="55"/>
  <c r="S22" i="56"/>
  <c r="G22" i="56"/>
  <c r="Q41" i="56"/>
  <c r="U42" i="57"/>
  <c r="L21" i="37"/>
  <c r="D31" i="19"/>
  <c r="D72" i="21"/>
  <c r="D54" i="47"/>
  <c r="C35" i="38"/>
  <c r="D29" i="19"/>
  <c r="D63" i="19"/>
  <c r="D74" i="20"/>
  <c r="F15" i="55"/>
  <c r="V15" i="56"/>
  <c r="R15" i="51"/>
  <c r="N101" i="37"/>
  <c r="C77" i="57"/>
  <c r="E77" i="57" s="1"/>
  <c r="E50" i="57"/>
  <c r="Q50" i="57"/>
  <c r="Y50" i="57"/>
  <c r="W56" i="57"/>
  <c r="G56" i="57"/>
  <c r="U56" i="57"/>
  <c r="E56" i="57"/>
  <c r="Y56" i="57"/>
  <c r="M56" i="57"/>
  <c r="S48" i="57"/>
  <c r="Q48" i="57"/>
  <c r="Q21" i="57"/>
  <c r="G21" i="57"/>
  <c r="Q56" i="57"/>
  <c r="I56" i="57"/>
  <c r="O50" i="57"/>
  <c r="K56" i="57"/>
  <c r="Q61" i="38"/>
  <c r="O61" i="38"/>
  <c r="G20" i="53"/>
  <c r="O20" i="53"/>
  <c r="W76" i="54"/>
  <c r="G46" i="56"/>
  <c r="S52" i="57"/>
  <c r="U52" i="57"/>
  <c r="K52" i="57"/>
  <c r="Y59" i="56"/>
  <c r="M59" i="56"/>
  <c r="E40" i="57"/>
  <c r="Q40" i="57"/>
  <c r="O53" i="38"/>
  <c r="W53" i="38"/>
  <c r="L67" i="37"/>
  <c r="N67" i="37"/>
  <c r="N95" i="37"/>
  <c r="L95" i="37"/>
  <c r="L103" i="37"/>
  <c r="N103" i="37"/>
  <c r="U67" i="54"/>
  <c r="E67" i="54"/>
  <c r="O67" i="54"/>
  <c r="S67" i="54"/>
  <c r="G67" i="54"/>
  <c r="W67" i="54"/>
  <c r="C67" i="51"/>
  <c r="G67" i="51" s="1"/>
  <c r="C67" i="38"/>
  <c r="I67" i="38" s="1"/>
  <c r="C75" i="57"/>
  <c r="K75" i="57" s="1"/>
  <c r="C75" i="54"/>
  <c r="W75" i="54" s="1"/>
  <c r="C75" i="53"/>
  <c r="C71" i="53"/>
  <c r="G71" i="53" s="1"/>
  <c r="C71" i="55"/>
  <c r="O71" i="55" s="1"/>
  <c r="C71" i="54"/>
  <c r="C60" i="53"/>
  <c r="C60" i="57"/>
  <c r="K60" i="57" s="1"/>
  <c r="C56" i="53"/>
  <c r="C56" i="54"/>
  <c r="Q56" i="54" s="1"/>
  <c r="C52" i="55"/>
  <c r="C52" i="54"/>
  <c r="Q52" i="54" s="1"/>
  <c r="C52" i="53"/>
  <c r="C48" i="53"/>
  <c r="Y48" i="53" s="1"/>
  <c r="C48" i="54"/>
  <c r="E48" i="54" s="1"/>
  <c r="C44" i="57"/>
  <c r="I44" i="57" s="1"/>
  <c r="C44" i="54"/>
  <c r="C44" i="53"/>
  <c r="C44" i="55"/>
  <c r="C40" i="55"/>
  <c r="C40" i="54"/>
  <c r="C36" i="53"/>
  <c r="O36" i="53" s="1"/>
  <c r="C36" i="57"/>
  <c r="Y36" i="57" s="1"/>
  <c r="C32" i="53"/>
  <c r="C32" i="57"/>
  <c r="K32" i="57" s="1"/>
  <c r="W23" i="57"/>
  <c r="E23" i="57"/>
  <c r="S23" i="57"/>
  <c r="G23" i="57"/>
  <c r="O23" i="57"/>
  <c r="C19" i="53"/>
  <c r="Y19" i="53" s="1"/>
  <c r="C19" i="57"/>
  <c r="C61" i="56"/>
  <c r="C61" i="50"/>
  <c r="E61" i="50" s="1"/>
  <c r="C61" i="51"/>
  <c r="G61" i="51" s="1"/>
  <c r="C57" i="56"/>
  <c r="C57" i="51"/>
  <c r="Q57" i="51" s="1"/>
  <c r="C53" i="56"/>
  <c r="C53" i="50"/>
  <c r="M53" i="50" s="1"/>
  <c r="C49" i="38"/>
  <c r="G49" i="38" s="1"/>
  <c r="C49" i="50"/>
  <c r="K49" i="50" s="1"/>
  <c r="C49" i="56"/>
  <c r="W49" i="56" s="1"/>
  <c r="C45" i="38"/>
  <c r="C45" i="50"/>
  <c r="C45" i="56"/>
  <c r="C41" i="51"/>
  <c r="C41" i="38"/>
  <c r="O41" i="38" s="1"/>
  <c r="C41" i="50"/>
  <c r="I41" i="50" s="1"/>
  <c r="C33" i="38"/>
  <c r="I33" i="38" s="1"/>
  <c r="C33" i="56"/>
  <c r="C24" i="50"/>
  <c r="C24" i="56"/>
  <c r="G24" i="56" s="1"/>
  <c r="U20" i="56"/>
  <c r="M20" i="56"/>
  <c r="I52" i="57"/>
  <c r="G52" i="57"/>
  <c r="S40" i="57"/>
  <c r="U40" i="57"/>
  <c r="K29" i="50"/>
  <c r="E20" i="53"/>
  <c r="K53" i="38"/>
  <c r="L71" i="37"/>
  <c r="C20" i="50"/>
  <c r="Q20" i="50" s="1"/>
  <c r="C71" i="57"/>
  <c r="U71" i="57" s="1"/>
  <c r="C56" i="55"/>
  <c r="L31" i="37"/>
  <c r="Q23" i="57"/>
  <c r="I67" i="54"/>
  <c r="C37" i="56"/>
  <c r="C57" i="38"/>
  <c r="E57" i="38" s="1"/>
  <c r="C40" i="53"/>
  <c r="O40" i="53" s="1"/>
  <c r="C75" i="55"/>
  <c r="E75" i="55" s="1"/>
  <c r="C20" i="57"/>
  <c r="E20" i="57" s="1"/>
  <c r="C32" i="54"/>
  <c r="Y32" i="54" s="1"/>
  <c r="C48" i="55"/>
  <c r="L43" i="37"/>
  <c r="C36" i="55"/>
  <c r="U36" i="55" s="1"/>
  <c r="L85" i="37"/>
  <c r="N85" i="37"/>
  <c r="I49" i="39"/>
  <c r="D21" i="21"/>
  <c r="M11" i="14"/>
  <c r="L15" i="53"/>
  <c r="Q15" i="50"/>
  <c r="E15" i="38"/>
  <c r="D62" i="21"/>
  <c r="D48" i="47"/>
  <c r="D27" i="20"/>
  <c r="D70" i="20"/>
  <c r="D55" i="20"/>
  <c r="D67" i="21"/>
  <c r="D66" i="18"/>
  <c r="C54" i="53"/>
  <c r="E54" i="53" s="1"/>
  <c r="C54" i="54"/>
  <c r="C34" i="53"/>
  <c r="C34" i="54"/>
  <c r="C59" i="51"/>
  <c r="E59" i="51" s="1"/>
  <c r="C59" i="50"/>
  <c r="I59" i="50" s="1"/>
  <c r="U47" i="51"/>
  <c r="W47" i="51"/>
  <c r="C26" i="56"/>
  <c r="C26" i="50"/>
  <c r="O26" i="50" s="1"/>
  <c r="B27" i="37"/>
  <c r="L33" i="37"/>
  <c r="N33" i="37"/>
  <c r="N41" i="37"/>
  <c r="L41" i="37"/>
  <c r="L57" i="37"/>
  <c r="N57" i="37"/>
  <c r="L69" i="37"/>
  <c r="N69" i="37"/>
  <c r="L81" i="37"/>
  <c r="N81" i="37"/>
  <c r="L97" i="37"/>
  <c r="N97" i="37"/>
  <c r="W15" i="57"/>
  <c r="G11" i="14"/>
  <c r="X15" i="50"/>
  <c r="L15" i="51"/>
  <c r="U15" i="54"/>
  <c r="E15" i="54"/>
  <c r="F15" i="51"/>
  <c r="D15" i="53"/>
  <c r="I15" i="54"/>
  <c r="I11" i="14"/>
  <c r="D50" i="21"/>
  <c r="O15" i="53"/>
  <c r="N15" i="38"/>
  <c r="D40" i="18"/>
  <c r="D71" i="20"/>
  <c r="H15" i="55"/>
  <c r="R15" i="38"/>
  <c r="D40" i="21"/>
  <c r="K15" i="53"/>
  <c r="M15" i="53"/>
  <c r="H15" i="53"/>
  <c r="U15" i="53"/>
  <c r="Q15" i="56"/>
  <c r="Z15" i="51"/>
  <c r="H15" i="38"/>
  <c r="D54" i="18"/>
  <c r="S15" i="56"/>
  <c r="X15" i="51"/>
  <c r="F15" i="38"/>
  <c r="D21" i="20"/>
  <c r="Z15" i="56"/>
  <c r="P15" i="57"/>
  <c r="T15" i="53"/>
  <c r="Q15" i="51"/>
  <c r="T15" i="54"/>
  <c r="S15" i="38"/>
  <c r="V15" i="55"/>
  <c r="P15" i="56"/>
  <c r="U15" i="50"/>
  <c r="Z15" i="57"/>
  <c r="D15" i="51"/>
  <c r="G15" i="51"/>
  <c r="J15" i="54"/>
  <c r="I15" i="38"/>
  <c r="L15" i="55"/>
  <c r="D59" i="20"/>
  <c r="D64" i="48"/>
  <c r="D71" i="19"/>
  <c r="D62" i="18"/>
  <c r="D63" i="18"/>
  <c r="D63" i="21"/>
  <c r="D30" i="19"/>
  <c r="D63" i="20"/>
  <c r="D28" i="20"/>
  <c r="Y15" i="57"/>
  <c r="D44" i="21"/>
  <c r="D50" i="18"/>
  <c r="Q15" i="54"/>
  <c r="D24" i="21"/>
  <c r="O15" i="54"/>
  <c r="D44" i="48"/>
  <c r="W15" i="50"/>
  <c r="G15" i="53"/>
  <c r="M15" i="51"/>
  <c r="H15" i="54"/>
  <c r="Z15" i="55"/>
  <c r="T15" i="56"/>
  <c r="R15" i="57"/>
  <c r="R15" i="53"/>
  <c r="Z15" i="54"/>
  <c r="U15" i="38"/>
  <c r="P15" i="55"/>
  <c r="D67" i="48"/>
  <c r="D67" i="20"/>
  <c r="D52" i="47"/>
  <c r="D54" i="48"/>
  <c r="D54" i="21"/>
  <c r="D55" i="19"/>
  <c r="D59" i="21"/>
  <c r="D68" i="20"/>
  <c r="D56" i="48"/>
  <c r="D67" i="19"/>
  <c r="D56" i="19"/>
  <c r="D70" i="19"/>
  <c r="D58" i="48"/>
  <c r="D72" i="18"/>
  <c r="D56" i="47"/>
  <c r="D30" i="21"/>
  <c r="D28" i="19"/>
  <c r="D60" i="20"/>
  <c r="D60" i="18"/>
  <c r="D68" i="18"/>
  <c r="D64" i="20"/>
  <c r="D31" i="21"/>
  <c r="D71" i="18"/>
  <c r="D28" i="48"/>
  <c r="E50" i="7"/>
  <c r="K11" i="14"/>
  <c r="D28" i="21"/>
  <c r="D49" i="47"/>
  <c r="Y15" i="56"/>
  <c r="W15" i="55"/>
  <c r="E15" i="57"/>
  <c r="E15" i="55"/>
  <c r="J15" i="56"/>
  <c r="D15" i="57"/>
  <c r="P15" i="53"/>
  <c r="E15" i="51"/>
  <c r="D15" i="38"/>
  <c r="R15" i="55"/>
  <c r="X15" i="56"/>
  <c r="V15" i="57"/>
  <c r="W15" i="51"/>
  <c r="R15" i="54"/>
  <c r="Q15" i="38"/>
  <c r="D72" i="48"/>
  <c r="D30" i="48"/>
  <c r="D68" i="48"/>
  <c r="D62" i="19"/>
  <c r="D30" i="20"/>
  <c r="D56" i="20"/>
  <c r="D66" i="20"/>
  <c r="D64" i="21"/>
  <c r="D68" i="21"/>
  <c r="D31" i="48"/>
  <c r="D70" i="21"/>
  <c r="D66" i="48"/>
  <c r="N88" i="37"/>
  <c r="L88" i="37"/>
  <c r="C68" i="51"/>
  <c r="C68" i="38"/>
  <c r="M68" i="38" s="1"/>
  <c r="W18" i="53"/>
  <c r="D54" i="20"/>
  <c r="D74" i="21"/>
  <c r="D57" i="47"/>
  <c r="D70" i="18"/>
  <c r="D54" i="19"/>
  <c r="D55" i="18"/>
  <c r="D60" i="48"/>
  <c r="D64" i="19"/>
  <c r="D74" i="48"/>
  <c r="D58" i="19"/>
  <c r="D53" i="47"/>
  <c r="A4" i="9"/>
  <c r="N15" i="54"/>
  <c r="Z15" i="53"/>
  <c r="J15" i="55"/>
  <c r="X15" i="54"/>
  <c r="X15" i="57"/>
  <c r="U15" i="57"/>
  <c r="S15" i="57"/>
  <c r="D31" i="20"/>
  <c r="D40" i="19"/>
  <c r="G60" i="54"/>
  <c r="Q60" i="54"/>
  <c r="U60" i="54"/>
  <c r="M18" i="53"/>
  <c r="Y40" i="38"/>
  <c r="I59" i="56"/>
  <c r="L29" i="37"/>
  <c r="N29" i="37"/>
  <c r="L61" i="37"/>
  <c r="N61" i="37"/>
  <c r="N65" i="37"/>
  <c r="L65" i="37"/>
  <c r="N77" i="37"/>
  <c r="L77" i="37"/>
  <c r="N89" i="37"/>
  <c r="L89" i="37"/>
  <c r="S18" i="53"/>
  <c r="K18" i="53"/>
  <c r="E18" i="53"/>
  <c r="W40" i="38"/>
  <c r="I38" i="56"/>
  <c r="E29" i="57"/>
  <c r="N53" i="37"/>
  <c r="M38" i="54"/>
  <c r="D31" i="18"/>
  <c r="G18" i="53"/>
  <c r="Q18" i="53"/>
  <c r="I38" i="54"/>
  <c r="L93" i="37"/>
  <c r="D29" i="20"/>
  <c r="D66" i="19"/>
  <c r="D58" i="21"/>
  <c r="D59" i="18"/>
  <c r="F11" i="14"/>
  <c r="D60" i="21"/>
  <c r="D50" i="47"/>
  <c r="D30" i="18"/>
  <c r="D29" i="21"/>
  <c r="D68" i="19"/>
  <c r="D74" i="18"/>
  <c r="D63" i="48"/>
  <c r="X15" i="55"/>
  <c r="K15" i="51"/>
  <c r="Y15" i="50"/>
  <c r="K15" i="38"/>
  <c r="U15" i="51"/>
  <c r="K15" i="50"/>
  <c r="D44" i="20"/>
  <c r="K15" i="56"/>
  <c r="N25" i="37"/>
  <c r="C65" i="51"/>
  <c r="C65" i="38"/>
  <c r="E65" i="38" s="1"/>
  <c r="C77" i="55"/>
  <c r="C77" i="53"/>
  <c r="O77" i="53" s="1"/>
  <c r="C73" i="57"/>
  <c r="M73" i="57" s="1"/>
  <c r="C73" i="53"/>
  <c r="Y73" i="53" s="1"/>
  <c r="C62" i="54"/>
  <c r="W62" i="54" s="1"/>
  <c r="C62" i="55"/>
  <c r="C58" i="53"/>
  <c r="C58" i="57"/>
  <c r="Q58" i="57" s="1"/>
  <c r="C50" i="54"/>
  <c r="C50" i="55"/>
  <c r="Y50" i="55" s="1"/>
  <c r="C46" i="57"/>
  <c r="C46" i="54"/>
  <c r="C46" i="53"/>
  <c r="W46" i="53" s="1"/>
  <c r="C46" i="55"/>
  <c r="K46" i="55" s="1"/>
  <c r="C38" i="55"/>
  <c r="C38" i="53"/>
  <c r="C38" i="57"/>
  <c r="C25" i="53"/>
  <c r="O25" i="53" s="1"/>
  <c r="C25" i="57"/>
  <c r="Y25" i="57" s="1"/>
  <c r="C55" i="56"/>
  <c r="W55" i="56" s="1"/>
  <c r="C55" i="51"/>
  <c r="M55" i="51" s="1"/>
  <c r="C55" i="50"/>
  <c r="C51" i="38"/>
  <c r="C51" i="50"/>
  <c r="W51" i="50" s="1"/>
  <c r="C51" i="56"/>
  <c r="M51" i="56" s="1"/>
  <c r="C43" i="51"/>
  <c r="C43" i="38"/>
  <c r="E43" i="38" s="1"/>
  <c r="C43" i="50"/>
  <c r="K43" i="50" s="1"/>
  <c r="C39" i="50"/>
  <c r="C39" i="38"/>
  <c r="O39" i="38" s="1"/>
  <c r="C31" i="51"/>
  <c r="W31" i="51" s="1"/>
  <c r="C31" i="50"/>
  <c r="C31" i="38"/>
  <c r="W31" i="38" s="1"/>
  <c r="O78" i="26"/>
  <c r="Q78" i="26" s="1"/>
  <c r="O76" i="26"/>
  <c r="Q76" i="26" s="1"/>
  <c r="F83" i="26"/>
  <c r="U38" i="56"/>
  <c r="G38" i="56"/>
  <c r="W38" i="56"/>
  <c r="E34" i="55"/>
  <c r="O34" i="55"/>
  <c r="I34" i="55"/>
  <c r="Y34" i="55"/>
  <c r="G34" i="55"/>
  <c r="K34" i="55"/>
  <c r="E45" i="51"/>
  <c r="O45" i="51"/>
  <c r="Q17" i="57"/>
  <c r="O17" i="57"/>
  <c r="K27" i="57"/>
  <c r="W27" i="57"/>
  <c r="I27" i="57"/>
  <c r="M27" i="57"/>
  <c r="S33" i="50"/>
  <c r="E33" i="50"/>
  <c r="I40" i="38"/>
  <c r="M40" i="38"/>
  <c r="K40" i="38"/>
  <c r="G40" i="38"/>
  <c r="S40" i="38"/>
  <c r="M54" i="55"/>
  <c r="Q54" i="55"/>
  <c r="I54" i="55"/>
  <c r="E28" i="56"/>
  <c r="G28" i="56"/>
  <c r="O28" i="56"/>
  <c r="Y35" i="50"/>
  <c r="Q35" i="50"/>
  <c r="O35" i="50"/>
  <c r="W35" i="50"/>
  <c r="S76" i="54"/>
  <c r="U76" i="54"/>
  <c r="W65" i="54"/>
  <c r="K61" i="38"/>
  <c r="Q73" i="54"/>
  <c r="M73" i="54"/>
  <c r="U73" i="54"/>
  <c r="U65" i="54"/>
  <c r="S73" i="54"/>
  <c r="M50" i="57"/>
  <c r="U50" i="57"/>
  <c r="G41" i="56"/>
  <c r="O41" i="56"/>
  <c r="G50" i="57"/>
  <c r="W28" i="56"/>
  <c r="Q28" i="56"/>
  <c r="W18" i="50"/>
  <c r="S18" i="50"/>
  <c r="I18" i="50"/>
  <c r="G76" i="54"/>
  <c r="Y76" i="54"/>
  <c r="O20" i="56"/>
  <c r="I20" i="56"/>
  <c r="U35" i="50"/>
  <c r="M35" i="50"/>
  <c r="I35" i="50"/>
  <c r="U22" i="56"/>
  <c r="M48" i="57"/>
  <c r="S27" i="57"/>
  <c r="G38" i="54"/>
  <c r="I22" i="56"/>
  <c r="Y41" i="56"/>
  <c r="W41" i="56"/>
  <c r="Q38" i="54"/>
  <c r="O38" i="54"/>
  <c r="K38" i="54"/>
  <c r="Y38" i="54"/>
  <c r="G27" i="57"/>
  <c r="O27" i="57"/>
  <c r="I65" i="54"/>
  <c r="E65" i="54"/>
  <c r="K50" i="57"/>
  <c r="S28" i="56"/>
  <c r="U18" i="50"/>
  <c r="G18" i="50"/>
  <c r="K76" i="54"/>
  <c r="S20" i="56"/>
  <c r="G35" i="50"/>
  <c r="W48" i="57"/>
  <c r="S38" i="54"/>
  <c r="G65" i="54"/>
  <c r="S65" i="54"/>
  <c r="U51" i="51"/>
  <c r="S41" i="56"/>
  <c r="I41" i="56"/>
  <c r="W34" i="55"/>
  <c r="Q34" i="55"/>
  <c r="U34" i="55"/>
  <c r="U62" i="51"/>
  <c r="Q62" i="51"/>
  <c r="W40" i="57"/>
  <c r="G40" i="57"/>
  <c r="K40" i="57"/>
  <c r="Y40" i="57"/>
  <c r="L35" i="37"/>
  <c r="N45" i="37"/>
  <c r="H22" i="47"/>
  <c r="W61" i="54"/>
  <c r="I43" i="56"/>
  <c r="Y20" i="56"/>
  <c r="E20" i="56"/>
  <c r="O38" i="56"/>
  <c r="M38" i="56"/>
  <c r="W22" i="56"/>
  <c r="E22" i="56"/>
  <c r="O22" i="56"/>
  <c r="Q22" i="56"/>
  <c r="M55" i="38"/>
  <c r="G55" i="38"/>
  <c r="S55" i="38"/>
  <c r="E61" i="54"/>
  <c r="M17" i="57"/>
  <c r="S17" i="57"/>
  <c r="U39" i="56"/>
  <c r="M39" i="56"/>
  <c r="M21" i="57"/>
  <c r="W21" i="57"/>
  <c r="I21" i="57"/>
  <c r="S21" i="57"/>
  <c r="Y29" i="57"/>
  <c r="O29" i="57"/>
  <c r="G29" i="57"/>
  <c r="O62" i="57"/>
  <c r="U62" i="57"/>
  <c r="G62" i="57"/>
  <c r="W62" i="57"/>
  <c r="S62" i="57"/>
  <c r="K49" i="51"/>
  <c r="Y49" i="51"/>
  <c r="M49" i="51"/>
  <c r="U49" i="51"/>
  <c r="W49" i="51"/>
  <c r="N98" i="37"/>
  <c r="K54" i="55"/>
  <c r="O54" i="55"/>
  <c r="E40" i="38"/>
  <c r="U40" i="38"/>
  <c r="G49" i="39"/>
  <c r="Q46" i="56"/>
  <c r="S46" i="56"/>
  <c r="I46" i="56"/>
  <c r="Y46" i="56"/>
  <c r="O46" i="56"/>
  <c r="W46" i="56"/>
  <c r="M46" i="56"/>
  <c r="E46" i="56"/>
  <c r="K57" i="50"/>
  <c r="Q57" i="50"/>
  <c r="I57" i="50"/>
  <c r="W49" i="55"/>
  <c r="M49" i="55"/>
  <c r="I49" i="55"/>
  <c r="Y49" i="55"/>
  <c r="O49" i="55"/>
  <c r="Q49" i="55"/>
  <c r="S49" i="55"/>
  <c r="Y38" i="56"/>
  <c r="L24" i="37"/>
  <c r="N24" i="37"/>
  <c r="L32" i="37"/>
  <c r="N32" i="37"/>
  <c r="L36" i="37"/>
  <c r="N36" i="37"/>
  <c r="N44" i="37"/>
  <c r="L44" i="37"/>
  <c r="N48" i="37"/>
  <c r="L48" i="37"/>
  <c r="L52" i="37"/>
  <c r="N52" i="37"/>
  <c r="N60" i="37"/>
  <c r="L60" i="37"/>
  <c r="N64" i="37"/>
  <c r="L64" i="37"/>
  <c r="N72" i="37"/>
  <c r="L72" i="37"/>
  <c r="L92" i="37"/>
  <c r="N92" i="37"/>
  <c r="L100" i="37"/>
  <c r="N100" i="37"/>
  <c r="Q76" i="54"/>
  <c r="I76" i="54"/>
  <c r="M76" i="54"/>
  <c r="Q77" i="54"/>
  <c r="M77" i="54"/>
  <c r="S77" i="54"/>
  <c r="I77" i="54"/>
  <c r="W77" i="54"/>
  <c r="U77" i="54"/>
  <c r="B25" i="37"/>
  <c r="O77" i="54"/>
  <c r="Q38" i="56"/>
  <c r="E38" i="56"/>
  <c r="N20" i="37"/>
  <c r="L20" i="37"/>
  <c r="N28" i="37"/>
  <c r="L28" i="37"/>
  <c r="L40" i="37"/>
  <c r="N40" i="37"/>
  <c r="L56" i="37"/>
  <c r="N56" i="37"/>
  <c r="N68" i="37"/>
  <c r="L68" i="37"/>
  <c r="N76" i="37"/>
  <c r="L76" i="37"/>
  <c r="L80" i="37"/>
  <c r="N80" i="37"/>
  <c r="N84" i="37"/>
  <c r="L84" i="37"/>
  <c r="N96" i="37"/>
  <c r="L96" i="37"/>
  <c r="G19" i="11"/>
  <c r="G34" i="11"/>
  <c r="G24" i="11"/>
  <c r="G29" i="11"/>
  <c r="G44" i="11"/>
  <c r="C68" i="55"/>
  <c r="C68" i="54"/>
  <c r="Y68" i="54" s="1"/>
  <c r="C64" i="54"/>
  <c r="Y64" i="54" s="1"/>
  <c r="C64" i="55"/>
  <c r="C66" i="51"/>
  <c r="C66" i="38"/>
  <c r="C76" i="57"/>
  <c r="M76" i="57" s="1"/>
  <c r="C76" i="55"/>
  <c r="C76" i="53"/>
  <c r="W76" i="53" s="1"/>
  <c r="C72" i="57"/>
  <c r="I72" i="57" s="1"/>
  <c r="C72" i="54"/>
  <c r="Y72" i="54" s="1"/>
  <c r="C72" i="53"/>
  <c r="G72" i="53" s="1"/>
  <c r="C72" i="55"/>
  <c r="C61" i="53"/>
  <c r="C61" i="55"/>
  <c r="C61" i="57"/>
  <c r="C57" i="57"/>
  <c r="I57" i="57" s="1"/>
  <c r="C57" i="53"/>
  <c r="O57" i="53" s="1"/>
  <c r="C57" i="54"/>
  <c r="Q57" i="54" s="1"/>
  <c r="C57" i="55"/>
  <c r="Q57" i="55" s="1"/>
  <c r="C53" i="57"/>
  <c r="C53" i="53"/>
  <c r="C53" i="54"/>
  <c r="W53" i="54" s="1"/>
  <c r="C53" i="55"/>
  <c r="Y53" i="55" s="1"/>
  <c r="C49" i="54"/>
  <c r="C49" i="53"/>
  <c r="S49" i="53" s="1"/>
  <c r="C49" i="57"/>
  <c r="Y49" i="57" s="1"/>
  <c r="C45" i="53"/>
  <c r="C45" i="57"/>
  <c r="I45" i="57" s="1"/>
  <c r="C45" i="54"/>
  <c r="C45" i="55"/>
  <c r="C41" i="57"/>
  <c r="C41" i="53"/>
  <c r="Y41" i="53" s="1"/>
  <c r="C41" i="55"/>
  <c r="C41" i="54"/>
  <c r="Q41" i="54" s="1"/>
  <c r="C37" i="53"/>
  <c r="C37" i="57"/>
  <c r="O37" i="57" s="1"/>
  <c r="C37" i="54"/>
  <c r="C37" i="55"/>
  <c r="G37" i="55" s="1"/>
  <c r="C33" i="55"/>
  <c r="C33" i="54"/>
  <c r="Y33" i="54" s="1"/>
  <c r="C33" i="53"/>
  <c r="O33" i="53" s="1"/>
  <c r="C33" i="57"/>
  <c r="K33" i="57" s="1"/>
  <c r="C28" i="53"/>
  <c r="C28" i="57"/>
  <c r="E28" i="57" s="1"/>
  <c r="C24" i="57"/>
  <c r="C24" i="53"/>
  <c r="W20" i="53"/>
  <c r="M20" i="53"/>
  <c r="K20" i="53"/>
  <c r="C62" i="38"/>
  <c r="C62" i="56"/>
  <c r="Y62" i="56" s="1"/>
  <c r="C62" i="50"/>
  <c r="C58" i="50"/>
  <c r="C58" i="56"/>
  <c r="Y58" i="56" s="1"/>
  <c r="C58" i="51"/>
  <c r="C58" i="38"/>
  <c r="C54" i="50"/>
  <c r="C54" i="38"/>
  <c r="S54" i="38" s="1"/>
  <c r="C54" i="51"/>
  <c r="I54" i="51" s="1"/>
  <c r="C54" i="56"/>
  <c r="S54" i="56" s="1"/>
  <c r="C50" i="56"/>
  <c r="C50" i="38"/>
  <c r="C50" i="50"/>
  <c r="C50" i="51"/>
  <c r="C46" i="38"/>
  <c r="C46" i="51"/>
  <c r="C46" i="50"/>
  <c r="C42" i="50"/>
  <c r="C42" i="38"/>
  <c r="C42" i="56"/>
  <c r="C42" i="51"/>
  <c r="C38" i="50"/>
  <c r="C38" i="51"/>
  <c r="M38" i="51" s="1"/>
  <c r="C38" i="38"/>
  <c r="Q38" i="38" s="1"/>
  <c r="C34" i="56"/>
  <c r="C34" i="38"/>
  <c r="C34" i="51"/>
  <c r="C34" i="50"/>
  <c r="Q29" i="50"/>
  <c r="S29" i="50"/>
  <c r="Y29" i="50"/>
  <c r="E29" i="50"/>
  <c r="M29" i="50"/>
  <c r="W29" i="50"/>
  <c r="U29" i="50"/>
  <c r="C25" i="50"/>
  <c r="C25" i="56"/>
  <c r="C21" i="50"/>
  <c r="C21" i="56"/>
  <c r="Y21" i="56" s="1"/>
  <c r="C17" i="56"/>
  <c r="C17" i="50"/>
  <c r="K22" i="39"/>
  <c r="L22" i="39" s="1"/>
  <c r="K15" i="39"/>
  <c r="L15" i="39" s="1"/>
  <c r="B26" i="37"/>
  <c r="F13" i="31"/>
  <c r="F15" i="31" s="1"/>
  <c r="O75" i="26"/>
  <c r="Q75" i="26" s="1"/>
  <c r="O77" i="26"/>
  <c r="Q77" i="26" s="1"/>
  <c r="O72" i="26"/>
  <c r="Q72" i="26" s="1"/>
  <c r="K13" i="39"/>
  <c r="L13" i="39" s="1"/>
  <c r="K44" i="39"/>
  <c r="O44" i="39" s="1"/>
  <c r="B28" i="37"/>
  <c r="K61" i="54"/>
  <c r="Q61" i="54"/>
  <c r="K17" i="57"/>
  <c r="Y17" i="57"/>
  <c r="I17" i="57"/>
  <c r="I48" i="57"/>
  <c r="Y48" i="57"/>
  <c r="G48" i="57"/>
  <c r="O62" i="51"/>
  <c r="K62" i="51"/>
  <c r="M62" i="51"/>
  <c r="Y36" i="54"/>
  <c r="S45" i="51"/>
  <c r="U55" i="38"/>
  <c r="W55" i="38"/>
  <c r="Q55" i="38"/>
  <c r="Y62" i="51"/>
  <c r="U45" i="51"/>
  <c r="G36" i="54"/>
  <c r="W36" i="54"/>
  <c r="Q45" i="51"/>
  <c r="I29" i="50"/>
  <c r="G29" i="50"/>
  <c r="U20" i="53"/>
  <c r="S20" i="53"/>
  <c r="I20" i="53"/>
  <c r="G73" i="54"/>
  <c r="I73" i="54"/>
  <c r="I49" i="51"/>
  <c r="O49" i="51"/>
  <c r="G61" i="54"/>
  <c r="G17" i="57"/>
  <c r="E17" i="57"/>
  <c r="O48" i="57"/>
  <c r="K48" i="57"/>
  <c r="U48" i="57"/>
  <c r="W62" i="51"/>
  <c r="E62" i="51"/>
  <c r="U36" i="54"/>
  <c r="I55" i="38"/>
  <c r="Y55" i="38"/>
  <c r="E55" i="38"/>
  <c r="Y43" i="56"/>
  <c r="E43" i="56"/>
  <c r="W43" i="56"/>
  <c r="K45" i="51"/>
  <c r="I36" i="54"/>
  <c r="U27" i="57"/>
  <c r="Y27" i="57"/>
  <c r="K62" i="57"/>
  <c r="I62" i="57"/>
  <c r="E62" i="57"/>
  <c r="M62" i="57"/>
  <c r="Q62" i="57"/>
  <c r="S61" i="38"/>
  <c r="I61" i="38"/>
  <c r="U17" i="57"/>
  <c r="W17" i="57"/>
  <c r="E48" i="57"/>
  <c r="G62" i="51"/>
  <c r="S62" i="51"/>
  <c r="E36" i="54"/>
  <c r="O55" i="38"/>
  <c r="K55" i="38"/>
  <c r="G43" i="56"/>
  <c r="U43" i="56"/>
  <c r="M45" i="51"/>
  <c r="S43" i="56"/>
  <c r="Q43" i="56"/>
  <c r="M43" i="56"/>
  <c r="K65" i="54"/>
  <c r="G51" i="51"/>
  <c r="K49" i="40"/>
  <c r="K35" i="39"/>
  <c r="L35" i="39" s="1"/>
  <c r="B22" i="37"/>
  <c r="N26" i="37"/>
  <c r="L26" i="37"/>
  <c r="L38" i="37"/>
  <c r="N38" i="37"/>
  <c r="L42" i="37"/>
  <c r="N42" i="37"/>
  <c r="L54" i="37"/>
  <c r="N54" i="37"/>
  <c r="N62" i="37"/>
  <c r="L62" i="37"/>
  <c r="N70" i="37"/>
  <c r="L70" i="37"/>
  <c r="L78" i="37"/>
  <c r="N78" i="37"/>
  <c r="L82" i="37"/>
  <c r="N82" i="37"/>
  <c r="L90" i="37"/>
  <c r="N90" i="37"/>
  <c r="N102" i="37"/>
  <c r="L102" i="37"/>
  <c r="G18" i="11"/>
  <c r="G33" i="11"/>
  <c r="G23" i="11"/>
  <c r="G38" i="11"/>
  <c r="G28" i="11"/>
  <c r="G43" i="11"/>
  <c r="D37" i="19"/>
  <c r="D47" i="18"/>
  <c r="D24" i="19"/>
  <c r="D47" i="48"/>
  <c r="D47" i="21"/>
  <c r="D37" i="20"/>
  <c r="D47" i="19"/>
  <c r="D47" i="20"/>
  <c r="D37" i="48"/>
  <c r="D37" i="21"/>
  <c r="D37" i="18"/>
  <c r="C66" i="55"/>
  <c r="C66" i="54"/>
  <c r="Y66" i="54" s="1"/>
  <c r="C64" i="51"/>
  <c r="O64" i="51" s="1"/>
  <c r="C64" i="38"/>
  <c r="C74" i="53"/>
  <c r="Q74" i="53" s="1"/>
  <c r="C74" i="55"/>
  <c r="C74" i="54"/>
  <c r="C74" i="57"/>
  <c r="C70" i="57"/>
  <c r="K70" i="57" s="1"/>
  <c r="C70" i="53"/>
  <c r="C70" i="54"/>
  <c r="I70" i="54" s="1"/>
  <c r="C70" i="55"/>
  <c r="U70" i="55" s="1"/>
  <c r="C59" i="54"/>
  <c r="O59" i="54" s="1"/>
  <c r="C59" i="57"/>
  <c r="C59" i="55"/>
  <c r="C59" i="53"/>
  <c r="C55" i="55"/>
  <c r="C55" i="57"/>
  <c r="C55" i="53"/>
  <c r="C55" i="54"/>
  <c r="O55" i="54" s="1"/>
  <c r="C51" i="54"/>
  <c r="W51" i="54" s="1"/>
  <c r="C51" i="57"/>
  <c r="C51" i="53"/>
  <c r="C51" i="55"/>
  <c r="C47" i="57"/>
  <c r="K47" i="57" s="1"/>
  <c r="C47" i="55"/>
  <c r="K47" i="55" s="1"/>
  <c r="C47" i="53"/>
  <c r="C47" i="54"/>
  <c r="C43" i="53"/>
  <c r="C43" i="55"/>
  <c r="M43" i="55" s="1"/>
  <c r="C43" i="57"/>
  <c r="C43" i="54"/>
  <c r="C39" i="55"/>
  <c r="C39" i="53"/>
  <c r="C39" i="54"/>
  <c r="Q39" i="54" s="1"/>
  <c r="C39" i="57"/>
  <c r="K39" i="57" s="1"/>
  <c r="C35" i="55"/>
  <c r="Q35" i="55" s="1"/>
  <c r="C35" i="57"/>
  <c r="C35" i="53"/>
  <c r="C35" i="54"/>
  <c r="W35" i="54" s="1"/>
  <c r="C31" i="53"/>
  <c r="U31" i="53" s="1"/>
  <c r="C31" i="57"/>
  <c r="C31" i="54"/>
  <c r="S31" i="54" s="1"/>
  <c r="C31" i="55"/>
  <c r="S31" i="55" s="1"/>
  <c r="C26" i="53"/>
  <c r="E26" i="53" s="1"/>
  <c r="C26" i="57"/>
  <c r="K26" i="57" s="1"/>
  <c r="C22" i="57"/>
  <c r="C22" i="53"/>
  <c r="Y22" i="53" s="1"/>
  <c r="C60" i="38"/>
  <c r="C60" i="51"/>
  <c r="U60" i="51" s="1"/>
  <c r="C60" i="56"/>
  <c r="C60" i="50"/>
  <c r="C56" i="50"/>
  <c r="G56" i="50" s="1"/>
  <c r="C56" i="38"/>
  <c r="C56" i="56"/>
  <c r="Y56" i="56" s="1"/>
  <c r="C56" i="51"/>
  <c r="C52" i="56"/>
  <c r="C52" i="50"/>
  <c r="C52" i="51"/>
  <c r="C52" i="38"/>
  <c r="G52" i="38" s="1"/>
  <c r="C48" i="50"/>
  <c r="C48" i="56"/>
  <c r="I48" i="56" s="1"/>
  <c r="C48" i="38"/>
  <c r="M48" i="38" s="1"/>
  <c r="C48" i="51"/>
  <c r="I48" i="51" s="1"/>
  <c r="C44" i="51"/>
  <c r="Y44" i="51" s="1"/>
  <c r="C44" i="50"/>
  <c r="C44" i="38"/>
  <c r="C44" i="56"/>
  <c r="I44" i="56" s="1"/>
  <c r="C40" i="51"/>
  <c r="M40" i="51" s="1"/>
  <c r="C40" i="50"/>
  <c r="G40" i="50" s="1"/>
  <c r="C40" i="56"/>
  <c r="C36" i="56"/>
  <c r="O36" i="56" s="1"/>
  <c r="C36" i="50"/>
  <c r="E36" i="50" s="1"/>
  <c r="C36" i="38"/>
  <c r="C36" i="51"/>
  <c r="U36" i="51" s="1"/>
  <c r="C32" i="56"/>
  <c r="C32" i="51"/>
  <c r="U32" i="51" s="1"/>
  <c r="C32" i="50"/>
  <c r="C32" i="38"/>
  <c r="C27" i="56"/>
  <c r="M27" i="56" s="1"/>
  <c r="C27" i="50"/>
  <c r="O27" i="50" s="1"/>
  <c r="C23" i="50"/>
  <c r="C23" i="56"/>
  <c r="C19" i="50"/>
  <c r="O19" i="50" s="1"/>
  <c r="C19" i="56"/>
  <c r="K39" i="39"/>
  <c r="O39" i="39" s="1"/>
  <c r="H49" i="39"/>
  <c r="C21" i="49"/>
  <c r="M23" i="37"/>
  <c r="B23" i="37"/>
  <c r="N22" i="37"/>
  <c r="L22" i="37"/>
  <c r="G120" i="37"/>
  <c r="L34" i="37"/>
  <c r="N34" i="37"/>
  <c r="N50" i="37"/>
  <c r="L50" i="37"/>
  <c r="L86" i="37"/>
  <c r="N86" i="37"/>
  <c r="R4" i="24"/>
  <c r="A1" i="5"/>
  <c r="AK4" i="21"/>
  <c r="K4" i="20"/>
  <c r="E2" i="7"/>
  <c r="CC4" i="48"/>
  <c r="Z4" i="53"/>
  <c r="P4" i="31"/>
  <c r="N4" i="39"/>
  <c r="Z4" i="55"/>
  <c r="O4" i="21"/>
  <c r="Z4" i="48"/>
  <c r="A1" i="6"/>
  <c r="AV4" i="21"/>
  <c r="K4" i="25"/>
  <c r="S4" i="18"/>
  <c r="O4" i="14"/>
  <c r="AK4" i="48"/>
  <c r="Y4" i="56"/>
  <c r="P4" i="52"/>
  <c r="K4" i="24"/>
  <c r="S4" i="9"/>
  <c r="K4" i="18"/>
  <c r="Z4" i="57"/>
  <c r="Z4" i="50"/>
  <c r="J4" i="40"/>
  <c r="K4" i="19"/>
  <c r="BG4" i="21"/>
  <c r="R4" i="25"/>
  <c r="S4" i="47"/>
  <c r="I4" i="51"/>
  <c r="T4" i="20"/>
  <c r="D9" i="37"/>
  <c r="R4" i="19"/>
  <c r="CC4" i="21"/>
  <c r="R4" i="23"/>
  <c r="J4" i="8"/>
  <c r="Q4" i="26"/>
  <c r="A1" i="4"/>
  <c r="I4" i="17"/>
  <c r="G4" i="45"/>
  <c r="G4" i="42"/>
  <c r="Z4" i="38"/>
  <c r="L4" i="37"/>
  <c r="L4" i="11"/>
  <c r="Z4" i="54"/>
  <c r="K4" i="23"/>
  <c r="O4" i="48"/>
  <c r="L30" i="37"/>
  <c r="N30" i="37"/>
  <c r="N58" i="37"/>
  <c r="L58" i="37"/>
  <c r="L66" i="37"/>
  <c r="N66" i="37"/>
  <c r="N74" i="37"/>
  <c r="L74" i="37"/>
  <c r="L94" i="37"/>
  <c r="N94" i="37"/>
  <c r="C18" i="57"/>
  <c r="W50" i="57"/>
  <c r="I50" i="57"/>
  <c r="Y22" i="56"/>
  <c r="W45" i="51"/>
  <c r="I45" i="51"/>
  <c r="G45" i="51"/>
  <c r="S36" i="54"/>
  <c r="M36" i="54"/>
  <c r="Q36" i="54"/>
  <c r="O36" i="54"/>
  <c r="M61" i="38"/>
  <c r="E61" i="38"/>
  <c r="G61" i="38"/>
  <c r="U61" i="38"/>
  <c r="K27" i="39"/>
  <c r="L27" i="39" s="1"/>
  <c r="K26" i="39"/>
  <c r="L26" i="39" s="1"/>
  <c r="K25" i="39"/>
  <c r="L25" i="39" s="1"/>
  <c r="K24" i="39"/>
  <c r="L24" i="39" s="1"/>
  <c r="M36" i="39"/>
  <c r="K17" i="39"/>
  <c r="L17" i="39" s="1"/>
  <c r="K16" i="39"/>
  <c r="L16" i="39" s="1"/>
  <c r="K14" i="39"/>
  <c r="L14" i="39" s="1"/>
  <c r="H30" i="47"/>
  <c r="L37" i="11"/>
  <c r="J56" i="26" s="1"/>
  <c r="K56" i="26" s="1"/>
  <c r="L32" i="11"/>
  <c r="J51" i="26" s="1"/>
  <c r="K51" i="26" s="1"/>
  <c r="N23" i="31"/>
  <c r="P23" i="31" s="1"/>
  <c r="K23" i="39"/>
  <c r="L23" i="39" s="1"/>
  <c r="M65" i="54"/>
  <c r="B21" i="37"/>
  <c r="B20" i="37"/>
  <c r="Y57" i="50"/>
  <c r="E57" i="50"/>
  <c r="S57" i="50"/>
  <c r="W57" i="50"/>
  <c r="O57" i="50"/>
  <c r="U57" i="50"/>
  <c r="G57" i="50"/>
  <c r="M57" i="50"/>
  <c r="M61" i="54"/>
  <c r="Y61" i="54"/>
  <c r="U61" i="54"/>
  <c r="S61" i="54"/>
  <c r="O61" i="54"/>
  <c r="E80" i="52"/>
  <c r="G77" i="54"/>
  <c r="K77" i="54"/>
  <c r="Q49" i="51"/>
  <c r="G49" i="51"/>
  <c r="E49" i="51"/>
  <c r="G30" i="11"/>
  <c r="D48" i="19"/>
  <c r="D48" i="18"/>
  <c r="D64" i="18"/>
  <c r="D38" i="48"/>
  <c r="D58" i="20"/>
  <c r="D72" i="19"/>
  <c r="T15" i="55"/>
  <c r="M15" i="38"/>
  <c r="F15" i="54"/>
  <c r="V15" i="54"/>
  <c r="O15" i="51"/>
  <c r="N15" i="53"/>
  <c r="I15" i="53"/>
  <c r="J15" i="57"/>
  <c r="E15" i="50"/>
  <c r="D15" i="56"/>
  <c r="N15" i="55"/>
  <c r="G15" i="38"/>
  <c r="W15" i="38"/>
  <c r="P15" i="54"/>
  <c r="I15" i="51"/>
  <c r="Y15" i="51"/>
  <c r="X15" i="53"/>
  <c r="T15" i="57"/>
  <c r="S15" i="50"/>
  <c r="R15" i="56"/>
  <c r="L79" i="37"/>
  <c r="D34" i="21"/>
  <c r="D56" i="18"/>
  <c r="L11" i="14"/>
  <c r="U15" i="55"/>
  <c r="G15" i="54"/>
  <c r="P15" i="51"/>
  <c r="J15" i="53"/>
  <c r="D15" i="50"/>
  <c r="D40" i="48"/>
  <c r="D50" i="19"/>
  <c r="D24" i="18"/>
  <c r="O15" i="55"/>
  <c r="X15" i="38"/>
  <c r="J15" i="51"/>
  <c r="Y15" i="53"/>
  <c r="R15" i="50"/>
  <c r="N11" i="14"/>
  <c r="J15" i="50"/>
  <c r="D29" i="18"/>
  <c r="K15" i="57"/>
  <c r="D21" i="19"/>
  <c r="Q15" i="57"/>
  <c r="J15" i="38"/>
  <c r="D24" i="20"/>
  <c r="D72" i="20"/>
  <c r="D15" i="54"/>
  <c r="O11" i="14"/>
  <c r="D24" i="48"/>
  <c r="L87" i="37"/>
  <c r="N99" i="37"/>
  <c r="E41" i="56"/>
  <c r="L63" i="37"/>
  <c r="L59" i="37"/>
  <c r="N27" i="37"/>
  <c r="L27" i="37"/>
  <c r="N51" i="37"/>
  <c r="L51" i="37"/>
  <c r="N55" i="37"/>
  <c r="L55" i="37"/>
  <c r="D35" i="21"/>
  <c r="M15" i="57"/>
  <c r="D44" i="19"/>
  <c r="M15" i="54"/>
  <c r="D15" i="55"/>
  <c r="D44" i="18"/>
  <c r="Y15" i="55"/>
  <c r="T15" i="51"/>
  <c r="W15" i="56"/>
  <c r="D50" i="48"/>
  <c r="D28" i="18"/>
  <c r="Z15" i="38"/>
  <c r="F15" i="53"/>
  <c r="L15" i="38"/>
  <c r="E15" i="56"/>
  <c r="N15" i="51"/>
  <c r="K15" i="55"/>
  <c r="V15" i="50"/>
  <c r="D74" i="19"/>
  <c r="D34" i="48"/>
  <c r="B24" i="37"/>
  <c r="D21" i="48"/>
  <c r="D34" i="19"/>
  <c r="H11" i="14"/>
  <c r="M15" i="55"/>
  <c r="V15" i="38"/>
  <c r="H15" i="51"/>
  <c r="W15" i="53"/>
  <c r="T15" i="50"/>
  <c r="D20" i="26"/>
  <c r="D40" i="20"/>
  <c r="D34" i="18"/>
  <c r="G15" i="55"/>
  <c r="P15" i="38"/>
  <c r="Y15" i="54"/>
  <c r="Q15" i="53"/>
  <c r="Z15" i="50"/>
  <c r="V15" i="51"/>
  <c r="D34" i="20"/>
  <c r="T15" i="38"/>
  <c r="D27" i="21"/>
  <c r="S15" i="55"/>
  <c r="D27" i="48"/>
  <c r="J11" i="14"/>
  <c r="P15" i="50"/>
  <c r="S15" i="54"/>
  <c r="D58" i="18"/>
  <c r="D47" i="47"/>
  <c r="S15" i="53"/>
  <c r="I15" i="55"/>
  <c r="D50" i="20"/>
  <c r="D22" i="48"/>
  <c r="D21" i="18"/>
  <c r="U15" i="56"/>
  <c r="N39" i="37"/>
  <c r="N23" i="37"/>
  <c r="O79" i="26"/>
  <c r="Q79" i="26" s="1"/>
  <c r="K32" i="39"/>
  <c r="L32" i="39" s="1"/>
  <c r="K31" i="39"/>
  <c r="L31" i="39" s="1"/>
  <c r="K29" i="39"/>
  <c r="L29" i="39" s="1"/>
  <c r="K28" i="39"/>
  <c r="L28" i="39" s="1"/>
  <c r="I36" i="39"/>
  <c r="K21" i="39"/>
  <c r="L21" i="39" s="1"/>
  <c r="K20" i="39"/>
  <c r="L20" i="39" s="1"/>
  <c r="K19" i="39"/>
  <c r="L19" i="39" s="1"/>
  <c r="H36" i="39"/>
  <c r="M49" i="39"/>
  <c r="G36" i="39"/>
  <c r="H14" i="47"/>
  <c r="L42" i="11"/>
  <c r="J61" i="26" s="1"/>
  <c r="K61" i="26" s="1"/>
  <c r="L27" i="11"/>
  <c r="J46" i="26" s="1"/>
  <c r="K46" i="26" s="1"/>
  <c r="L22" i="11"/>
  <c r="J16" i="26" s="1"/>
  <c r="K30" i="39"/>
  <c r="L30" i="39" s="1"/>
  <c r="K34" i="39"/>
  <c r="L34" i="39" s="1"/>
  <c r="K33" i="39"/>
  <c r="L33" i="39" s="1"/>
  <c r="K80" i="52"/>
  <c r="Y39" i="56"/>
  <c r="E39" i="56"/>
  <c r="O39" i="56"/>
  <c r="W39" i="56"/>
  <c r="U21" i="57"/>
  <c r="O21" i="57"/>
  <c r="Y21" i="57"/>
  <c r="E21" i="57"/>
  <c r="K21" i="57"/>
  <c r="S29" i="57"/>
  <c r="M29" i="57"/>
  <c r="K29" i="57"/>
  <c r="Q29" i="57"/>
  <c r="I29" i="57"/>
  <c r="U29" i="57"/>
  <c r="Y31" i="56"/>
  <c r="M31" i="56"/>
  <c r="Q31" i="56"/>
  <c r="I31" i="56"/>
  <c r="O31" i="56"/>
  <c r="G31" i="56"/>
  <c r="E31" i="56"/>
  <c r="S31" i="56"/>
  <c r="U31" i="56"/>
  <c r="Y60" i="54"/>
  <c r="W60" i="54"/>
  <c r="M60" i="54"/>
  <c r="K60" i="54"/>
  <c r="I60" i="54"/>
  <c r="O60" i="54"/>
  <c r="O59" i="56"/>
  <c r="S59" i="56"/>
  <c r="Q59" i="56"/>
  <c r="E59" i="56"/>
  <c r="G59" i="56"/>
  <c r="W59" i="56"/>
  <c r="U59" i="56"/>
  <c r="K18" i="39"/>
  <c r="L18" i="39" s="1"/>
  <c r="Y77" i="54"/>
  <c r="S60" i="54"/>
  <c r="Q37" i="50"/>
  <c r="U37" i="50"/>
  <c r="K37" i="50"/>
  <c r="W37" i="50"/>
  <c r="G37" i="50"/>
  <c r="M37" i="50"/>
  <c r="O37" i="50"/>
  <c r="S37" i="50"/>
  <c r="E37" i="50"/>
  <c r="I37" i="50"/>
  <c r="Y37" i="50"/>
  <c r="E13" i="31"/>
  <c r="E15" i="31" s="1"/>
  <c r="G49" i="40"/>
  <c r="U49" i="55"/>
  <c r="E77" i="54"/>
  <c r="E60" i="54"/>
  <c r="W31" i="56"/>
  <c r="E49" i="55"/>
  <c r="S47" i="51"/>
  <c r="E47" i="51"/>
  <c r="Y47" i="51"/>
  <c r="O47" i="51"/>
  <c r="I47" i="51"/>
  <c r="Q47" i="51"/>
  <c r="K47" i="51"/>
  <c r="W61" i="38"/>
  <c r="Y61" i="38"/>
  <c r="L47" i="11"/>
  <c r="J68" i="26" s="1"/>
  <c r="K68" i="26" s="1"/>
  <c r="C31" i="37"/>
  <c r="C32" i="37" s="1"/>
  <c r="C33" i="37" s="1"/>
  <c r="B30" i="37"/>
  <c r="B29" i="37"/>
  <c r="G32" i="55"/>
  <c r="W32" i="55"/>
  <c r="O32" i="55"/>
  <c r="U32" i="55"/>
  <c r="E32" i="55"/>
  <c r="Q32" i="55"/>
  <c r="S32" i="55"/>
  <c r="K32" i="55"/>
  <c r="I32" i="55"/>
  <c r="Y32" i="55"/>
  <c r="W58" i="54"/>
  <c r="M58" i="54"/>
  <c r="U58" i="54"/>
  <c r="E58" i="54"/>
  <c r="S58" i="54"/>
  <c r="Y58" i="54"/>
  <c r="O58" i="54"/>
  <c r="G58" i="54"/>
  <c r="K58" i="54"/>
  <c r="I58" i="54"/>
  <c r="Q58" i="54"/>
  <c r="W33" i="50"/>
  <c r="O33" i="50"/>
  <c r="U33" i="50"/>
  <c r="Y33" i="50"/>
  <c r="I33" i="50"/>
  <c r="Q33" i="50"/>
  <c r="G33" i="50"/>
  <c r="M33" i="50"/>
  <c r="I39" i="56"/>
  <c r="Q39" i="56"/>
  <c r="Q51" i="51"/>
  <c r="O51" i="51"/>
  <c r="W51" i="51"/>
  <c r="I51" i="51"/>
  <c r="K51" i="51"/>
  <c r="Y51" i="51"/>
  <c r="Q53" i="38"/>
  <c r="E53" i="38"/>
  <c r="S53" i="38"/>
  <c r="U53" i="38"/>
  <c r="I53" i="38"/>
  <c r="G53" i="38"/>
  <c r="Y53" i="38"/>
  <c r="M53" i="38"/>
  <c r="Y20" i="53"/>
  <c r="Q20" i="53"/>
  <c r="K73" i="54"/>
  <c r="O73" i="54"/>
  <c r="I22" i="17"/>
  <c r="I24" i="17" s="1"/>
  <c r="A4" i="47"/>
  <c r="A4" i="54"/>
  <c r="A4" i="56"/>
  <c r="A4" i="11"/>
  <c r="A4" i="42"/>
  <c r="A4" i="52"/>
  <c r="A4" i="50"/>
  <c r="A4" i="17"/>
  <c r="A4" i="51"/>
  <c r="A4" i="26"/>
  <c r="A4" i="55"/>
  <c r="A2" i="7"/>
  <c r="A4" i="16"/>
  <c r="A4" i="14"/>
  <c r="A4" i="45"/>
  <c r="A5" i="39"/>
  <c r="B6" i="39" s="1"/>
  <c r="A4" i="57"/>
  <c r="A4" i="8"/>
  <c r="A4" i="38"/>
  <c r="A4" i="37"/>
  <c r="J23" i="37"/>
  <c r="C22" i="49"/>
  <c r="C23" i="49"/>
  <c r="N39" i="47" l="1"/>
  <c r="P39" i="47" s="1"/>
  <c r="I42" i="47"/>
  <c r="P42" i="47" s="1"/>
  <c r="N41" i="47"/>
  <c r="P41" i="47" s="1"/>
  <c r="I17" i="58"/>
  <c r="I16" i="58"/>
  <c r="E38" i="47"/>
  <c r="H38" i="47" s="1"/>
  <c r="E15" i="58" s="1"/>
  <c r="G15" i="58" s="1"/>
  <c r="Z37" i="50"/>
  <c r="N36" i="52" s="1"/>
  <c r="Z35" i="50"/>
  <c r="N34" i="52" s="1"/>
  <c r="Z18" i="50"/>
  <c r="N17" i="52" s="1"/>
  <c r="Z57" i="50"/>
  <c r="N56" i="52" s="1"/>
  <c r="Z29" i="50"/>
  <c r="N28" i="52" s="1"/>
  <c r="Z33" i="50"/>
  <c r="N32" i="52" s="1"/>
  <c r="K16" i="26"/>
  <c r="G47" i="50"/>
  <c r="O24" i="57"/>
  <c r="Y24" i="57"/>
  <c r="G39" i="51"/>
  <c r="O47" i="50"/>
  <c r="W47" i="50"/>
  <c r="M47" i="50"/>
  <c r="L48" i="11"/>
  <c r="Y67" i="38"/>
  <c r="S47" i="50"/>
  <c r="I47" i="50"/>
  <c r="U47" i="50"/>
  <c r="W59" i="50"/>
  <c r="K47" i="50"/>
  <c r="E47" i="50"/>
  <c r="Q47" i="50"/>
  <c r="I34" i="57"/>
  <c r="M41" i="50"/>
  <c r="Q46" i="55"/>
  <c r="U71" i="55"/>
  <c r="U39" i="51"/>
  <c r="Q39" i="51"/>
  <c r="U35" i="51"/>
  <c r="Y56" i="50"/>
  <c r="M26" i="50"/>
  <c r="G59" i="38"/>
  <c r="I73" i="57"/>
  <c r="M57" i="54"/>
  <c r="Y42" i="55"/>
  <c r="S59" i="38"/>
  <c r="M33" i="51"/>
  <c r="U42" i="54"/>
  <c r="U17" i="53"/>
  <c r="K42" i="54"/>
  <c r="G42" i="53"/>
  <c r="Y42" i="53"/>
  <c r="S33" i="51"/>
  <c r="Y75" i="55"/>
  <c r="O21" i="53"/>
  <c r="W65" i="55"/>
  <c r="O35" i="56"/>
  <c r="Q33" i="51"/>
  <c r="K44" i="51"/>
  <c r="Q35" i="56"/>
  <c r="E71" i="57"/>
  <c r="E36" i="57"/>
  <c r="Q42" i="55"/>
  <c r="G42" i="55"/>
  <c r="E33" i="51"/>
  <c r="U33" i="51"/>
  <c r="U59" i="38"/>
  <c r="I59" i="38"/>
  <c r="Q21" i="53"/>
  <c r="W35" i="56"/>
  <c r="Y35" i="56"/>
  <c r="M65" i="55"/>
  <c r="U65" i="55"/>
  <c r="I33" i="51"/>
  <c r="O33" i="51"/>
  <c r="K59" i="38"/>
  <c r="O21" i="56"/>
  <c r="K21" i="53"/>
  <c r="W53" i="50"/>
  <c r="Y65" i="55"/>
  <c r="K33" i="51"/>
  <c r="Q59" i="38"/>
  <c r="Q70" i="57"/>
  <c r="G33" i="51"/>
  <c r="Y33" i="51"/>
  <c r="E51" i="54"/>
  <c r="Y59" i="38"/>
  <c r="S42" i="55"/>
  <c r="U42" i="55"/>
  <c r="Y21" i="53"/>
  <c r="O65" i="55"/>
  <c r="W20" i="57"/>
  <c r="S62" i="53"/>
  <c r="I42" i="55"/>
  <c r="U35" i="56"/>
  <c r="Y42" i="54"/>
  <c r="W17" i="53"/>
  <c r="O65" i="38"/>
  <c r="S61" i="51"/>
  <c r="Y61" i="51"/>
  <c r="I51" i="50"/>
  <c r="U27" i="53"/>
  <c r="E34" i="57"/>
  <c r="E27" i="53"/>
  <c r="E42" i="55"/>
  <c r="S42" i="54"/>
  <c r="O20" i="57"/>
  <c r="E59" i="38"/>
  <c r="K42" i="55"/>
  <c r="Q42" i="53"/>
  <c r="E17" i="53"/>
  <c r="W21" i="53"/>
  <c r="I21" i="53"/>
  <c r="M59" i="38"/>
  <c r="K65" i="55"/>
  <c r="M42" i="55"/>
  <c r="G34" i="57"/>
  <c r="G35" i="56"/>
  <c r="U34" i="57"/>
  <c r="S35" i="56"/>
  <c r="Q65" i="55"/>
  <c r="M35" i="56"/>
  <c r="E21" i="53"/>
  <c r="I42" i="53"/>
  <c r="G42" i="54"/>
  <c r="W41" i="38"/>
  <c r="U42" i="53"/>
  <c r="M47" i="57"/>
  <c r="G21" i="53"/>
  <c r="U21" i="53"/>
  <c r="I65" i="55"/>
  <c r="S51" i="50"/>
  <c r="M21" i="53"/>
  <c r="I35" i="56"/>
  <c r="W42" i="55"/>
  <c r="W59" i="38"/>
  <c r="G65" i="55"/>
  <c r="E42" i="53"/>
  <c r="W44" i="57"/>
  <c r="Y49" i="38"/>
  <c r="Y54" i="38"/>
  <c r="K53" i="51"/>
  <c r="M44" i="57"/>
  <c r="G31" i="38"/>
  <c r="Q53" i="51"/>
  <c r="I53" i="51"/>
  <c r="U41" i="54"/>
  <c r="S50" i="53"/>
  <c r="E60" i="57"/>
  <c r="G68" i="38"/>
  <c r="Y34" i="54"/>
  <c r="M34" i="54"/>
  <c r="M41" i="38"/>
  <c r="G41" i="38"/>
  <c r="I41" i="38"/>
  <c r="E41" i="38"/>
  <c r="I53" i="50"/>
  <c r="U53" i="50"/>
  <c r="U61" i="51"/>
  <c r="K61" i="51"/>
  <c r="M61" i="51"/>
  <c r="W61" i="51"/>
  <c r="O19" i="53"/>
  <c r="G19" i="53"/>
  <c r="M19" i="53"/>
  <c r="K19" i="53"/>
  <c r="Q36" i="57"/>
  <c r="W36" i="57"/>
  <c r="I36" i="57"/>
  <c r="G36" i="57"/>
  <c r="O36" i="57"/>
  <c r="Q44" i="55"/>
  <c r="U44" i="55"/>
  <c r="M48" i="54"/>
  <c r="U48" i="54"/>
  <c r="O48" i="54"/>
  <c r="G75" i="53"/>
  <c r="I75" i="53"/>
  <c r="O75" i="53"/>
  <c r="S75" i="53"/>
  <c r="E75" i="53"/>
  <c r="W73" i="55"/>
  <c r="G73" i="55"/>
  <c r="S73" i="55"/>
  <c r="W54" i="57"/>
  <c r="I54" i="57"/>
  <c r="K54" i="57"/>
  <c r="Q37" i="51"/>
  <c r="O37" i="51"/>
  <c r="Y37" i="51"/>
  <c r="K37" i="51"/>
  <c r="E62" i="53"/>
  <c r="M62" i="53"/>
  <c r="G62" i="53"/>
  <c r="Y62" i="53"/>
  <c r="K62" i="53"/>
  <c r="I37" i="51"/>
  <c r="M37" i="51"/>
  <c r="M75" i="53"/>
  <c r="S36" i="57"/>
  <c r="O46" i="55"/>
  <c r="I19" i="53"/>
  <c r="Y41" i="38"/>
  <c r="W48" i="54"/>
  <c r="E61" i="51"/>
  <c r="K41" i="38"/>
  <c r="Y39" i="38"/>
  <c r="O44" i="55"/>
  <c r="U62" i="53"/>
  <c r="E18" i="56"/>
  <c r="S44" i="55"/>
  <c r="U48" i="55"/>
  <c r="I48" i="55"/>
  <c r="W48" i="55"/>
  <c r="Q37" i="56"/>
  <c r="M37" i="56"/>
  <c r="Q47" i="56"/>
  <c r="S47" i="56"/>
  <c r="Y29" i="56"/>
  <c r="M29" i="56"/>
  <c r="Q29" i="56"/>
  <c r="S23" i="53"/>
  <c r="Q23" i="53"/>
  <c r="O23" i="53"/>
  <c r="M23" i="53"/>
  <c r="Y67" i="55"/>
  <c r="O67" i="55"/>
  <c r="G37" i="38"/>
  <c r="I37" i="38"/>
  <c r="S37" i="38"/>
  <c r="I29" i="53"/>
  <c r="U29" i="53"/>
  <c r="W37" i="51"/>
  <c r="E37" i="51"/>
  <c r="K75" i="53"/>
  <c r="U36" i="57"/>
  <c r="S37" i="51"/>
  <c r="G48" i="55"/>
  <c r="M48" i="55"/>
  <c r="E19" i="53"/>
  <c r="E29" i="53"/>
  <c r="O61" i="51"/>
  <c r="Q41" i="38"/>
  <c r="U37" i="38"/>
  <c r="O62" i="53"/>
  <c r="Q48" i="55"/>
  <c r="S29" i="56"/>
  <c r="Q62" i="53"/>
  <c r="U75" i="53"/>
  <c r="K48" i="54"/>
  <c r="S48" i="54"/>
  <c r="E67" i="51"/>
  <c r="M36" i="57"/>
  <c r="K36" i="57"/>
  <c r="Q19" i="53"/>
  <c r="S53" i="50"/>
  <c r="Q53" i="50"/>
  <c r="U37" i="51"/>
  <c r="K53" i="50"/>
  <c r="E23" i="53"/>
  <c r="I44" i="55"/>
  <c r="M62" i="38"/>
  <c r="U62" i="38"/>
  <c r="W37" i="38"/>
  <c r="I62" i="53"/>
  <c r="Y75" i="53"/>
  <c r="E38" i="55"/>
  <c r="G38" i="55"/>
  <c r="O73" i="57"/>
  <c r="E73" i="57"/>
  <c r="G73" i="57"/>
  <c r="S73" i="57"/>
  <c r="Q73" i="57"/>
  <c r="K45" i="50"/>
  <c r="O45" i="50"/>
  <c r="E45" i="50"/>
  <c r="K19" i="57"/>
  <c r="E19" i="57"/>
  <c r="U71" i="53"/>
  <c r="M71" i="53"/>
  <c r="O60" i="55"/>
  <c r="U51" i="54"/>
  <c r="Q17" i="53"/>
  <c r="I54" i="54"/>
  <c r="K54" i="54"/>
  <c r="Q32" i="54"/>
  <c r="W32" i="54"/>
  <c r="U32" i="54"/>
  <c r="Q75" i="55"/>
  <c r="O75" i="55"/>
  <c r="O33" i="56"/>
  <c r="S33" i="56"/>
  <c r="I36" i="53"/>
  <c r="G36" i="53"/>
  <c r="G44" i="53"/>
  <c r="K44" i="53"/>
  <c r="I44" i="53"/>
  <c r="O48" i="53"/>
  <c r="M48" i="53"/>
  <c r="Y71" i="54"/>
  <c r="O71" i="54"/>
  <c r="S71" i="54"/>
  <c r="I75" i="54"/>
  <c r="Q75" i="54"/>
  <c r="Y73" i="55"/>
  <c r="Q73" i="55"/>
  <c r="I73" i="55"/>
  <c r="Q54" i="57"/>
  <c r="O54" i="57"/>
  <c r="U54" i="57"/>
  <c r="S47" i="38"/>
  <c r="W47" i="38"/>
  <c r="G47" i="38"/>
  <c r="U18" i="56"/>
  <c r="G18" i="56"/>
  <c r="S18" i="56"/>
  <c r="Q18" i="56"/>
  <c r="I18" i="56"/>
  <c r="G75" i="55"/>
  <c r="Q26" i="50"/>
  <c r="S26" i="50"/>
  <c r="M47" i="38"/>
  <c r="Q53" i="55"/>
  <c r="Q61" i="50"/>
  <c r="M32" i="54"/>
  <c r="W71" i="57"/>
  <c r="K47" i="38"/>
  <c r="G58" i="55"/>
  <c r="U58" i="55"/>
  <c r="Q58" i="55"/>
  <c r="M34" i="50"/>
  <c r="S34" i="50"/>
  <c r="I45" i="55"/>
  <c r="Q45" i="55"/>
  <c r="O73" i="55"/>
  <c r="E73" i="55"/>
  <c r="M73" i="55"/>
  <c r="E26" i="50"/>
  <c r="Q59" i="50"/>
  <c r="M54" i="54"/>
  <c r="G54" i="57"/>
  <c r="M54" i="57"/>
  <c r="Y18" i="56"/>
  <c r="M46" i="55"/>
  <c r="S46" i="55"/>
  <c r="S50" i="55"/>
  <c r="E50" i="55"/>
  <c r="S71" i="57"/>
  <c r="M18" i="56"/>
  <c r="Y23" i="53"/>
  <c r="K23" i="53"/>
  <c r="S53" i="51"/>
  <c r="M53" i="51"/>
  <c r="Y53" i="51"/>
  <c r="Q37" i="38"/>
  <c r="O37" i="38"/>
  <c r="Y29" i="53"/>
  <c r="Q29" i="53"/>
  <c r="G29" i="53"/>
  <c r="O29" i="53"/>
  <c r="G22" i="50"/>
  <c r="I22" i="50"/>
  <c r="M22" i="50"/>
  <c r="E22" i="50"/>
  <c r="W22" i="50"/>
  <c r="K50" i="53"/>
  <c r="I50" i="53"/>
  <c r="O50" i="53"/>
  <c r="M50" i="53"/>
  <c r="Q50" i="55"/>
  <c r="G53" i="51"/>
  <c r="K41" i="54"/>
  <c r="K75" i="55"/>
  <c r="O29" i="56"/>
  <c r="S29" i="53"/>
  <c r="U47" i="38"/>
  <c r="S32" i="54"/>
  <c r="Q39" i="38"/>
  <c r="O71" i="57"/>
  <c r="W50" i="53"/>
  <c r="E33" i="56"/>
  <c r="M29" i="53"/>
  <c r="E37" i="38"/>
  <c r="M37" i="38"/>
  <c r="O47" i="38"/>
  <c r="Y46" i="55"/>
  <c r="I23" i="53"/>
  <c r="K50" i="55"/>
  <c r="E58" i="55"/>
  <c r="M50" i="55"/>
  <c r="U44" i="53"/>
  <c r="I58" i="55"/>
  <c r="G71" i="57"/>
  <c r="O77" i="57"/>
  <c r="S58" i="55"/>
  <c r="I71" i="57"/>
  <c r="K73" i="55"/>
  <c r="G29" i="56"/>
  <c r="U29" i="56"/>
  <c r="U46" i="55"/>
  <c r="G77" i="53"/>
  <c r="O56" i="54"/>
  <c r="O22" i="50"/>
  <c r="M58" i="55"/>
  <c r="Y59" i="50"/>
  <c r="Y58" i="55"/>
  <c r="G54" i="54"/>
  <c r="Y54" i="57"/>
  <c r="O24" i="56"/>
  <c r="I24" i="56"/>
  <c r="Y24" i="56"/>
  <c r="W41" i="50"/>
  <c r="O41" i="50"/>
  <c r="M49" i="38"/>
  <c r="Q49" i="38"/>
  <c r="S44" i="57"/>
  <c r="E44" i="57"/>
  <c r="G44" i="57"/>
  <c r="O52" i="54"/>
  <c r="G52" i="54"/>
  <c r="O71" i="53"/>
  <c r="I71" i="53"/>
  <c r="S67" i="38"/>
  <c r="W67" i="38"/>
  <c r="G67" i="38"/>
  <c r="O67" i="38"/>
  <c r="K22" i="50"/>
  <c r="S54" i="57"/>
  <c r="U22" i="50"/>
  <c r="Q50" i="53"/>
  <c r="O42" i="53"/>
  <c r="S42" i="53"/>
  <c r="M42" i="53"/>
  <c r="Y17" i="53"/>
  <c r="G17" i="53"/>
  <c r="O17" i="53"/>
  <c r="S17" i="53"/>
  <c r="M17" i="53"/>
  <c r="Q42" i="54"/>
  <c r="O42" i="54"/>
  <c r="M42" i="54"/>
  <c r="S34" i="57"/>
  <c r="W34" i="57"/>
  <c r="M34" i="57"/>
  <c r="K34" i="57"/>
  <c r="Y34" i="57"/>
  <c r="O53" i="51"/>
  <c r="U53" i="51"/>
  <c r="W53" i="51"/>
  <c r="W42" i="54"/>
  <c r="E42" i="54"/>
  <c r="G41" i="50"/>
  <c r="U77" i="53"/>
  <c r="U44" i="57"/>
  <c r="M75" i="55"/>
  <c r="U75" i="55"/>
  <c r="W37" i="55"/>
  <c r="K59" i="51"/>
  <c r="K32" i="54"/>
  <c r="S19" i="57"/>
  <c r="Q71" i="53"/>
  <c r="Y60" i="57"/>
  <c r="E29" i="56"/>
  <c r="Y47" i="38"/>
  <c r="I19" i="57"/>
  <c r="W42" i="53"/>
  <c r="Y43" i="55"/>
  <c r="I32" i="54"/>
  <c r="Y71" i="57"/>
  <c r="Y50" i="53"/>
  <c r="K17" i="53"/>
  <c r="K29" i="53"/>
  <c r="W29" i="53"/>
  <c r="Y37" i="38"/>
  <c r="E47" i="38"/>
  <c r="U60" i="57"/>
  <c r="U23" i="53"/>
  <c r="E46" i="55"/>
  <c r="E54" i="57"/>
  <c r="W50" i="55"/>
  <c r="K58" i="55"/>
  <c r="G50" i="53"/>
  <c r="O58" i="55"/>
  <c r="U50" i="53"/>
  <c r="U73" i="55"/>
  <c r="G46" i="55"/>
  <c r="W29" i="56"/>
  <c r="O18" i="56"/>
  <c r="W23" i="53"/>
  <c r="Y45" i="50"/>
  <c r="Q34" i="57"/>
  <c r="S22" i="50"/>
  <c r="W31" i="50"/>
  <c r="E31" i="50"/>
  <c r="E43" i="50"/>
  <c r="O43" i="50"/>
  <c r="Y55" i="56"/>
  <c r="O55" i="56"/>
  <c r="Q47" i="38"/>
  <c r="Y41" i="50"/>
  <c r="U20" i="57"/>
  <c r="I20" i="57"/>
  <c r="Y56" i="55"/>
  <c r="M56" i="55"/>
  <c r="Y22" i="50"/>
  <c r="K52" i="51"/>
  <c r="O52" i="51"/>
  <c r="S22" i="57"/>
  <c r="W22" i="57"/>
  <c r="W58" i="56"/>
  <c r="M58" i="56"/>
  <c r="G24" i="53"/>
  <c r="I24" i="53"/>
  <c r="O24" i="53"/>
  <c r="E24" i="53"/>
  <c r="Q53" i="54"/>
  <c r="S53" i="54"/>
  <c r="Y57" i="54"/>
  <c r="I57" i="54"/>
  <c r="U57" i="54"/>
  <c r="M67" i="55"/>
  <c r="W67" i="55"/>
  <c r="I67" i="55"/>
  <c r="U67" i="55"/>
  <c r="S67" i="55"/>
  <c r="S60" i="55"/>
  <c r="Q60" i="55"/>
  <c r="I60" i="55"/>
  <c r="M60" i="55"/>
  <c r="G60" i="55"/>
  <c r="W60" i="55"/>
  <c r="W24" i="53"/>
  <c r="G58" i="56"/>
  <c r="U53" i="54"/>
  <c r="S41" i="54"/>
  <c r="G52" i="51"/>
  <c r="Q67" i="55"/>
  <c r="W34" i="50"/>
  <c r="E57" i="54"/>
  <c r="I47" i="56"/>
  <c r="W45" i="55"/>
  <c r="O57" i="54"/>
  <c r="Y24" i="53"/>
  <c r="K60" i="55"/>
  <c r="S37" i="55"/>
  <c r="E67" i="55"/>
  <c r="E70" i="53"/>
  <c r="W70" i="53"/>
  <c r="I27" i="53"/>
  <c r="Y27" i="53"/>
  <c r="K27" i="53"/>
  <c r="S27" i="53"/>
  <c r="O53" i="54"/>
  <c r="E41" i="54"/>
  <c r="S72" i="54"/>
  <c r="K54" i="38"/>
  <c r="W49" i="57"/>
  <c r="U24" i="53"/>
  <c r="Y31" i="51"/>
  <c r="W47" i="56"/>
  <c r="W57" i="54"/>
  <c r="Y60" i="55"/>
  <c r="M37" i="55"/>
  <c r="W62" i="38"/>
  <c r="W33" i="57"/>
  <c r="K53" i="54"/>
  <c r="G41" i="53"/>
  <c r="M41" i="53"/>
  <c r="W27" i="53"/>
  <c r="Q77" i="57"/>
  <c r="K67" i="55"/>
  <c r="S38" i="57"/>
  <c r="W38" i="57"/>
  <c r="U47" i="56"/>
  <c r="Y34" i="53"/>
  <c r="I34" i="53"/>
  <c r="M49" i="56"/>
  <c r="Q49" i="56"/>
  <c r="M61" i="50"/>
  <c r="Y45" i="55"/>
  <c r="E53" i="54"/>
  <c r="W40" i="50"/>
  <c r="Y41" i="54"/>
  <c r="U54" i="38"/>
  <c r="K34" i="50"/>
  <c r="Y36" i="53"/>
  <c r="W48" i="53"/>
  <c r="O34" i="50"/>
  <c r="E60" i="55"/>
  <c r="G67" i="55"/>
  <c r="G33" i="57"/>
  <c r="K60" i="51"/>
  <c r="G27" i="53"/>
  <c r="M20" i="57"/>
  <c r="W71" i="54"/>
  <c r="G75" i="54"/>
  <c r="I33" i="56"/>
  <c r="E56" i="54"/>
  <c r="Y49" i="56"/>
  <c r="Q27" i="53"/>
  <c r="K51" i="50"/>
  <c r="M51" i="50"/>
  <c r="G51" i="50"/>
  <c r="I73" i="53"/>
  <c r="K73" i="53"/>
  <c r="Y26" i="50"/>
  <c r="I26" i="50"/>
  <c r="W26" i="50"/>
  <c r="G26" i="50"/>
  <c r="K26" i="50"/>
  <c r="U26" i="50"/>
  <c r="K59" i="50"/>
  <c r="S59" i="50"/>
  <c r="S54" i="54"/>
  <c r="O54" i="54"/>
  <c r="O32" i="54"/>
  <c r="G32" i="54"/>
  <c r="E32" i="54"/>
  <c r="S75" i="55"/>
  <c r="I75" i="55"/>
  <c r="W75" i="55"/>
  <c r="Q71" i="57"/>
  <c r="K71" i="57"/>
  <c r="M71" i="57"/>
  <c r="O27" i="53"/>
  <c r="Q41" i="50"/>
  <c r="O44" i="57"/>
  <c r="K44" i="57"/>
  <c r="S49" i="38"/>
  <c r="W73" i="57"/>
  <c r="U67" i="38"/>
  <c r="Y52" i="54"/>
  <c r="K73" i="57"/>
  <c r="S55" i="51"/>
  <c r="Z52" i="57"/>
  <c r="U34" i="51"/>
  <c r="G34" i="51"/>
  <c r="I38" i="51"/>
  <c r="E38" i="51"/>
  <c r="O38" i="51"/>
  <c r="Q24" i="57"/>
  <c r="E24" i="57"/>
  <c r="K33" i="53"/>
  <c r="Y33" i="53"/>
  <c r="M33" i="53"/>
  <c r="S33" i="53"/>
  <c r="Q37" i="54"/>
  <c r="Y37" i="54"/>
  <c r="S37" i="54"/>
  <c r="U41" i="55"/>
  <c r="O41" i="55"/>
  <c r="I45" i="54"/>
  <c r="Y45" i="54"/>
  <c r="O45" i="54"/>
  <c r="Q49" i="53"/>
  <c r="E49" i="53"/>
  <c r="K53" i="53"/>
  <c r="E53" i="53"/>
  <c r="Y53" i="53"/>
  <c r="U53" i="53"/>
  <c r="E57" i="53"/>
  <c r="K57" i="53"/>
  <c r="S57" i="53"/>
  <c r="U72" i="57"/>
  <c r="Y72" i="57"/>
  <c r="K68" i="54"/>
  <c r="G68" i="54"/>
  <c r="Q45" i="56"/>
  <c r="O45" i="56"/>
  <c r="E61" i="56"/>
  <c r="Y61" i="56"/>
  <c r="M40" i="54"/>
  <c r="O40" i="54"/>
  <c r="S44" i="54"/>
  <c r="O44" i="54"/>
  <c r="E52" i="53"/>
  <c r="U52" i="53"/>
  <c r="O61" i="56"/>
  <c r="Q75" i="57"/>
  <c r="O53" i="53"/>
  <c r="K52" i="53"/>
  <c r="K40" i="53"/>
  <c r="Y40" i="53"/>
  <c r="Q40" i="53"/>
  <c r="M77" i="57"/>
  <c r="I77" i="57"/>
  <c r="Y77" i="57"/>
  <c r="Q28" i="50"/>
  <c r="M28" i="50"/>
  <c r="G28" i="50"/>
  <c r="S28" i="50"/>
  <c r="E28" i="50"/>
  <c r="K28" i="50"/>
  <c r="W61" i="56"/>
  <c r="Q33" i="53"/>
  <c r="G36" i="55"/>
  <c r="E37" i="54"/>
  <c r="I28" i="50"/>
  <c r="Y27" i="50"/>
  <c r="M27" i="50"/>
  <c r="O32" i="51"/>
  <c r="W32" i="51"/>
  <c r="M35" i="55"/>
  <c r="E35" i="55"/>
  <c r="K59" i="54"/>
  <c r="W59" i="54"/>
  <c r="G20" i="50"/>
  <c r="E32" i="57"/>
  <c r="K20" i="50"/>
  <c r="G62" i="55"/>
  <c r="Y62" i="55"/>
  <c r="E39" i="51"/>
  <c r="Y39" i="51"/>
  <c r="O39" i="51"/>
  <c r="M39" i="51"/>
  <c r="S39" i="51"/>
  <c r="K39" i="51"/>
  <c r="W39" i="51"/>
  <c r="Y35" i="51"/>
  <c r="O35" i="51"/>
  <c r="S35" i="51"/>
  <c r="G35" i="51"/>
  <c r="M35" i="51"/>
  <c r="W35" i="51"/>
  <c r="O28" i="50"/>
  <c r="W72" i="57"/>
  <c r="M57" i="53"/>
  <c r="G71" i="55"/>
  <c r="U46" i="53"/>
  <c r="G53" i="53"/>
  <c r="M31" i="53"/>
  <c r="W53" i="53"/>
  <c r="K24" i="57"/>
  <c r="I36" i="55"/>
  <c r="M37" i="54"/>
  <c r="W33" i="53"/>
  <c r="U38" i="51"/>
  <c r="S24" i="57"/>
  <c r="G36" i="50"/>
  <c r="Q34" i="51"/>
  <c r="U68" i="54"/>
  <c r="Y28" i="50"/>
  <c r="Y34" i="50"/>
  <c r="G34" i="50"/>
  <c r="S38" i="38"/>
  <c r="G38" i="38"/>
  <c r="M50" i="38"/>
  <c r="G50" i="38"/>
  <c r="O54" i="38"/>
  <c r="I54" i="38"/>
  <c r="Q54" i="38"/>
  <c r="M54" i="38"/>
  <c r="Y62" i="38"/>
  <c r="K62" i="38"/>
  <c r="E62" i="38"/>
  <c r="S24" i="53"/>
  <c r="M24" i="53"/>
  <c r="M33" i="57"/>
  <c r="U33" i="57"/>
  <c r="S33" i="57"/>
  <c r="O37" i="55"/>
  <c r="Y37" i="55"/>
  <c r="I37" i="55"/>
  <c r="W41" i="54"/>
  <c r="I41" i="54"/>
  <c r="G45" i="55"/>
  <c r="E45" i="55"/>
  <c r="M45" i="55"/>
  <c r="G49" i="57"/>
  <c r="S49" i="57"/>
  <c r="M53" i="54"/>
  <c r="G53" i="54"/>
  <c r="Y53" i="54"/>
  <c r="G57" i="54"/>
  <c r="S57" i="54"/>
  <c r="K57" i="54"/>
  <c r="G72" i="54"/>
  <c r="I72" i="54"/>
  <c r="E72" i="54"/>
  <c r="K35" i="51"/>
  <c r="O38" i="53"/>
  <c r="I38" i="53"/>
  <c r="M38" i="53"/>
  <c r="S38" i="53"/>
  <c r="Q38" i="53"/>
  <c r="Y38" i="53"/>
  <c r="K46" i="54"/>
  <c r="Y46" i="54"/>
  <c r="E77" i="55"/>
  <c r="W77" i="55"/>
  <c r="O77" i="55"/>
  <c r="U28" i="50"/>
  <c r="K55" i="50"/>
  <c r="G55" i="50"/>
  <c r="W57" i="38"/>
  <c r="Q57" i="38"/>
  <c r="U41" i="50"/>
  <c r="S41" i="50"/>
  <c r="G45" i="50"/>
  <c r="M45" i="50"/>
  <c r="M19" i="57"/>
  <c r="G19" i="57"/>
  <c r="Q60" i="57"/>
  <c r="O60" i="57"/>
  <c r="W71" i="53"/>
  <c r="K71" i="53"/>
  <c r="E41" i="50"/>
  <c r="K41" i="50"/>
  <c r="Y44" i="57"/>
  <c r="Q44" i="57"/>
  <c r="S57" i="38"/>
  <c r="E49" i="38"/>
  <c r="I38" i="55"/>
  <c r="I60" i="57"/>
  <c r="Y19" i="57"/>
  <c r="Y71" i="53"/>
  <c r="E24" i="56"/>
  <c r="W19" i="57"/>
  <c r="G60" i="57"/>
  <c r="Q55" i="57"/>
  <c r="Y55" i="57"/>
  <c r="K52" i="54"/>
  <c r="W52" i="54"/>
  <c r="G34" i="54"/>
  <c r="U52" i="54"/>
  <c r="S48" i="55"/>
  <c r="E48" i="55"/>
  <c r="G20" i="57"/>
  <c r="S20" i="57"/>
  <c r="S41" i="38"/>
  <c r="U41" i="38"/>
  <c r="G53" i="50"/>
  <c r="E53" i="50"/>
  <c r="I61" i="51"/>
  <c r="Q61" i="51"/>
  <c r="W19" i="53"/>
  <c r="S19" i="53"/>
  <c r="U19" i="53"/>
  <c r="M44" i="55"/>
  <c r="K44" i="55"/>
  <c r="Y44" i="55"/>
  <c r="E44" i="55"/>
  <c r="Y48" i="54"/>
  <c r="Q48" i="54"/>
  <c r="E47" i="56"/>
  <c r="O47" i="56"/>
  <c r="M47" i="56"/>
  <c r="G47" i="56"/>
  <c r="Y47" i="56"/>
  <c r="W38" i="53"/>
  <c r="Z42" i="57"/>
  <c r="U54" i="56"/>
  <c r="W25" i="57"/>
  <c r="Z67" i="54"/>
  <c r="R66" i="52" s="1"/>
  <c r="I56" i="56"/>
  <c r="I62" i="55"/>
  <c r="I39" i="38"/>
  <c r="M71" i="55"/>
  <c r="U61" i="56"/>
  <c r="M52" i="51"/>
  <c r="K57" i="38"/>
  <c r="E75" i="57"/>
  <c r="M31" i="54"/>
  <c r="Q48" i="38"/>
  <c r="K22" i="57"/>
  <c r="Q22" i="57"/>
  <c r="I77" i="55"/>
  <c r="G32" i="57"/>
  <c r="E56" i="56"/>
  <c r="G52" i="53"/>
  <c r="Y45" i="56"/>
  <c r="U34" i="54"/>
  <c r="Q32" i="57"/>
  <c r="K39" i="38"/>
  <c r="Y44" i="54"/>
  <c r="I31" i="54"/>
  <c r="G39" i="38"/>
  <c r="M39" i="38"/>
  <c r="M70" i="54"/>
  <c r="O46" i="54"/>
  <c r="G46" i="54"/>
  <c r="M55" i="50"/>
  <c r="E55" i="50"/>
  <c r="O49" i="50"/>
  <c r="W32" i="57"/>
  <c r="E38" i="53"/>
  <c r="O57" i="38"/>
  <c r="U33" i="38"/>
  <c r="U38" i="53"/>
  <c r="E57" i="51"/>
  <c r="Q46" i="54"/>
  <c r="Y40" i="54"/>
  <c r="E49" i="50"/>
  <c r="E35" i="38"/>
  <c r="I35" i="38"/>
  <c r="Y35" i="38"/>
  <c r="M35" i="38"/>
  <c r="U35" i="38"/>
  <c r="G35" i="38"/>
  <c r="O35" i="38"/>
  <c r="S35" i="38"/>
  <c r="K35" i="38"/>
  <c r="Q35" i="38"/>
  <c r="W35" i="38"/>
  <c r="Q71" i="55"/>
  <c r="S61" i="56"/>
  <c r="I61" i="56"/>
  <c r="Y52" i="51"/>
  <c r="U57" i="38"/>
  <c r="G62" i="54"/>
  <c r="I45" i="56"/>
  <c r="E22" i="57"/>
  <c r="G77" i="55"/>
  <c r="S77" i="55"/>
  <c r="M57" i="55"/>
  <c r="M52" i="53"/>
  <c r="G45" i="56"/>
  <c r="I34" i="54"/>
  <c r="S32" i="57"/>
  <c r="E44" i="54"/>
  <c r="O31" i="54"/>
  <c r="W39" i="38"/>
  <c r="Q64" i="51"/>
  <c r="U39" i="38"/>
  <c r="Q49" i="50"/>
  <c r="W46" i="54"/>
  <c r="S55" i="50"/>
  <c r="Q55" i="50"/>
  <c r="U55" i="50"/>
  <c r="G49" i="50"/>
  <c r="G38" i="53"/>
  <c r="K38" i="53"/>
  <c r="Z38" i="54"/>
  <c r="R37" i="52" s="1"/>
  <c r="E33" i="38"/>
  <c r="Q34" i="54"/>
  <c r="E40" i="54"/>
  <c r="Z23" i="57"/>
  <c r="E35" i="51"/>
  <c r="Q35" i="51"/>
  <c r="W71" i="55"/>
  <c r="S71" i="55"/>
  <c r="M61" i="56"/>
  <c r="Q61" i="56"/>
  <c r="S52" i="51"/>
  <c r="M57" i="38"/>
  <c r="O52" i="53"/>
  <c r="I52" i="53"/>
  <c r="Y31" i="54"/>
  <c r="U22" i="57"/>
  <c r="I22" i="57"/>
  <c r="W45" i="56"/>
  <c r="U44" i="54"/>
  <c r="E39" i="38"/>
  <c r="S39" i="38"/>
  <c r="I46" i="54"/>
  <c r="O55" i="50"/>
  <c r="Y55" i="50"/>
  <c r="I71" i="55"/>
  <c r="W40" i="54"/>
  <c r="S40" i="54"/>
  <c r="S77" i="57"/>
  <c r="U77" i="57"/>
  <c r="G77" i="57"/>
  <c r="W77" i="57"/>
  <c r="K77" i="57"/>
  <c r="S40" i="51"/>
  <c r="U40" i="51"/>
  <c r="W60" i="38"/>
  <c r="O60" i="38"/>
  <c r="Y70" i="57"/>
  <c r="E70" i="57"/>
  <c r="O74" i="53"/>
  <c r="E74" i="53"/>
  <c r="W74" i="53"/>
  <c r="Z40" i="38"/>
  <c r="T39" i="52" s="1"/>
  <c r="Y31" i="38"/>
  <c r="E31" i="38"/>
  <c r="Q31" i="38"/>
  <c r="I31" i="38"/>
  <c r="U51" i="56"/>
  <c r="Q51" i="56"/>
  <c r="E51" i="56"/>
  <c r="O51" i="56"/>
  <c r="U25" i="57"/>
  <c r="Q25" i="57"/>
  <c r="M25" i="57"/>
  <c r="I25" i="57"/>
  <c r="K46" i="53"/>
  <c r="I46" i="53"/>
  <c r="I32" i="51"/>
  <c r="U70" i="57"/>
  <c r="S70" i="57"/>
  <c r="W70" i="57"/>
  <c r="M32" i="51"/>
  <c r="G59" i="54"/>
  <c r="M59" i="54"/>
  <c r="U35" i="55"/>
  <c r="G51" i="56"/>
  <c r="M31" i="38"/>
  <c r="I51" i="56"/>
  <c r="O70" i="57"/>
  <c r="K51" i="54"/>
  <c r="Y47" i="57"/>
  <c r="M36" i="50"/>
  <c r="S35" i="55"/>
  <c r="S27" i="50"/>
  <c r="I74" i="53"/>
  <c r="U44" i="51"/>
  <c r="S51" i="56"/>
  <c r="I34" i="38"/>
  <c r="G34" i="38"/>
  <c r="K62" i="50"/>
  <c r="S62" i="50"/>
  <c r="G28" i="57"/>
  <c r="W28" i="57"/>
  <c r="Q53" i="57"/>
  <c r="M53" i="57"/>
  <c r="Z40" i="57"/>
  <c r="S25" i="57"/>
  <c r="W55" i="51"/>
  <c r="K25" i="57"/>
  <c r="G38" i="57"/>
  <c r="E25" i="57"/>
  <c r="Q31" i="50"/>
  <c r="G31" i="50"/>
  <c r="S31" i="50"/>
  <c r="M31" i="50"/>
  <c r="M43" i="50"/>
  <c r="G43" i="50"/>
  <c r="O51" i="50"/>
  <c r="Y51" i="50"/>
  <c r="E51" i="50"/>
  <c r="U62" i="55"/>
  <c r="S62" i="55"/>
  <c r="O62" i="55"/>
  <c r="M77" i="53"/>
  <c r="Q77" i="53"/>
  <c r="I77" i="53"/>
  <c r="U26" i="56"/>
  <c r="E26" i="56"/>
  <c r="I26" i="56"/>
  <c r="G26" i="56"/>
  <c r="M26" i="56"/>
  <c r="Q26" i="56"/>
  <c r="W26" i="56"/>
  <c r="Y26" i="56"/>
  <c r="S26" i="56"/>
  <c r="O26" i="56"/>
  <c r="I59" i="51"/>
  <c r="G59" i="51"/>
  <c r="O59" i="51"/>
  <c r="S59" i="51"/>
  <c r="O54" i="53"/>
  <c r="M54" i="53"/>
  <c r="Y54" i="53"/>
  <c r="G54" i="53"/>
  <c r="U54" i="53"/>
  <c r="I54" i="53"/>
  <c r="W54" i="53"/>
  <c r="S54" i="53"/>
  <c r="K54" i="53"/>
  <c r="M36" i="55"/>
  <c r="E36" i="55"/>
  <c r="Q36" i="55"/>
  <c r="W36" i="55"/>
  <c r="W40" i="53"/>
  <c r="E40" i="53"/>
  <c r="G40" i="53"/>
  <c r="Y20" i="50"/>
  <c r="W20" i="50"/>
  <c r="O20" i="50"/>
  <c r="S20" i="50"/>
  <c r="G33" i="56"/>
  <c r="Y33" i="56"/>
  <c r="W33" i="56"/>
  <c r="M41" i="51"/>
  <c r="I41" i="51"/>
  <c r="U41" i="51"/>
  <c r="E41" i="51"/>
  <c r="O41" i="51"/>
  <c r="S41" i="51"/>
  <c r="W41" i="51"/>
  <c r="Y41" i="51"/>
  <c r="Q41" i="51"/>
  <c r="K41" i="51"/>
  <c r="G41" i="51"/>
  <c r="G49" i="56"/>
  <c r="O49" i="56"/>
  <c r="E49" i="56"/>
  <c r="I49" i="56"/>
  <c r="G53" i="56"/>
  <c r="S53" i="56"/>
  <c r="Y53" i="56"/>
  <c r="E53" i="56"/>
  <c r="U53" i="56"/>
  <c r="I53" i="56"/>
  <c r="O53" i="56"/>
  <c r="M53" i="56"/>
  <c r="Q53" i="56"/>
  <c r="W53" i="56"/>
  <c r="S61" i="50"/>
  <c r="W61" i="50"/>
  <c r="I61" i="50"/>
  <c r="M36" i="53"/>
  <c r="W36" i="53"/>
  <c r="E36" i="53"/>
  <c r="Q36" i="53"/>
  <c r="S44" i="53"/>
  <c r="Q44" i="53"/>
  <c r="E44" i="53"/>
  <c r="Y44" i="53"/>
  <c r="U48" i="53"/>
  <c r="E48" i="53"/>
  <c r="Q48" i="53"/>
  <c r="G56" i="54"/>
  <c r="W56" i="54"/>
  <c r="I56" i="54"/>
  <c r="M56" i="54"/>
  <c r="K71" i="54"/>
  <c r="Q71" i="54"/>
  <c r="E71" i="54"/>
  <c r="M71" i="54"/>
  <c r="U61" i="50"/>
  <c r="Q32" i="51"/>
  <c r="G32" i="51"/>
  <c r="Y32" i="51"/>
  <c r="W77" i="53"/>
  <c r="G27" i="50"/>
  <c r="S59" i="54"/>
  <c r="Y59" i="54"/>
  <c r="K57" i="57"/>
  <c r="W59" i="51"/>
  <c r="Q51" i="54"/>
  <c r="O31" i="38"/>
  <c r="O34" i="38"/>
  <c r="S36" i="55"/>
  <c r="M51" i="54"/>
  <c r="U51" i="50"/>
  <c r="Q56" i="50"/>
  <c r="U36" i="53"/>
  <c r="S36" i="53"/>
  <c r="S48" i="53"/>
  <c r="I48" i="53"/>
  <c r="I35" i="55"/>
  <c r="Y35" i="55"/>
  <c r="Y60" i="38"/>
  <c r="K61" i="50"/>
  <c r="G61" i="50"/>
  <c r="M70" i="57"/>
  <c r="I51" i="54"/>
  <c r="S47" i="57"/>
  <c r="K34" i="38"/>
  <c r="G55" i="56"/>
  <c r="W35" i="55"/>
  <c r="I27" i="50"/>
  <c r="U74" i="53"/>
  <c r="W40" i="51"/>
  <c r="Q33" i="56"/>
  <c r="S40" i="53"/>
  <c r="W51" i="56"/>
  <c r="K31" i="50"/>
  <c r="I43" i="50"/>
  <c r="Q43" i="50"/>
  <c r="U55" i="56"/>
  <c r="U75" i="54"/>
  <c r="Y75" i="54"/>
  <c r="M75" i="54"/>
  <c r="S25" i="56"/>
  <c r="Y25" i="56"/>
  <c r="W25" i="56"/>
  <c r="Z46" i="56"/>
  <c r="G71" i="54"/>
  <c r="Z54" i="55"/>
  <c r="U53" i="52" s="1"/>
  <c r="Y77" i="53"/>
  <c r="S75" i="54"/>
  <c r="U31" i="38"/>
  <c r="U31" i="50"/>
  <c r="Y55" i="51"/>
  <c r="Q62" i="55"/>
  <c r="I55" i="51"/>
  <c r="K36" i="55"/>
  <c r="Q55" i="51"/>
  <c r="M44" i="53"/>
  <c r="W43" i="50"/>
  <c r="O55" i="51"/>
  <c r="K31" i="51"/>
  <c r="I31" i="51"/>
  <c r="W43" i="38"/>
  <c r="I43" i="38"/>
  <c r="Q59" i="51"/>
  <c r="Q54" i="53"/>
  <c r="M77" i="55"/>
  <c r="K77" i="55"/>
  <c r="U77" i="55"/>
  <c r="M20" i="50"/>
  <c r="U20" i="50"/>
  <c r="I20" i="50"/>
  <c r="O34" i="54"/>
  <c r="K34" i="54"/>
  <c r="S34" i="54"/>
  <c r="E34" i="54"/>
  <c r="I57" i="38"/>
  <c r="Y57" i="38"/>
  <c r="Q33" i="38"/>
  <c r="W33" i="38"/>
  <c r="Y33" i="38"/>
  <c r="G33" i="38"/>
  <c r="M33" i="38"/>
  <c r="K33" i="38"/>
  <c r="E45" i="56"/>
  <c r="U45" i="56"/>
  <c r="I49" i="50"/>
  <c r="Y49" i="50"/>
  <c r="M49" i="50"/>
  <c r="S57" i="51"/>
  <c r="M57" i="51"/>
  <c r="W57" i="51"/>
  <c r="I57" i="51"/>
  <c r="O57" i="51"/>
  <c r="K57" i="51"/>
  <c r="Y57" i="51"/>
  <c r="G57" i="51"/>
  <c r="U57" i="51"/>
  <c r="M32" i="57"/>
  <c r="U32" i="57"/>
  <c r="Y32" i="57"/>
  <c r="I40" i="54"/>
  <c r="G40" i="54"/>
  <c r="U40" i="54"/>
  <c r="K40" i="54"/>
  <c r="Q40" i="54"/>
  <c r="K44" i="54"/>
  <c r="I44" i="54"/>
  <c r="M44" i="54"/>
  <c r="W44" i="54"/>
  <c r="Q52" i="53"/>
  <c r="Y52" i="53"/>
  <c r="W52" i="53"/>
  <c r="Y56" i="53"/>
  <c r="U56" i="53"/>
  <c r="G56" i="53"/>
  <c r="Q56" i="53"/>
  <c r="M56" i="53"/>
  <c r="I56" i="53"/>
  <c r="S56" i="53"/>
  <c r="O56" i="53"/>
  <c r="E56" i="53"/>
  <c r="W56" i="53"/>
  <c r="K56" i="53"/>
  <c r="I75" i="57"/>
  <c r="G75" i="57"/>
  <c r="S75" i="57"/>
  <c r="O75" i="57"/>
  <c r="M75" i="57"/>
  <c r="W75" i="57"/>
  <c r="U75" i="57"/>
  <c r="Z56" i="57"/>
  <c r="E32" i="51"/>
  <c r="S32" i="51"/>
  <c r="K32" i="51"/>
  <c r="E77" i="53"/>
  <c r="W27" i="50"/>
  <c r="E71" i="55"/>
  <c r="Y71" i="55"/>
  <c r="K71" i="55"/>
  <c r="S44" i="56"/>
  <c r="G61" i="56"/>
  <c r="O57" i="57"/>
  <c r="G57" i="38"/>
  <c r="I70" i="57"/>
  <c r="M59" i="51"/>
  <c r="U59" i="51"/>
  <c r="K53" i="57"/>
  <c r="Y75" i="57"/>
  <c r="O36" i="55"/>
  <c r="S49" i="56"/>
  <c r="Y36" i="55"/>
  <c r="O51" i="54"/>
  <c r="K36" i="53"/>
  <c r="F50" i="40"/>
  <c r="G48" i="53"/>
  <c r="K48" i="53"/>
  <c r="Q77" i="55"/>
  <c r="Y77" i="55"/>
  <c r="Y51" i="56"/>
  <c r="S31" i="38"/>
  <c r="W62" i="56"/>
  <c r="O61" i="50"/>
  <c r="Y61" i="50"/>
  <c r="S52" i="53"/>
  <c r="M45" i="56"/>
  <c r="S45" i="56"/>
  <c r="W34" i="54"/>
  <c r="G70" i="57"/>
  <c r="O47" i="57"/>
  <c r="I32" i="57"/>
  <c r="G62" i="50"/>
  <c r="Q44" i="54"/>
  <c r="G44" i="54"/>
  <c r="M74" i="53"/>
  <c r="Q40" i="51"/>
  <c r="I40" i="53"/>
  <c r="M40" i="53"/>
  <c r="U49" i="50"/>
  <c r="S77" i="53"/>
  <c r="S43" i="50"/>
  <c r="U23" i="50"/>
  <c r="Q23" i="50"/>
  <c r="Y31" i="57"/>
  <c r="K31" i="57"/>
  <c r="I47" i="55"/>
  <c r="Y47" i="55"/>
  <c r="Q51" i="50"/>
  <c r="O75" i="54"/>
  <c r="K75" i="54"/>
  <c r="W44" i="53"/>
  <c r="E75" i="54"/>
  <c r="M33" i="56"/>
  <c r="E34" i="50"/>
  <c r="Q34" i="50"/>
  <c r="U34" i="50"/>
  <c r="I34" i="50"/>
  <c r="I62" i="38"/>
  <c r="S62" i="38"/>
  <c r="K24" i="53"/>
  <c r="Q24" i="53"/>
  <c r="I33" i="57"/>
  <c r="E33" i="57"/>
  <c r="U37" i="55"/>
  <c r="K37" i="55"/>
  <c r="O41" i="54"/>
  <c r="M41" i="54"/>
  <c r="G41" i="54"/>
  <c r="O45" i="55"/>
  <c r="U45" i="55"/>
  <c r="U72" i="54"/>
  <c r="O72" i="54"/>
  <c r="U40" i="53"/>
  <c r="U71" i="54"/>
  <c r="I71" i="54"/>
  <c r="E20" i="50"/>
  <c r="K43" i="38"/>
  <c r="K77" i="53"/>
  <c r="U33" i="56"/>
  <c r="K31" i="38"/>
  <c r="U49" i="56"/>
  <c r="O32" i="57"/>
  <c r="Z41" i="56"/>
  <c r="Y31" i="50"/>
  <c r="S49" i="50"/>
  <c r="O33" i="38"/>
  <c r="K62" i="55"/>
  <c r="K55" i="51"/>
  <c r="S33" i="38"/>
  <c r="O44" i="53"/>
  <c r="M62" i="55"/>
  <c r="G55" i="51"/>
  <c r="Z34" i="55"/>
  <c r="U33" i="52" s="1"/>
  <c r="Y59" i="51"/>
  <c r="I46" i="55"/>
  <c r="W46" i="55"/>
  <c r="U50" i="55"/>
  <c r="G50" i="55"/>
  <c r="O50" i="55"/>
  <c r="I50" i="55"/>
  <c r="W58" i="57"/>
  <c r="Y58" i="57"/>
  <c r="Z18" i="53"/>
  <c r="O17" i="52" s="1"/>
  <c r="S56" i="54"/>
  <c r="W49" i="50"/>
  <c r="U56" i="54"/>
  <c r="K56" i="54"/>
  <c r="Y56" i="54"/>
  <c r="U34" i="53"/>
  <c r="Q34" i="53"/>
  <c r="G34" i="53"/>
  <c r="O34" i="53"/>
  <c r="K34" i="53"/>
  <c r="E34" i="53"/>
  <c r="W34" i="53"/>
  <c r="M34" i="53"/>
  <c r="S34" i="53"/>
  <c r="Y48" i="55"/>
  <c r="K48" i="55"/>
  <c r="O48" i="55"/>
  <c r="Y20" i="57"/>
  <c r="Q20" i="57"/>
  <c r="K20" i="57"/>
  <c r="U37" i="56"/>
  <c r="O37" i="56"/>
  <c r="I37" i="56"/>
  <c r="E37" i="56"/>
  <c r="S37" i="56"/>
  <c r="G37" i="56"/>
  <c r="Y37" i="56"/>
  <c r="W37" i="56"/>
  <c r="G56" i="55"/>
  <c r="O56" i="55"/>
  <c r="E56" i="55"/>
  <c r="K56" i="55"/>
  <c r="I56" i="55"/>
  <c r="U56" i="55"/>
  <c r="S56" i="55"/>
  <c r="W56" i="55"/>
  <c r="Q56" i="55"/>
  <c r="Q24" i="56"/>
  <c r="M24" i="56"/>
  <c r="W24" i="56"/>
  <c r="U24" i="56"/>
  <c r="S24" i="56"/>
  <c r="I45" i="50"/>
  <c r="U45" i="50"/>
  <c r="Q45" i="50"/>
  <c r="W45" i="50"/>
  <c r="S45" i="50"/>
  <c r="W49" i="38"/>
  <c r="I49" i="38"/>
  <c r="K49" i="38"/>
  <c r="U49" i="38"/>
  <c r="O49" i="38"/>
  <c r="G57" i="56"/>
  <c r="Q57" i="56"/>
  <c r="U57" i="56"/>
  <c r="I57" i="56"/>
  <c r="Y57" i="56"/>
  <c r="O57" i="56"/>
  <c r="M57" i="56"/>
  <c r="E57" i="56"/>
  <c r="W57" i="56"/>
  <c r="S57" i="56"/>
  <c r="U19" i="57"/>
  <c r="Q19" i="57"/>
  <c r="O19" i="57"/>
  <c r="I32" i="53"/>
  <c r="Y32" i="53"/>
  <c r="K32" i="53"/>
  <c r="S32" i="53"/>
  <c r="W32" i="53"/>
  <c r="M32" i="53"/>
  <c r="Q32" i="53"/>
  <c r="U32" i="53"/>
  <c r="E32" i="53"/>
  <c r="O32" i="53"/>
  <c r="G32" i="53"/>
  <c r="G40" i="55"/>
  <c r="U40" i="55"/>
  <c r="S40" i="55"/>
  <c r="K40" i="55"/>
  <c r="Q40" i="55"/>
  <c r="Y40" i="55"/>
  <c r="I40" i="55"/>
  <c r="W40" i="55"/>
  <c r="E40" i="55"/>
  <c r="M40" i="55"/>
  <c r="O40" i="55"/>
  <c r="S52" i="54"/>
  <c r="I52" i="54"/>
  <c r="E52" i="54"/>
  <c r="M52" i="54"/>
  <c r="W60" i="57"/>
  <c r="S60" i="57"/>
  <c r="M60" i="57"/>
  <c r="S71" i="53"/>
  <c r="E71" i="53"/>
  <c r="E67" i="38"/>
  <c r="M67" i="38"/>
  <c r="Q67" i="38"/>
  <c r="K67" i="38"/>
  <c r="Z65" i="54"/>
  <c r="R64" i="52" s="1"/>
  <c r="Z28" i="56"/>
  <c r="G59" i="50"/>
  <c r="M59" i="50"/>
  <c r="U59" i="50"/>
  <c r="O59" i="50"/>
  <c r="E59" i="50"/>
  <c r="W54" i="54"/>
  <c r="E54" i="54"/>
  <c r="Q54" i="54"/>
  <c r="Y54" i="54"/>
  <c r="U54" i="54"/>
  <c r="I24" i="50"/>
  <c r="K24" i="50"/>
  <c r="E24" i="50"/>
  <c r="U24" i="50"/>
  <c r="W24" i="50"/>
  <c r="Q24" i="50"/>
  <c r="G24" i="50"/>
  <c r="O24" i="50"/>
  <c r="Y24" i="50"/>
  <c r="S24" i="50"/>
  <c r="M24" i="50"/>
  <c r="M45" i="38"/>
  <c r="O45" i="38"/>
  <c r="I45" i="38"/>
  <c r="S45" i="38"/>
  <c r="U45" i="38"/>
  <c r="G45" i="38"/>
  <c r="E45" i="38"/>
  <c r="Y45" i="38"/>
  <c r="K45" i="38"/>
  <c r="Q45" i="38"/>
  <c r="W45" i="38"/>
  <c r="O53" i="50"/>
  <c r="Y53" i="50"/>
  <c r="W44" i="55"/>
  <c r="G44" i="55"/>
  <c r="I48" i="54"/>
  <c r="G48" i="54"/>
  <c r="E52" i="55"/>
  <c r="I52" i="55"/>
  <c r="Y52" i="55"/>
  <c r="K52" i="55"/>
  <c r="S52" i="55"/>
  <c r="O52" i="55"/>
  <c r="G52" i="55"/>
  <c r="U52" i="55"/>
  <c r="W52" i="55"/>
  <c r="M52" i="55"/>
  <c r="Q52" i="55"/>
  <c r="K60" i="53"/>
  <c r="I60" i="53"/>
  <c r="Q60" i="53"/>
  <c r="Y60" i="53"/>
  <c r="U60" i="53"/>
  <c r="W60" i="53"/>
  <c r="S60" i="53"/>
  <c r="G60" i="53"/>
  <c r="O60" i="53"/>
  <c r="E60" i="53"/>
  <c r="M60" i="53"/>
  <c r="Q75" i="53"/>
  <c r="W75" i="53"/>
  <c r="I67" i="51"/>
  <c r="O67" i="51"/>
  <c r="Y67" i="51"/>
  <c r="S67" i="51"/>
  <c r="W67" i="51"/>
  <c r="M67" i="51"/>
  <c r="K67" i="51"/>
  <c r="U67" i="51"/>
  <c r="Q67" i="51"/>
  <c r="M51" i="38"/>
  <c r="E51" i="38"/>
  <c r="S51" i="38"/>
  <c r="O51" i="38"/>
  <c r="I51" i="38"/>
  <c r="Q51" i="38"/>
  <c r="Y51" i="38"/>
  <c r="U51" i="38"/>
  <c r="W51" i="38"/>
  <c r="K51" i="38"/>
  <c r="G51" i="38"/>
  <c r="Q50" i="54"/>
  <c r="G50" i="54"/>
  <c r="S50" i="54"/>
  <c r="U50" i="54"/>
  <c r="I50" i="54"/>
  <c r="K50" i="54"/>
  <c r="O50" i="54"/>
  <c r="M50" i="54"/>
  <c r="E50" i="54"/>
  <c r="W50" i="54"/>
  <c r="Y50" i="54"/>
  <c r="U73" i="53"/>
  <c r="G73" i="53"/>
  <c r="Q65" i="38"/>
  <c r="S65" i="38"/>
  <c r="G46" i="53"/>
  <c r="S54" i="51"/>
  <c r="M31" i="51"/>
  <c r="E31" i="51"/>
  <c r="U62" i="56"/>
  <c r="W57" i="55"/>
  <c r="K53" i="55"/>
  <c r="Y46" i="53"/>
  <c r="O25" i="56"/>
  <c r="O73" i="53"/>
  <c r="U43" i="38"/>
  <c r="M65" i="38"/>
  <c r="U38" i="57"/>
  <c r="Y38" i="57"/>
  <c r="M43" i="38"/>
  <c r="E73" i="53"/>
  <c r="I65" i="38"/>
  <c r="E25" i="53"/>
  <c r="M38" i="57"/>
  <c r="M43" i="51"/>
  <c r="W43" i="51"/>
  <c r="Q43" i="51"/>
  <c r="I43" i="51"/>
  <c r="Y43" i="51"/>
  <c r="U43" i="51"/>
  <c r="G43" i="51"/>
  <c r="E43" i="51"/>
  <c r="O43" i="51"/>
  <c r="S43" i="51"/>
  <c r="K43" i="51"/>
  <c r="I55" i="50"/>
  <c r="W55" i="50"/>
  <c r="E46" i="54"/>
  <c r="U46" i="54"/>
  <c r="Y58" i="53"/>
  <c r="E58" i="53"/>
  <c r="I58" i="53"/>
  <c r="M58" i="53"/>
  <c r="G58" i="53"/>
  <c r="K58" i="53"/>
  <c r="O58" i="53"/>
  <c r="W58" i="53"/>
  <c r="U58" i="53"/>
  <c r="S58" i="53"/>
  <c r="Q58" i="53"/>
  <c r="O65" i="51"/>
  <c r="Q65" i="51"/>
  <c r="E65" i="51"/>
  <c r="M65" i="51"/>
  <c r="K65" i="51"/>
  <c r="W65" i="51"/>
  <c r="S65" i="51"/>
  <c r="G65" i="51"/>
  <c r="U65" i="51"/>
  <c r="Y65" i="51"/>
  <c r="I65" i="51"/>
  <c r="S68" i="38"/>
  <c r="O68" i="38"/>
  <c r="I68" i="38"/>
  <c r="Y68" i="38"/>
  <c r="K68" i="38"/>
  <c r="E68" i="38"/>
  <c r="W68" i="38"/>
  <c r="Q68" i="38"/>
  <c r="U68" i="38"/>
  <c r="K25" i="53"/>
  <c r="M25" i="53"/>
  <c r="U25" i="53"/>
  <c r="Y25" i="53"/>
  <c r="W25" i="53"/>
  <c r="Q25" i="53"/>
  <c r="G58" i="57"/>
  <c r="O58" i="57"/>
  <c r="I58" i="57"/>
  <c r="M58" i="57"/>
  <c r="E58" i="57"/>
  <c r="E62" i="56"/>
  <c r="E46" i="53"/>
  <c r="G43" i="38"/>
  <c r="S46" i="53"/>
  <c r="G54" i="51"/>
  <c r="Q31" i="51"/>
  <c r="U31" i="51"/>
  <c r="S31" i="51"/>
  <c r="I57" i="55"/>
  <c r="K58" i="57"/>
  <c r="W53" i="55"/>
  <c r="U25" i="56"/>
  <c r="W39" i="57"/>
  <c r="Q73" i="53"/>
  <c r="Q43" i="38"/>
  <c r="G65" i="38"/>
  <c r="Y65" i="38"/>
  <c r="K38" i="57"/>
  <c r="I53" i="54"/>
  <c r="K65" i="38"/>
  <c r="Y43" i="38"/>
  <c r="M73" i="53"/>
  <c r="S46" i="54"/>
  <c r="U73" i="57"/>
  <c r="Y73" i="57"/>
  <c r="G25" i="57"/>
  <c r="M46" i="54"/>
  <c r="G25" i="53"/>
  <c r="I25" i="53"/>
  <c r="O38" i="57"/>
  <c r="O25" i="57"/>
  <c r="Q39" i="50"/>
  <c r="G39" i="50"/>
  <c r="I39" i="50"/>
  <c r="S39" i="50"/>
  <c r="E39" i="50"/>
  <c r="M39" i="50"/>
  <c r="W39" i="50"/>
  <c r="U39" i="50"/>
  <c r="K39" i="50"/>
  <c r="Y39" i="50"/>
  <c r="O39" i="50"/>
  <c r="U55" i="51"/>
  <c r="E55" i="51"/>
  <c r="Q38" i="55"/>
  <c r="S38" i="55"/>
  <c r="M38" i="55"/>
  <c r="W38" i="55"/>
  <c r="U38" i="55"/>
  <c r="Y38" i="55"/>
  <c r="K38" i="55"/>
  <c r="O38" i="55"/>
  <c r="I46" i="57"/>
  <c r="U46" i="57"/>
  <c r="E46" i="57"/>
  <c r="O46" i="57"/>
  <c r="Y46" i="57"/>
  <c r="M46" i="57"/>
  <c r="S46" i="57"/>
  <c r="Q46" i="57"/>
  <c r="W46" i="57"/>
  <c r="K46" i="57"/>
  <c r="G46" i="57"/>
  <c r="W62" i="55"/>
  <c r="E62" i="55"/>
  <c r="W68" i="51"/>
  <c r="G68" i="51"/>
  <c r="U68" i="51"/>
  <c r="E68" i="51"/>
  <c r="S68" i="51"/>
  <c r="K68" i="51"/>
  <c r="I68" i="51"/>
  <c r="Q68" i="51"/>
  <c r="O68" i="51"/>
  <c r="M68" i="51"/>
  <c r="Y68" i="51"/>
  <c r="G62" i="56"/>
  <c r="Q19" i="50"/>
  <c r="M46" i="53"/>
  <c r="O46" i="53"/>
  <c r="Q25" i="56"/>
  <c r="Q46" i="53"/>
  <c r="O31" i="51"/>
  <c r="G31" i="51"/>
  <c r="M62" i="56"/>
  <c r="Y57" i="55"/>
  <c r="U58" i="57"/>
  <c r="S58" i="57"/>
  <c r="O53" i="55"/>
  <c r="U53" i="55"/>
  <c r="W73" i="53"/>
  <c r="O43" i="38"/>
  <c r="W65" i="38"/>
  <c r="Q38" i="57"/>
  <c r="I38" i="57"/>
  <c r="M72" i="53"/>
  <c r="U65" i="38"/>
  <c r="S43" i="38"/>
  <c r="S73" i="53"/>
  <c r="S25" i="53"/>
  <c r="E38" i="57"/>
  <c r="O31" i="50"/>
  <c r="I31" i="50"/>
  <c r="Y43" i="50"/>
  <c r="U43" i="50"/>
  <c r="Q55" i="56"/>
  <c r="I55" i="56"/>
  <c r="S55" i="56"/>
  <c r="M55" i="56"/>
  <c r="E55" i="56"/>
  <c r="K62" i="54"/>
  <c r="I62" i="54"/>
  <c r="Y62" i="54"/>
  <c r="Q62" i="54"/>
  <c r="U62" i="54"/>
  <c r="M62" i="54"/>
  <c r="E62" i="54"/>
  <c r="S62" i="54"/>
  <c r="O62" i="54"/>
  <c r="Z27" i="57"/>
  <c r="U27" i="50"/>
  <c r="E27" i="50"/>
  <c r="S74" i="53"/>
  <c r="E44" i="51"/>
  <c r="M44" i="51"/>
  <c r="G40" i="51"/>
  <c r="E60" i="51"/>
  <c r="S62" i="56"/>
  <c r="O54" i="56"/>
  <c r="Z20" i="56"/>
  <c r="Z43" i="56"/>
  <c r="K74" i="53"/>
  <c r="M48" i="56"/>
  <c r="U72" i="53"/>
  <c r="O48" i="51"/>
  <c r="U24" i="57"/>
  <c r="M41" i="55"/>
  <c r="S45" i="54"/>
  <c r="Q45" i="54"/>
  <c r="Y34" i="51"/>
  <c r="E34" i="51"/>
  <c r="E21" i="56"/>
  <c r="U21" i="56"/>
  <c r="G35" i="54"/>
  <c r="U22" i="53"/>
  <c r="M55" i="54"/>
  <c r="W68" i="54"/>
  <c r="E68" i="54"/>
  <c r="K49" i="39"/>
  <c r="S53" i="53"/>
  <c r="Z62" i="57"/>
  <c r="E72" i="57"/>
  <c r="S72" i="57"/>
  <c r="W57" i="53"/>
  <c r="Q72" i="57"/>
  <c r="I62" i="56"/>
  <c r="Y19" i="50"/>
  <c r="M40" i="50"/>
  <c r="S41" i="55"/>
  <c r="G23" i="50"/>
  <c r="K72" i="57"/>
  <c r="M72" i="57"/>
  <c r="Q53" i="53"/>
  <c r="M45" i="54"/>
  <c r="O62" i="56"/>
  <c r="O37" i="54"/>
  <c r="W37" i="54"/>
  <c r="K57" i="55"/>
  <c r="S57" i="55"/>
  <c r="G47" i="55"/>
  <c r="G53" i="55"/>
  <c r="M53" i="55"/>
  <c r="I33" i="53"/>
  <c r="E33" i="53"/>
  <c r="E31" i="55"/>
  <c r="K38" i="51"/>
  <c r="G24" i="57"/>
  <c r="K41" i="55"/>
  <c r="K70" i="55"/>
  <c r="E45" i="54"/>
  <c r="I34" i="51"/>
  <c r="S34" i="51"/>
  <c r="I21" i="56"/>
  <c r="W21" i="56"/>
  <c r="E25" i="56"/>
  <c r="M35" i="54"/>
  <c r="U39" i="57"/>
  <c r="G60" i="51"/>
  <c r="I68" i="54"/>
  <c r="M68" i="54"/>
  <c r="O45" i="57"/>
  <c r="Y72" i="53"/>
  <c r="Q62" i="56"/>
  <c r="K54" i="51"/>
  <c r="E33" i="54"/>
  <c r="E54" i="51"/>
  <c r="M54" i="51"/>
  <c r="M24" i="57"/>
  <c r="S35" i="54"/>
  <c r="W49" i="53"/>
  <c r="M44" i="56"/>
  <c r="W23" i="50"/>
  <c r="S55" i="57"/>
  <c r="G25" i="56"/>
  <c r="G37" i="54"/>
  <c r="K37" i="54"/>
  <c r="E57" i="55"/>
  <c r="M31" i="57"/>
  <c r="E53" i="55"/>
  <c r="S53" i="55"/>
  <c r="U33" i="53"/>
  <c r="G33" i="53"/>
  <c r="I24" i="57"/>
  <c r="I53" i="55"/>
  <c r="K34" i="51"/>
  <c r="M21" i="56"/>
  <c r="I55" i="54"/>
  <c r="G70" i="53"/>
  <c r="W24" i="57"/>
  <c r="Z38" i="56"/>
  <c r="Z76" i="54"/>
  <c r="R75" i="52" s="1"/>
  <c r="S75" i="52" s="1"/>
  <c r="O40" i="50"/>
  <c r="E40" i="50"/>
  <c r="Y57" i="57"/>
  <c r="U57" i="57"/>
  <c r="E45" i="57"/>
  <c r="G53" i="57"/>
  <c r="U34" i="38"/>
  <c r="S23" i="50"/>
  <c r="O23" i="50"/>
  <c r="K23" i="50"/>
  <c r="U55" i="57"/>
  <c r="I55" i="57"/>
  <c r="E55" i="57"/>
  <c r="K45" i="57"/>
  <c r="I28" i="57"/>
  <c r="W47" i="55"/>
  <c r="E47" i="55"/>
  <c r="U47" i="55"/>
  <c r="S31" i="57"/>
  <c r="S41" i="53"/>
  <c r="O62" i="50"/>
  <c r="Y70" i="53"/>
  <c r="S70" i="53"/>
  <c r="K70" i="53"/>
  <c r="Q60" i="51"/>
  <c r="M60" i="51"/>
  <c r="Q48" i="56"/>
  <c r="O48" i="56"/>
  <c r="Z50" i="57"/>
  <c r="E54" i="56"/>
  <c r="Q21" i="56"/>
  <c r="G21" i="56"/>
  <c r="S21" i="56"/>
  <c r="M34" i="51"/>
  <c r="W34" i="51"/>
  <c r="O34" i="51"/>
  <c r="Y38" i="51"/>
  <c r="G38" i="51"/>
  <c r="S38" i="51"/>
  <c r="W38" i="51"/>
  <c r="Q38" i="51"/>
  <c r="Y42" i="38"/>
  <c r="E42" i="38"/>
  <c r="Q42" i="38"/>
  <c r="M42" i="38"/>
  <c r="O42" i="38"/>
  <c r="W42" i="38"/>
  <c r="U42" i="38"/>
  <c r="K42" i="38"/>
  <c r="I42" i="38"/>
  <c r="S42" i="38"/>
  <c r="G42" i="38"/>
  <c r="G46" i="38"/>
  <c r="S46" i="38"/>
  <c r="K46" i="38"/>
  <c r="O46" i="38"/>
  <c r="M46" i="38"/>
  <c r="E46" i="38"/>
  <c r="Q46" i="38"/>
  <c r="W46" i="38"/>
  <c r="Y46" i="38"/>
  <c r="I46" i="38"/>
  <c r="U46" i="38"/>
  <c r="M50" i="56"/>
  <c r="G50" i="56"/>
  <c r="U50" i="56"/>
  <c r="Y50" i="56"/>
  <c r="E50" i="56"/>
  <c r="W50" i="56"/>
  <c r="Q50" i="56"/>
  <c r="O50" i="56"/>
  <c r="I50" i="56"/>
  <c r="S50" i="56"/>
  <c r="Q54" i="50"/>
  <c r="K54" i="50"/>
  <c r="Y54" i="50"/>
  <c r="G54" i="50"/>
  <c r="O54" i="50"/>
  <c r="I54" i="50"/>
  <c r="E54" i="50"/>
  <c r="W54" i="50"/>
  <c r="U54" i="50"/>
  <c r="S54" i="50"/>
  <c r="M54" i="50"/>
  <c r="W58" i="50"/>
  <c r="Y58" i="50"/>
  <c r="E58" i="50"/>
  <c r="G58" i="50"/>
  <c r="K58" i="50"/>
  <c r="Q58" i="50"/>
  <c r="U58" i="50"/>
  <c r="I58" i="50"/>
  <c r="O58" i="50"/>
  <c r="M58" i="50"/>
  <c r="S58" i="50"/>
  <c r="I37" i="54"/>
  <c r="U37" i="54"/>
  <c r="I41" i="55"/>
  <c r="G41" i="55"/>
  <c r="Q41" i="55"/>
  <c r="W41" i="55"/>
  <c r="Y41" i="55"/>
  <c r="E41" i="55"/>
  <c r="U45" i="54"/>
  <c r="W45" i="54"/>
  <c r="G45" i="54"/>
  <c r="K45" i="54"/>
  <c r="K49" i="53"/>
  <c r="I49" i="53"/>
  <c r="Y49" i="53"/>
  <c r="O49" i="53"/>
  <c r="U49" i="53"/>
  <c r="M49" i="53"/>
  <c r="G49" i="53"/>
  <c r="I53" i="53"/>
  <c r="M53" i="53"/>
  <c r="I57" i="53"/>
  <c r="Q57" i="53"/>
  <c r="U57" i="53"/>
  <c r="Y57" i="53"/>
  <c r="G57" i="53"/>
  <c r="O61" i="53"/>
  <c r="G61" i="53"/>
  <c r="K61" i="53"/>
  <c r="Y61" i="53"/>
  <c r="W61" i="53"/>
  <c r="U61" i="53"/>
  <c r="M61" i="53"/>
  <c r="S61" i="53"/>
  <c r="Q61" i="53"/>
  <c r="E61" i="53"/>
  <c r="I61" i="53"/>
  <c r="G72" i="57"/>
  <c r="O72" i="57"/>
  <c r="I66" i="38"/>
  <c r="G66" i="38"/>
  <c r="Y66" i="38"/>
  <c r="M66" i="38"/>
  <c r="U66" i="38"/>
  <c r="E66" i="38"/>
  <c r="Q66" i="38"/>
  <c r="W66" i="38"/>
  <c r="O66" i="38"/>
  <c r="S66" i="38"/>
  <c r="K66" i="38"/>
  <c r="Q68" i="54"/>
  <c r="S68" i="54"/>
  <c r="O68" i="54"/>
  <c r="S21" i="50"/>
  <c r="M21" i="50"/>
  <c r="W21" i="50"/>
  <c r="G21" i="50"/>
  <c r="K21" i="50"/>
  <c r="U21" i="50"/>
  <c r="I21" i="50"/>
  <c r="Y21" i="50"/>
  <c r="E21" i="50"/>
  <c r="O21" i="50"/>
  <c r="Q21" i="50"/>
  <c r="Y34" i="38"/>
  <c r="Q34" i="38"/>
  <c r="W38" i="50"/>
  <c r="M38" i="50"/>
  <c r="K38" i="50"/>
  <c r="I38" i="50"/>
  <c r="Q38" i="50"/>
  <c r="G38" i="50"/>
  <c r="U38" i="50"/>
  <c r="O38" i="50"/>
  <c r="E38" i="50"/>
  <c r="S38" i="50"/>
  <c r="Y38" i="50"/>
  <c r="O42" i="50"/>
  <c r="Q42" i="50"/>
  <c r="M42" i="50"/>
  <c r="K42" i="50"/>
  <c r="W42" i="50"/>
  <c r="Y42" i="50"/>
  <c r="E42" i="50"/>
  <c r="I42" i="50"/>
  <c r="G42" i="50"/>
  <c r="U42" i="50"/>
  <c r="S42" i="50"/>
  <c r="W50" i="51"/>
  <c r="Q50" i="51"/>
  <c r="M50" i="51"/>
  <c r="E50" i="51"/>
  <c r="G50" i="51"/>
  <c r="U50" i="51"/>
  <c r="S50" i="51"/>
  <c r="O50" i="51"/>
  <c r="K50" i="51"/>
  <c r="I50" i="51"/>
  <c r="Y50" i="51"/>
  <c r="M54" i="56"/>
  <c r="Y54" i="56"/>
  <c r="I54" i="56"/>
  <c r="K58" i="38"/>
  <c r="Q58" i="38"/>
  <c r="I58" i="38"/>
  <c r="E58" i="38"/>
  <c r="O58" i="38"/>
  <c r="G58" i="38"/>
  <c r="S58" i="38"/>
  <c r="U58" i="38"/>
  <c r="W58" i="38"/>
  <c r="M58" i="38"/>
  <c r="Y58" i="38"/>
  <c r="U62" i="50"/>
  <c r="I62" i="50"/>
  <c r="W62" i="50"/>
  <c r="M28" i="57"/>
  <c r="U28" i="57"/>
  <c r="O28" i="57"/>
  <c r="M33" i="54"/>
  <c r="I33" i="54"/>
  <c r="Q33" i="54"/>
  <c r="S33" i="54"/>
  <c r="U33" i="54"/>
  <c r="M37" i="57"/>
  <c r="S37" i="57"/>
  <c r="E37" i="57"/>
  <c r="W37" i="57"/>
  <c r="I37" i="57"/>
  <c r="U37" i="57"/>
  <c r="K37" i="57"/>
  <c r="G37" i="57"/>
  <c r="U41" i="53"/>
  <c r="O41" i="53"/>
  <c r="G45" i="57"/>
  <c r="Y45" i="57"/>
  <c r="S45" i="57"/>
  <c r="Q45" i="57"/>
  <c r="W45" i="57"/>
  <c r="M45" i="57"/>
  <c r="U45" i="57"/>
  <c r="K49" i="54"/>
  <c r="G49" i="54"/>
  <c r="Y49" i="54"/>
  <c r="I49" i="54"/>
  <c r="E49" i="54"/>
  <c r="U49" i="54"/>
  <c r="Q49" i="54"/>
  <c r="S49" i="54"/>
  <c r="M49" i="54"/>
  <c r="O49" i="54"/>
  <c r="W49" i="54"/>
  <c r="Y53" i="57"/>
  <c r="E53" i="57"/>
  <c r="W53" i="57"/>
  <c r="Q72" i="55"/>
  <c r="M72" i="55"/>
  <c r="G72" i="55"/>
  <c r="W72" i="55"/>
  <c r="U72" i="55"/>
  <c r="I72" i="55"/>
  <c r="K72" i="55"/>
  <c r="S72" i="55"/>
  <c r="Y72" i="55"/>
  <c r="I76" i="53"/>
  <c r="M76" i="53"/>
  <c r="G76" i="53"/>
  <c r="O76" i="53"/>
  <c r="Y76" i="53"/>
  <c r="Q76" i="53"/>
  <c r="S76" i="53"/>
  <c r="U76" i="53"/>
  <c r="E76" i="53"/>
  <c r="E66" i="51"/>
  <c r="W66" i="51"/>
  <c r="U66" i="51"/>
  <c r="S66" i="51"/>
  <c r="G66" i="51"/>
  <c r="Y66" i="51"/>
  <c r="O66" i="51"/>
  <c r="M66" i="51"/>
  <c r="I66" i="51"/>
  <c r="Q66" i="51"/>
  <c r="K66" i="51"/>
  <c r="Q68" i="55"/>
  <c r="M68" i="55"/>
  <c r="Y68" i="55"/>
  <c r="W68" i="55"/>
  <c r="G68" i="55"/>
  <c r="O68" i="55"/>
  <c r="K68" i="55"/>
  <c r="I68" i="55"/>
  <c r="E68" i="55"/>
  <c r="S68" i="55"/>
  <c r="U68" i="55"/>
  <c r="Q70" i="53"/>
  <c r="E72" i="55"/>
  <c r="K40" i="50"/>
  <c r="Y40" i="50"/>
  <c r="S40" i="50"/>
  <c r="Q57" i="57"/>
  <c r="M57" i="57"/>
  <c r="E57" i="57"/>
  <c r="U53" i="57"/>
  <c r="S53" i="57"/>
  <c r="E23" i="50"/>
  <c r="I23" i="50"/>
  <c r="Y23" i="50"/>
  <c r="G55" i="57"/>
  <c r="W55" i="57"/>
  <c r="O55" i="57"/>
  <c r="S28" i="57"/>
  <c r="S47" i="55"/>
  <c r="M47" i="55"/>
  <c r="W31" i="57"/>
  <c r="O31" i="57"/>
  <c r="Q37" i="57"/>
  <c r="S34" i="38"/>
  <c r="K41" i="53"/>
  <c r="Q41" i="53"/>
  <c r="Q62" i="50"/>
  <c r="Y62" i="50"/>
  <c r="W60" i="51"/>
  <c r="U70" i="53"/>
  <c r="I70" i="53"/>
  <c r="O60" i="51"/>
  <c r="Y60" i="51"/>
  <c r="U48" i="56"/>
  <c r="Q28" i="57"/>
  <c r="Z22" i="56"/>
  <c r="E34" i="38"/>
  <c r="W33" i="54"/>
  <c r="O33" i="54"/>
  <c r="G54" i="56"/>
  <c r="I17" i="50"/>
  <c r="G17" i="50"/>
  <c r="U17" i="50"/>
  <c r="K17" i="50"/>
  <c r="O17" i="50"/>
  <c r="E17" i="50"/>
  <c r="Q17" i="50"/>
  <c r="M17" i="50"/>
  <c r="W17" i="50"/>
  <c r="Y17" i="50"/>
  <c r="S17" i="50"/>
  <c r="M25" i="56"/>
  <c r="I25" i="56"/>
  <c r="I34" i="56"/>
  <c r="O34" i="56"/>
  <c r="Q34" i="56"/>
  <c r="S34" i="56"/>
  <c r="E34" i="56"/>
  <c r="U34" i="56"/>
  <c r="G34" i="56"/>
  <c r="M34" i="56"/>
  <c r="Y34" i="56"/>
  <c r="W34" i="56"/>
  <c r="S42" i="51"/>
  <c r="U42" i="51"/>
  <c r="W42" i="51"/>
  <c r="O42" i="51"/>
  <c r="G42" i="51"/>
  <c r="M42" i="51"/>
  <c r="Y42" i="51"/>
  <c r="E42" i="51"/>
  <c r="I42" i="51"/>
  <c r="Q42" i="51"/>
  <c r="K42" i="51"/>
  <c r="I46" i="50"/>
  <c r="Q46" i="50"/>
  <c r="W46" i="50"/>
  <c r="S46" i="50"/>
  <c r="M46" i="50"/>
  <c r="E46" i="50"/>
  <c r="U46" i="50"/>
  <c r="K46" i="50"/>
  <c r="O46" i="50"/>
  <c r="Y46" i="50"/>
  <c r="G46" i="50"/>
  <c r="K50" i="50"/>
  <c r="M50" i="50"/>
  <c r="O50" i="50"/>
  <c r="Q50" i="50"/>
  <c r="S50" i="50"/>
  <c r="I50" i="50"/>
  <c r="W50" i="50"/>
  <c r="U50" i="50"/>
  <c r="G50" i="50"/>
  <c r="E50" i="50"/>
  <c r="Y50" i="50"/>
  <c r="Y54" i="51"/>
  <c r="U54" i="51"/>
  <c r="Q54" i="51"/>
  <c r="O54" i="51"/>
  <c r="W54" i="51"/>
  <c r="E58" i="51"/>
  <c r="W58" i="51"/>
  <c r="I58" i="51"/>
  <c r="G58" i="51"/>
  <c r="O58" i="51"/>
  <c r="M58" i="51"/>
  <c r="S58" i="51"/>
  <c r="Y58" i="51"/>
  <c r="K58" i="51"/>
  <c r="U58" i="51"/>
  <c r="Q58" i="51"/>
  <c r="Q28" i="53"/>
  <c r="W28" i="53"/>
  <c r="E28" i="53"/>
  <c r="K28" i="53"/>
  <c r="M28" i="53"/>
  <c r="G28" i="53"/>
  <c r="U28" i="53"/>
  <c r="O28" i="53"/>
  <c r="I28" i="53"/>
  <c r="S28" i="53"/>
  <c r="Y28" i="53"/>
  <c r="E33" i="55"/>
  <c r="Y33" i="55"/>
  <c r="S33" i="55"/>
  <c r="W33" i="55"/>
  <c r="O33" i="55"/>
  <c r="I33" i="55"/>
  <c r="U33" i="55"/>
  <c r="K33" i="55"/>
  <c r="M33" i="55"/>
  <c r="Q33" i="55"/>
  <c r="G33" i="55"/>
  <c r="K37" i="53"/>
  <c r="G37" i="53"/>
  <c r="M37" i="53"/>
  <c r="U37" i="53"/>
  <c r="Q37" i="53"/>
  <c r="O37" i="53"/>
  <c r="E37" i="53"/>
  <c r="S37" i="53"/>
  <c r="I37" i="53"/>
  <c r="W37" i="53"/>
  <c r="Y37" i="53"/>
  <c r="I41" i="57"/>
  <c r="G41" i="57"/>
  <c r="W41" i="57"/>
  <c r="O41" i="57"/>
  <c r="E41" i="57"/>
  <c r="U41" i="57"/>
  <c r="S41" i="57"/>
  <c r="Y41" i="57"/>
  <c r="K41" i="57"/>
  <c r="Q41" i="57"/>
  <c r="M41" i="57"/>
  <c r="U45" i="53"/>
  <c r="G45" i="53"/>
  <c r="Y45" i="53"/>
  <c r="M45" i="53"/>
  <c r="O45" i="53"/>
  <c r="K45" i="53"/>
  <c r="Q45" i="53"/>
  <c r="I45" i="53"/>
  <c r="S45" i="53"/>
  <c r="W45" i="53"/>
  <c r="E45" i="53"/>
  <c r="O57" i="55"/>
  <c r="G57" i="55"/>
  <c r="U57" i="55"/>
  <c r="O61" i="57"/>
  <c r="S61" i="57"/>
  <c r="I61" i="57"/>
  <c r="Q61" i="57"/>
  <c r="Y61" i="57"/>
  <c r="U61" i="57"/>
  <c r="M61" i="57"/>
  <c r="E61" i="57"/>
  <c r="W61" i="57"/>
  <c r="K61" i="57"/>
  <c r="G61" i="57"/>
  <c r="I72" i="53"/>
  <c r="W72" i="53"/>
  <c r="K72" i="53"/>
  <c r="Q72" i="53"/>
  <c r="O72" i="53"/>
  <c r="E72" i="53"/>
  <c r="S72" i="53"/>
  <c r="Y76" i="55"/>
  <c r="W76" i="55"/>
  <c r="G76" i="55"/>
  <c r="U76" i="55"/>
  <c r="I76" i="55"/>
  <c r="Q76" i="55"/>
  <c r="M76" i="55"/>
  <c r="O76" i="55"/>
  <c r="E76" i="55"/>
  <c r="S76" i="55"/>
  <c r="K76" i="55"/>
  <c r="W64" i="55"/>
  <c r="G64" i="55"/>
  <c r="E64" i="55"/>
  <c r="Q64" i="55"/>
  <c r="O64" i="55"/>
  <c r="K64" i="55"/>
  <c r="I64" i="55"/>
  <c r="Y64" i="55"/>
  <c r="S64" i="55"/>
  <c r="M64" i="55"/>
  <c r="U64" i="55"/>
  <c r="O72" i="55"/>
  <c r="Q40" i="50"/>
  <c r="U40" i="50"/>
  <c r="I40" i="50"/>
  <c r="W57" i="57"/>
  <c r="G57" i="57"/>
  <c r="S57" i="57"/>
  <c r="O53" i="57"/>
  <c r="I53" i="57"/>
  <c r="W34" i="38"/>
  <c r="M23" i="50"/>
  <c r="K55" i="57"/>
  <c r="M55" i="57"/>
  <c r="Y28" i="57"/>
  <c r="K28" i="57"/>
  <c r="Q47" i="55"/>
  <c r="O47" i="55"/>
  <c r="Y37" i="57"/>
  <c r="M34" i="38"/>
  <c r="W41" i="53"/>
  <c r="I41" i="53"/>
  <c r="E41" i="53"/>
  <c r="M62" i="50"/>
  <c r="E62" i="50"/>
  <c r="M70" i="53"/>
  <c r="O70" i="53"/>
  <c r="S60" i="51"/>
  <c r="I60" i="51"/>
  <c r="Z62" i="51"/>
  <c r="Q61" i="52" s="1"/>
  <c r="K76" i="53"/>
  <c r="Z55" i="38"/>
  <c r="T54" i="52" s="1"/>
  <c r="W54" i="56"/>
  <c r="Z17" i="57"/>
  <c r="G33" i="54"/>
  <c r="K33" i="54"/>
  <c r="Q54" i="56"/>
  <c r="U17" i="56"/>
  <c r="M17" i="56"/>
  <c r="S17" i="56"/>
  <c r="O17" i="56"/>
  <c r="I17" i="56"/>
  <c r="W17" i="56"/>
  <c r="G17" i="56"/>
  <c r="Y17" i="56"/>
  <c r="Q17" i="56"/>
  <c r="E17" i="56"/>
  <c r="W25" i="50"/>
  <c r="G25" i="50"/>
  <c r="U25" i="50"/>
  <c r="I25" i="50"/>
  <c r="M25" i="50"/>
  <c r="K25" i="50"/>
  <c r="Y25" i="50"/>
  <c r="S25" i="50"/>
  <c r="Q25" i="50"/>
  <c r="E25" i="50"/>
  <c r="O25" i="50"/>
  <c r="Y38" i="38"/>
  <c r="U38" i="38"/>
  <c r="W38" i="38"/>
  <c r="M38" i="38"/>
  <c r="E38" i="38"/>
  <c r="O38" i="38"/>
  <c r="K38" i="38"/>
  <c r="I38" i="38"/>
  <c r="S42" i="56"/>
  <c r="W42" i="56"/>
  <c r="G42" i="56"/>
  <c r="O42" i="56"/>
  <c r="Q42" i="56"/>
  <c r="U42" i="56"/>
  <c r="Y42" i="56"/>
  <c r="I42" i="56"/>
  <c r="M42" i="56"/>
  <c r="E42" i="56"/>
  <c r="K46" i="51"/>
  <c r="E46" i="51"/>
  <c r="S46" i="51"/>
  <c r="Q46" i="51"/>
  <c r="Y46" i="51"/>
  <c r="W46" i="51"/>
  <c r="U46" i="51"/>
  <c r="M46" i="51"/>
  <c r="O46" i="51"/>
  <c r="G46" i="51"/>
  <c r="I46" i="51"/>
  <c r="Y50" i="38"/>
  <c r="Q50" i="38"/>
  <c r="U50" i="38"/>
  <c r="O50" i="38"/>
  <c r="K50" i="38"/>
  <c r="S50" i="38"/>
  <c r="E50" i="38"/>
  <c r="I50" i="38"/>
  <c r="W50" i="38"/>
  <c r="W54" i="38"/>
  <c r="G54" i="38"/>
  <c r="E54" i="38"/>
  <c r="S58" i="56"/>
  <c r="I58" i="56"/>
  <c r="O58" i="56"/>
  <c r="E58" i="56"/>
  <c r="Q58" i="56"/>
  <c r="U58" i="56"/>
  <c r="O62" i="38"/>
  <c r="Q62" i="38"/>
  <c r="G62" i="38"/>
  <c r="Y33" i="57"/>
  <c r="Q33" i="57"/>
  <c r="O33" i="57"/>
  <c r="E37" i="55"/>
  <c r="Q37" i="55"/>
  <c r="K45" i="55"/>
  <c r="S45" i="55"/>
  <c r="U49" i="57"/>
  <c r="Q49" i="57"/>
  <c r="E49" i="57"/>
  <c r="K49" i="57"/>
  <c r="O49" i="57"/>
  <c r="M49" i="57"/>
  <c r="I49" i="57"/>
  <c r="O61" i="55"/>
  <c r="E61" i="55"/>
  <c r="U61" i="55"/>
  <c r="K61" i="55"/>
  <c r="I61" i="55"/>
  <c r="M61" i="55"/>
  <c r="Q61" i="55"/>
  <c r="G61" i="55"/>
  <c r="Y61" i="55"/>
  <c r="W61" i="55"/>
  <c r="S61" i="55"/>
  <c r="W72" i="54"/>
  <c r="M72" i="54"/>
  <c r="Q72" i="54"/>
  <c r="K72" i="54"/>
  <c r="Q76" i="57"/>
  <c r="K76" i="57"/>
  <c r="Y76" i="57"/>
  <c r="E76" i="57"/>
  <c r="G76" i="57"/>
  <c r="W76" i="57"/>
  <c r="U76" i="57"/>
  <c r="S76" i="57"/>
  <c r="O76" i="57"/>
  <c r="I76" i="57"/>
  <c r="S64" i="54"/>
  <c r="M64" i="54"/>
  <c r="U64" i="54"/>
  <c r="Q64" i="54"/>
  <c r="E64" i="54"/>
  <c r="G64" i="54"/>
  <c r="W64" i="54"/>
  <c r="O64" i="54"/>
  <c r="I64" i="54"/>
  <c r="K64" i="54"/>
  <c r="E133" i="37" a="1"/>
  <c r="E133" i="37" s="1"/>
  <c r="Q48" i="51"/>
  <c r="E27" i="56"/>
  <c r="K35" i="54"/>
  <c r="S19" i="50"/>
  <c r="Q44" i="56"/>
  <c r="Y48" i="51"/>
  <c r="E130" i="37" a="1"/>
  <c r="E130" i="37" s="1"/>
  <c r="E36" i="56"/>
  <c r="M19" i="50"/>
  <c r="I19" i="50"/>
  <c r="O44" i="56"/>
  <c r="W44" i="56"/>
  <c r="I22" i="53"/>
  <c r="U31" i="55"/>
  <c r="S52" i="38"/>
  <c r="E48" i="51"/>
  <c r="U48" i="51"/>
  <c r="M31" i="55"/>
  <c r="Q27" i="56"/>
  <c r="E70" i="55"/>
  <c r="Y35" i="54"/>
  <c r="E22" i="53"/>
  <c r="G39" i="57"/>
  <c r="M39" i="57"/>
  <c r="S55" i="54"/>
  <c r="U55" i="54"/>
  <c r="Z48" i="57"/>
  <c r="G44" i="56"/>
  <c r="Y31" i="55"/>
  <c r="K127" i="37" a="1"/>
  <c r="K127" i="37" s="1"/>
  <c r="F14" i="16" s="1"/>
  <c r="M70" i="55"/>
  <c r="U35" i="54"/>
  <c r="O35" i="54"/>
  <c r="M22" i="53"/>
  <c r="E39" i="57"/>
  <c r="Q39" i="57"/>
  <c r="Q55" i="54"/>
  <c r="Y55" i="54"/>
  <c r="E81" i="26" a="1"/>
  <c r="E81" i="26" s="1"/>
  <c r="E83" i="26" s="1"/>
  <c r="G19" i="50"/>
  <c r="S22" i="53"/>
  <c r="Q22" i="53"/>
  <c r="I52" i="38"/>
  <c r="K48" i="51"/>
  <c r="K31" i="55"/>
  <c r="G48" i="51"/>
  <c r="O27" i="56"/>
  <c r="K19" i="50"/>
  <c r="W19" i="50"/>
  <c r="U44" i="56"/>
  <c r="W22" i="53"/>
  <c r="O22" i="53"/>
  <c r="G22" i="53"/>
  <c r="M48" i="51"/>
  <c r="Q31" i="55"/>
  <c r="Y70" i="55"/>
  <c r="K22" i="53"/>
  <c r="S39" i="57"/>
  <c r="E55" i="54"/>
  <c r="Z36" i="54"/>
  <c r="R35" i="52" s="1"/>
  <c r="Z45" i="51"/>
  <c r="Q44" i="52" s="1"/>
  <c r="J120" i="37"/>
  <c r="Z61" i="54"/>
  <c r="Q18" i="57"/>
  <c r="I18" i="57"/>
  <c r="S18" i="57"/>
  <c r="W18" i="57"/>
  <c r="Y18" i="57"/>
  <c r="U18" i="57"/>
  <c r="M18" i="57"/>
  <c r="K18" i="57"/>
  <c r="E18" i="57"/>
  <c r="O18" i="57"/>
  <c r="G18" i="57"/>
  <c r="U23" i="56"/>
  <c r="S23" i="56"/>
  <c r="M23" i="56"/>
  <c r="W23" i="56"/>
  <c r="Q23" i="56"/>
  <c r="G23" i="56"/>
  <c r="E23" i="56"/>
  <c r="O23" i="56"/>
  <c r="Y23" i="56"/>
  <c r="I23" i="56"/>
  <c r="E32" i="38"/>
  <c r="M32" i="38"/>
  <c r="S32" i="38"/>
  <c r="K32" i="38"/>
  <c r="W32" i="38"/>
  <c r="U32" i="38"/>
  <c r="I32" i="38"/>
  <c r="O32" i="38"/>
  <c r="Q32" i="38"/>
  <c r="Y32" i="38"/>
  <c r="G32" i="38"/>
  <c r="S36" i="51"/>
  <c r="K36" i="51"/>
  <c r="Q36" i="51"/>
  <c r="I36" i="51"/>
  <c r="E36" i="51"/>
  <c r="W36" i="51"/>
  <c r="M36" i="51"/>
  <c r="G36" i="51"/>
  <c r="O36" i="51"/>
  <c r="U40" i="56"/>
  <c r="I40" i="56"/>
  <c r="S40" i="56"/>
  <c r="O40" i="56"/>
  <c r="Q40" i="56"/>
  <c r="G40" i="56"/>
  <c r="E40" i="56"/>
  <c r="M40" i="56"/>
  <c r="W40" i="56"/>
  <c r="Y40" i="56"/>
  <c r="I44" i="38"/>
  <c r="Q44" i="38"/>
  <c r="E44" i="38"/>
  <c r="Y44" i="38"/>
  <c r="G44" i="38"/>
  <c r="M44" i="38"/>
  <c r="W44" i="38"/>
  <c r="K44" i="38"/>
  <c r="S44" i="38"/>
  <c r="O44" i="38"/>
  <c r="U44" i="38"/>
  <c r="S48" i="38"/>
  <c r="I48" i="38"/>
  <c r="W48" i="38"/>
  <c r="E48" i="38"/>
  <c r="K48" i="38"/>
  <c r="Y48" i="38"/>
  <c r="G48" i="38"/>
  <c r="U48" i="38"/>
  <c r="W56" i="56"/>
  <c r="S56" i="56"/>
  <c r="G56" i="56"/>
  <c r="M56" i="56"/>
  <c r="W60" i="56"/>
  <c r="S60" i="56"/>
  <c r="M60" i="56"/>
  <c r="G60" i="56"/>
  <c r="U60" i="56"/>
  <c r="E60" i="56"/>
  <c r="Q60" i="56"/>
  <c r="O60" i="56"/>
  <c r="I60" i="56"/>
  <c r="Y60" i="56"/>
  <c r="S35" i="53"/>
  <c r="I35" i="53"/>
  <c r="O35" i="53"/>
  <c r="E35" i="53"/>
  <c r="G35" i="53"/>
  <c r="Y35" i="53"/>
  <c r="K35" i="53"/>
  <c r="W35" i="53"/>
  <c r="Q35" i="53"/>
  <c r="U35" i="53"/>
  <c r="M35" i="53"/>
  <c r="M39" i="54"/>
  <c r="I39" i="54"/>
  <c r="K39" i="54"/>
  <c r="G39" i="54"/>
  <c r="W39" i="54"/>
  <c r="E39" i="54"/>
  <c r="O39" i="54"/>
  <c r="S39" i="54"/>
  <c r="U39" i="54"/>
  <c r="M43" i="57"/>
  <c r="I43" i="57"/>
  <c r="S43" i="57"/>
  <c r="E43" i="57"/>
  <c r="W43" i="57"/>
  <c r="Q43" i="57"/>
  <c r="K43" i="57"/>
  <c r="U43" i="57"/>
  <c r="O43" i="57"/>
  <c r="Y43" i="57"/>
  <c r="G43" i="57"/>
  <c r="W47" i="53"/>
  <c r="E47" i="53"/>
  <c r="U47" i="53"/>
  <c r="Q47" i="53"/>
  <c r="M47" i="53"/>
  <c r="O47" i="53"/>
  <c r="Y47" i="53"/>
  <c r="I47" i="53"/>
  <c r="G47" i="53"/>
  <c r="S47" i="53"/>
  <c r="K47" i="53"/>
  <c r="U51" i="53"/>
  <c r="I51" i="53"/>
  <c r="W51" i="53"/>
  <c r="Q51" i="53"/>
  <c r="K51" i="53"/>
  <c r="E51" i="53"/>
  <c r="G51" i="53"/>
  <c r="O51" i="53"/>
  <c r="M51" i="53"/>
  <c r="S51" i="53"/>
  <c r="Y51" i="53"/>
  <c r="I55" i="53"/>
  <c r="W55" i="53"/>
  <c r="G55" i="53"/>
  <c r="Q55" i="53"/>
  <c r="S55" i="53"/>
  <c r="M55" i="53"/>
  <c r="U55" i="53"/>
  <c r="E55" i="53"/>
  <c r="O55" i="53"/>
  <c r="Y55" i="53"/>
  <c r="U59" i="55"/>
  <c r="E59" i="55"/>
  <c r="Q59" i="55"/>
  <c r="K59" i="55"/>
  <c r="G59" i="55"/>
  <c r="W59" i="55"/>
  <c r="I59" i="55"/>
  <c r="S59" i="55"/>
  <c r="O59" i="55"/>
  <c r="Y59" i="55"/>
  <c r="M59" i="55"/>
  <c r="E70" i="54"/>
  <c r="K70" i="54"/>
  <c r="U74" i="54"/>
  <c r="W74" i="54"/>
  <c r="K74" i="54"/>
  <c r="O74" i="54"/>
  <c r="E74" i="54"/>
  <c r="G74" i="54"/>
  <c r="M74" i="54"/>
  <c r="Q74" i="54"/>
  <c r="Y74" i="54"/>
  <c r="I74" i="54"/>
  <c r="S74" i="54"/>
  <c r="G64" i="51"/>
  <c r="U64" i="51"/>
  <c r="K64" i="51"/>
  <c r="E64" i="51"/>
  <c r="K133" i="37" a="1"/>
  <c r="K133" i="37" s="1"/>
  <c r="W52" i="51"/>
  <c r="U52" i="51"/>
  <c r="I52" i="51"/>
  <c r="G70" i="54"/>
  <c r="Z77" i="54"/>
  <c r="R76" i="52" s="1"/>
  <c r="S76" i="52" s="1"/>
  <c r="G22" i="57"/>
  <c r="Y22" i="57"/>
  <c r="M22" i="57"/>
  <c r="Y36" i="51"/>
  <c r="O56" i="56"/>
  <c r="Q56" i="56"/>
  <c r="K31" i="54"/>
  <c r="E31" i="54"/>
  <c r="Y70" i="54"/>
  <c r="O70" i="54"/>
  <c r="W64" i="51"/>
  <c r="M64" i="51"/>
  <c r="E32" i="50"/>
  <c r="W32" i="50"/>
  <c r="U32" i="50"/>
  <c r="S32" i="50"/>
  <c r="Q32" i="50"/>
  <c r="Y32" i="50"/>
  <c r="K32" i="50"/>
  <c r="M32" i="50"/>
  <c r="G32" i="50"/>
  <c r="I32" i="50"/>
  <c r="O32" i="50"/>
  <c r="Q36" i="38"/>
  <c r="U36" i="38"/>
  <c r="E36" i="38"/>
  <c r="I36" i="38"/>
  <c r="S36" i="38"/>
  <c r="O36" i="38"/>
  <c r="W36" i="38"/>
  <c r="M36" i="38"/>
  <c r="G36" i="38"/>
  <c r="K36" i="38"/>
  <c r="Y36" i="38"/>
  <c r="G44" i="50"/>
  <c r="W44" i="50"/>
  <c r="E44" i="50"/>
  <c r="M44" i="50"/>
  <c r="O44" i="50"/>
  <c r="U44" i="50"/>
  <c r="I44" i="50"/>
  <c r="Q44" i="50"/>
  <c r="Y44" i="50"/>
  <c r="K44" i="50"/>
  <c r="S44" i="50"/>
  <c r="E48" i="56"/>
  <c r="W48" i="56"/>
  <c r="S48" i="56"/>
  <c r="Y48" i="56"/>
  <c r="G48" i="56"/>
  <c r="Y52" i="50"/>
  <c r="W52" i="50"/>
  <c r="E52" i="50"/>
  <c r="M52" i="50"/>
  <c r="G52" i="50"/>
  <c r="S52" i="50"/>
  <c r="U52" i="50"/>
  <c r="Q52" i="50"/>
  <c r="I52" i="50"/>
  <c r="K52" i="50"/>
  <c r="O52" i="50"/>
  <c r="U56" i="38"/>
  <c r="G56" i="38"/>
  <c r="S56" i="38"/>
  <c r="Y56" i="38"/>
  <c r="Q56" i="38"/>
  <c r="O56" i="38"/>
  <c r="K56" i="38"/>
  <c r="M56" i="38"/>
  <c r="I56" i="38"/>
  <c r="E56" i="38"/>
  <c r="W56" i="38"/>
  <c r="M26" i="57"/>
  <c r="U26" i="57"/>
  <c r="Q26" i="57"/>
  <c r="G26" i="57"/>
  <c r="W26" i="57"/>
  <c r="O26" i="57"/>
  <c r="Y26" i="57"/>
  <c r="S26" i="57"/>
  <c r="E26" i="57"/>
  <c r="I26" i="57"/>
  <c r="I31" i="57"/>
  <c r="E31" i="57"/>
  <c r="Q31" i="57"/>
  <c r="G31" i="57"/>
  <c r="U31" i="57"/>
  <c r="G35" i="57"/>
  <c r="S35" i="57"/>
  <c r="Q35" i="57"/>
  <c r="O35" i="57"/>
  <c r="K35" i="57"/>
  <c r="E35" i="57"/>
  <c r="M35" i="57"/>
  <c r="U35" i="57"/>
  <c r="I35" i="57"/>
  <c r="W35" i="57"/>
  <c r="Y35" i="57"/>
  <c r="E39" i="53"/>
  <c r="I39" i="53"/>
  <c r="K39" i="53"/>
  <c r="G39" i="53"/>
  <c r="U39" i="53"/>
  <c r="M39" i="53"/>
  <c r="S39" i="53"/>
  <c r="Q39" i="53"/>
  <c r="Y39" i="53"/>
  <c r="W39" i="53"/>
  <c r="O39" i="53"/>
  <c r="S43" i="55"/>
  <c r="W43" i="55"/>
  <c r="G43" i="55"/>
  <c r="Q43" i="55"/>
  <c r="I43" i="55"/>
  <c r="K43" i="55"/>
  <c r="E43" i="55"/>
  <c r="O43" i="55"/>
  <c r="U43" i="55"/>
  <c r="G51" i="57"/>
  <c r="U51" i="57"/>
  <c r="Y51" i="57"/>
  <c r="Q51" i="57"/>
  <c r="M51" i="57"/>
  <c r="E51" i="57"/>
  <c r="S51" i="57"/>
  <c r="W51" i="57"/>
  <c r="O51" i="57"/>
  <c r="I51" i="57"/>
  <c r="K51" i="57"/>
  <c r="G59" i="57"/>
  <c r="W59" i="57"/>
  <c r="M59" i="57"/>
  <c r="I59" i="57"/>
  <c r="U59" i="57"/>
  <c r="O59" i="57"/>
  <c r="K59" i="57"/>
  <c r="E59" i="57"/>
  <c r="Y59" i="57"/>
  <c r="Q59" i="57"/>
  <c r="S59" i="57"/>
  <c r="G74" i="55"/>
  <c r="M74" i="55"/>
  <c r="I74" i="55"/>
  <c r="U74" i="55"/>
  <c r="Q74" i="55"/>
  <c r="E74" i="55"/>
  <c r="K74" i="55"/>
  <c r="Y74" i="55"/>
  <c r="O74" i="55"/>
  <c r="W74" i="55"/>
  <c r="S74" i="55"/>
  <c r="S66" i="54"/>
  <c r="O66" i="54"/>
  <c r="W66" i="54"/>
  <c r="G66" i="54"/>
  <c r="E66" i="54"/>
  <c r="I66" i="54"/>
  <c r="U66" i="54"/>
  <c r="K66" i="54"/>
  <c r="Q66" i="54"/>
  <c r="M66" i="54"/>
  <c r="K131" i="37" a="1"/>
  <c r="K131" i="37" s="1"/>
  <c r="Z49" i="51"/>
  <c r="Q48" i="52" s="1"/>
  <c r="K55" i="53"/>
  <c r="U31" i="54"/>
  <c r="S70" i="54"/>
  <c r="G31" i="54"/>
  <c r="Y64" i="51"/>
  <c r="S19" i="56"/>
  <c r="E19" i="56"/>
  <c r="U19" i="56"/>
  <c r="Q19" i="56"/>
  <c r="W19" i="56"/>
  <c r="Y19" i="56"/>
  <c r="M19" i="56"/>
  <c r="O19" i="56"/>
  <c r="I19" i="56"/>
  <c r="G19" i="56"/>
  <c r="K27" i="50"/>
  <c r="Q27" i="50"/>
  <c r="K36" i="50"/>
  <c r="U36" i="50"/>
  <c r="S36" i="50"/>
  <c r="W36" i="50"/>
  <c r="I36" i="50"/>
  <c r="Q36" i="50"/>
  <c r="O36" i="50"/>
  <c r="Y36" i="50"/>
  <c r="Y40" i="51"/>
  <c r="K40" i="51"/>
  <c r="E40" i="51"/>
  <c r="I40" i="51"/>
  <c r="O40" i="51"/>
  <c r="Q44" i="51"/>
  <c r="G44" i="51"/>
  <c r="W44" i="51"/>
  <c r="I44" i="51"/>
  <c r="O44" i="51"/>
  <c r="S44" i="51"/>
  <c r="M48" i="50"/>
  <c r="Y48" i="50"/>
  <c r="I48" i="50"/>
  <c r="S48" i="50"/>
  <c r="U48" i="50"/>
  <c r="Q48" i="50"/>
  <c r="G48" i="50"/>
  <c r="K48" i="50"/>
  <c r="W48" i="50"/>
  <c r="E48" i="50"/>
  <c r="O48" i="50"/>
  <c r="I52" i="56"/>
  <c r="W52" i="56"/>
  <c r="O52" i="56"/>
  <c r="Q52" i="56"/>
  <c r="U52" i="56"/>
  <c r="Y52" i="56"/>
  <c r="G52" i="56"/>
  <c r="S52" i="56"/>
  <c r="E52" i="56"/>
  <c r="M52" i="56"/>
  <c r="U56" i="50"/>
  <c r="I56" i="50"/>
  <c r="W56" i="50"/>
  <c r="O56" i="50"/>
  <c r="E56" i="50"/>
  <c r="S56" i="50"/>
  <c r="K56" i="50"/>
  <c r="M56" i="50"/>
  <c r="G60" i="38"/>
  <c r="K60" i="38"/>
  <c r="Q60" i="38"/>
  <c r="I60" i="38"/>
  <c r="M60" i="38"/>
  <c r="U60" i="38"/>
  <c r="E60" i="38"/>
  <c r="S60" i="38"/>
  <c r="S26" i="53"/>
  <c r="W26" i="53"/>
  <c r="I26" i="53"/>
  <c r="M26" i="53"/>
  <c r="Y26" i="53"/>
  <c r="Q26" i="53"/>
  <c r="U26" i="53"/>
  <c r="O26" i="53"/>
  <c r="K26" i="53"/>
  <c r="G26" i="53"/>
  <c r="E31" i="53"/>
  <c r="I31" i="53"/>
  <c r="K31" i="53"/>
  <c r="G31" i="53"/>
  <c r="S31" i="53"/>
  <c r="Q31" i="53"/>
  <c r="O31" i="53"/>
  <c r="W31" i="53"/>
  <c r="Y31" i="53"/>
  <c r="K35" i="55"/>
  <c r="O35" i="55"/>
  <c r="G35" i="55"/>
  <c r="O39" i="55"/>
  <c r="Q39" i="55"/>
  <c r="S39" i="55"/>
  <c r="M39" i="55"/>
  <c r="W39" i="55"/>
  <c r="U39" i="55"/>
  <c r="E39" i="55"/>
  <c r="I39" i="55"/>
  <c r="Y39" i="55"/>
  <c r="K39" i="55"/>
  <c r="G39" i="55"/>
  <c r="Q43" i="53"/>
  <c r="Y43" i="53"/>
  <c r="U43" i="53"/>
  <c r="S43" i="53"/>
  <c r="K43" i="53"/>
  <c r="G43" i="53"/>
  <c r="E43" i="53"/>
  <c r="O43" i="53"/>
  <c r="M43" i="53"/>
  <c r="W43" i="53"/>
  <c r="I43" i="53"/>
  <c r="W47" i="57"/>
  <c r="I47" i="57"/>
  <c r="E47" i="57"/>
  <c r="Q47" i="57"/>
  <c r="U47" i="57"/>
  <c r="G47" i="57"/>
  <c r="Y51" i="54"/>
  <c r="S51" i="54"/>
  <c r="G51" i="54"/>
  <c r="E55" i="55"/>
  <c r="M55" i="55"/>
  <c r="K55" i="55"/>
  <c r="U55" i="55"/>
  <c r="O55" i="55"/>
  <c r="G55" i="55"/>
  <c r="Y55" i="55"/>
  <c r="I55" i="55"/>
  <c r="W55" i="55"/>
  <c r="S55" i="55"/>
  <c r="Q55" i="55"/>
  <c r="I59" i="54"/>
  <c r="E59" i="54"/>
  <c r="Q59" i="54"/>
  <c r="U59" i="54"/>
  <c r="Y74" i="53"/>
  <c r="G74" i="53"/>
  <c r="M66" i="55"/>
  <c r="O66" i="55"/>
  <c r="Q66" i="55"/>
  <c r="S66" i="55"/>
  <c r="K66" i="55"/>
  <c r="G66" i="55"/>
  <c r="U66" i="55"/>
  <c r="W66" i="55"/>
  <c r="I66" i="55"/>
  <c r="Y66" i="55"/>
  <c r="E66" i="55"/>
  <c r="Q52" i="51"/>
  <c r="E52" i="51"/>
  <c r="O48" i="38"/>
  <c r="O22" i="57"/>
  <c r="Y39" i="54"/>
  <c r="U56" i="56"/>
  <c r="W70" i="54"/>
  <c r="Q31" i="54"/>
  <c r="W31" i="54"/>
  <c r="U70" i="54"/>
  <c r="Q70" i="54"/>
  <c r="S64" i="51"/>
  <c r="I64" i="51"/>
  <c r="E19" i="50"/>
  <c r="U19" i="50"/>
  <c r="I27" i="56"/>
  <c r="Y27" i="56"/>
  <c r="S27" i="56"/>
  <c r="U27" i="56"/>
  <c r="W27" i="56"/>
  <c r="G27" i="56"/>
  <c r="S32" i="56"/>
  <c r="M32" i="56"/>
  <c r="G32" i="56"/>
  <c r="Q32" i="56"/>
  <c r="Y32" i="56"/>
  <c r="U32" i="56"/>
  <c r="O32" i="56"/>
  <c r="E32" i="56"/>
  <c r="I32" i="56"/>
  <c r="W32" i="56"/>
  <c r="Q36" i="56"/>
  <c r="Y36" i="56"/>
  <c r="W36" i="56"/>
  <c r="U36" i="56"/>
  <c r="S36" i="56"/>
  <c r="I36" i="56"/>
  <c r="G36" i="56"/>
  <c r="M36" i="56"/>
  <c r="E44" i="56"/>
  <c r="Y44" i="56"/>
  <c r="S48" i="51"/>
  <c r="W48" i="51"/>
  <c r="Y52" i="38"/>
  <c r="M52" i="38"/>
  <c r="O52" i="38"/>
  <c r="Q52" i="38"/>
  <c r="K52" i="38"/>
  <c r="W52" i="38"/>
  <c r="U52" i="38"/>
  <c r="E52" i="38"/>
  <c r="S56" i="51"/>
  <c r="W56" i="51"/>
  <c r="Q56" i="51"/>
  <c r="U56" i="51"/>
  <c r="Y56" i="51"/>
  <c r="K56" i="51"/>
  <c r="E56" i="51"/>
  <c r="O56" i="51"/>
  <c r="G56" i="51"/>
  <c r="M56" i="51"/>
  <c r="I56" i="51"/>
  <c r="I60" i="50"/>
  <c r="Y60" i="50"/>
  <c r="O60" i="50"/>
  <c r="E60" i="50"/>
  <c r="W60" i="50"/>
  <c r="Q60" i="50"/>
  <c r="U60" i="50"/>
  <c r="S60" i="50"/>
  <c r="K60" i="50"/>
  <c r="G60" i="50"/>
  <c r="M60" i="50"/>
  <c r="I31" i="55"/>
  <c r="G31" i="55"/>
  <c r="O31" i="55"/>
  <c r="W31" i="55"/>
  <c r="I35" i="54"/>
  <c r="Q35" i="54"/>
  <c r="E35" i="54"/>
  <c r="Y39" i="57"/>
  <c r="I39" i="57"/>
  <c r="O39" i="57"/>
  <c r="G43" i="54"/>
  <c r="Y43" i="54"/>
  <c r="E43" i="54"/>
  <c r="O43" i="54"/>
  <c r="M43" i="54"/>
  <c r="Q43" i="54"/>
  <c r="S43" i="54"/>
  <c r="I43" i="54"/>
  <c r="K43" i="54"/>
  <c r="W43" i="54"/>
  <c r="U43" i="54"/>
  <c r="W47" i="54"/>
  <c r="M47" i="54"/>
  <c r="U47" i="54"/>
  <c r="I47" i="54"/>
  <c r="K47" i="54"/>
  <c r="O47" i="54"/>
  <c r="S47" i="54"/>
  <c r="Q47" i="54"/>
  <c r="Y47" i="54"/>
  <c r="G47" i="54"/>
  <c r="E47" i="54"/>
  <c r="Y51" i="55"/>
  <c r="I51" i="55"/>
  <c r="W51" i="55"/>
  <c r="G51" i="55"/>
  <c r="E51" i="55"/>
  <c r="Q51" i="55"/>
  <c r="O51" i="55"/>
  <c r="U51" i="55"/>
  <c r="M51" i="55"/>
  <c r="S51" i="55"/>
  <c r="K51" i="55"/>
  <c r="K55" i="54"/>
  <c r="W55" i="54"/>
  <c r="G55" i="54"/>
  <c r="M59" i="53"/>
  <c r="U59" i="53"/>
  <c r="S59" i="53"/>
  <c r="O59" i="53"/>
  <c r="Y59" i="53"/>
  <c r="G59" i="53"/>
  <c r="I59" i="53"/>
  <c r="E59" i="53"/>
  <c r="Q59" i="53"/>
  <c r="K59" i="53"/>
  <c r="W59" i="53"/>
  <c r="I70" i="55"/>
  <c r="S70" i="55"/>
  <c r="O70" i="55"/>
  <c r="W70" i="55"/>
  <c r="Q70" i="55"/>
  <c r="G70" i="55"/>
  <c r="O74" i="57"/>
  <c r="S74" i="57"/>
  <c r="U74" i="57"/>
  <c r="Q74" i="57"/>
  <c r="M74" i="57"/>
  <c r="G74" i="57"/>
  <c r="E74" i="57"/>
  <c r="I74" i="57"/>
  <c r="W74" i="57"/>
  <c r="K74" i="57"/>
  <c r="Y74" i="57"/>
  <c r="G64" i="38"/>
  <c r="K64" i="38"/>
  <c r="U64" i="38"/>
  <c r="E64" i="38"/>
  <c r="W64" i="38"/>
  <c r="Q64" i="38"/>
  <c r="S64" i="38"/>
  <c r="O64" i="38"/>
  <c r="Y64" i="38"/>
  <c r="M64" i="38"/>
  <c r="I64" i="38"/>
  <c r="G81" i="26" a="1"/>
  <c r="G81" i="26" s="1"/>
  <c r="E127" i="37" a="1"/>
  <c r="E127" i="37" s="1"/>
  <c r="N49" i="39"/>
  <c r="I127" i="37" a="1"/>
  <c r="I127" i="37" s="1"/>
  <c r="E131" i="37" a="1"/>
  <c r="E131" i="37" s="1"/>
  <c r="E132" i="37" a="1"/>
  <c r="E132" i="37" s="1"/>
  <c r="B32" i="37"/>
  <c r="K130" i="37" a="1"/>
  <c r="K130" i="37" s="1"/>
  <c r="K128" i="37" a="1"/>
  <c r="K128" i="37" s="1"/>
  <c r="K36" i="39"/>
  <c r="F81" i="26" a="1"/>
  <c r="F81" i="26" s="1"/>
  <c r="E129" i="37" a="1"/>
  <c r="E129" i="37" s="1"/>
  <c r="I128" i="37" a="1"/>
  <c r="I128" i="37" s="1"/>
  <c r="K129" i="37" a="1"/>
  <c r="K129" i="37" s="1"/>
  <c r="B31" i="37"/>
  <c r="E128" i="37" a="1"/>
  <c r="E128" i="37" s="1"/>
  <c r="I129" i="37" a="1"/>
  <c r="I129" i="37" s="1"/>
  <c r="L36" i="39"/>
  <c r="Z31" i="56"/>
  <c r="K132" i="37" a="1"/>
  <c r="K132" i="37" s="1"/>
  <c r="L120" i="37"/>
  <c r="Z59" i="56"/>
  <c r="Z29" i="57"/>
  <c r="Z21" i="57"/>
  <c r="Z60" i="54"/>
  <c r="R60" i="52" s="1"/>
  <c r="Z61" i="38"/>
  <c r="T60" i="52" s="1"/>
  <c r="Z73" i="54"/>
  <c r="R72" i="52" s="1"/>
  <c r="S72" i="52" s="1"/>
  <c r="Z51" i="51"/>
  <c r="Q50" i="52" s="1"/>
  <c r="Z49" i="55"/>
  <c r="U48" i="52" s="1"/>
  <c r="Z47" i="51"/>
  <c r="Q46" i="52" s="1"/>
  <c r="Z53" i="38"/>
  <c r="T52" i="52" s="1"/>
  <c r="Z58" i="54"/>
  <c r="R58" i="52" s="1"/>
  <c r="Z20" i="53"/>
  <c r="Z39" i="56"/>
  <c r="Z32" i="55"/>
  <c r="U31" i="52" s="1"/>
  <c r="C34" i="37"/>
  <c r="B33" i="37"/>
  <c r="K93" i="37"/>
  <c r="K21" i="37"/>
  <c r="K63" i="37"/>
  <c r="K79" i="37"/>
  <c r="K71" i="37"/>
  <c r="K28" i="37"/>
  <c r="K87" i="37"/>
  <c r="K37" i="37"/>
  <c r="K48" i="37"/>
  <c r="K68" i="37"/>
  <c r="K51" i="37"/>
  <c r="K65" i="37"/>
  <c r="K89" i="37"/>
  <c r="K57" i="37"/>
  <c r="K35" i="37"/>
  <c r="K27" i="37"/>
  <c r="K60" i="37"/>
  <c r="K43" i="37"/>
  <c r="K69" i="37"/>
  <c r="K46" i="37"/>
  <c r="K99" i="37"/>
  <c r="K98" i="37"/>
  <c r="K25" i="37"/>
  <c r="K33" i="37"/>
  <c r="K41" i="37"/>
  <c r="K86" i="37"/>
  <c r="K40" i="37"/>
  <c r="K80" i="37"/>
  <c r="K49" i="37"/>
  <c r="K100" i="37"/>
  <c r="K95" i="37"/>
  <c r="K62" i="37"/>
  <c r="K26" i="37"/>
  <c r="K101" i="37"/>
  <c r="K29" i="37"/>
  <c r="K61" i="37"/>
  <c r="K72" i="37"/>
  <c r="K83" i="37"/>
  <c r="K23" i="37"/>
  <c r="K103" i="37"/>
  <c r="K42" i="37"/>
  <c r="K22" i="37"/>
  <c r="K94" i="37"/>
  <c r="K64" i="37"/>
  <c r="K55" i="37"/>
  <c r="K39" i="37"/>
  <c r="K30" i="37"/>
  <c r="K97" i="37"/>
  <c r="K44" i="37"/>
  <c r="K66" i="37"/>
  <c r="K58" i="37"/>
  <c r="K20" i="37"/>
  <c r="K84" i="37"/>
  <c r="K92" i="37"/>
  <c r="K96" i="37"/>
  <c r="K32" i="37"/>
  <c r="K52" i="37"/>
  <c r="K76" i="37"/>
  <c r="K81" i="37"/>
  <c r="K31" i="37"/>
  <c r="K77" i="37"/>
  <c r="K67" i="37"/>
  <c r="K47" i="37"/>
  <c r="K91" i="37"/>
  <c r="K82" i="37"/>
  <c r="K45" i="37"/>
  <c r="K53" i="37"/>
  <c r="K85" i="37"/>
  <c r="K59" i="37"/>
  <c r="K102" i="37"/>
  <c r="K50" i="37"/>
  <c r="K74" i="37"/>
  <c r="K73" i="37"/>
  <c r="K70" i="37"/>
  <c r="K54" i="37"/>
  <c r="K75" i="37"/>
  <c r="K34" i="37"/>
  <c r="K78" i="37"/>
  <c r="K24" i="37"/>
  <c r="K36" i="37"/>
  <c r="K90" i="37"/>
  <c r="K88" i="37"/>
  <c r="K56" i="37"/>
  <c r="K38" i="37"/>
  <c r="S47" i="47" l="1"/>
  <c r="F28" i="31"/>
  <c r="F43" i="31" s="1"/>
  <c r="F45" i="31" s="1"/>
  <c r="S43" i="47"/>
  <c r="S44" i="47"/>
  <c r="I38" i="47"/>
  <c r="P38" i="47" s="1"/>
  <c r="I15" i="58"/>
  <c r="E37" i="47"/>
  <c r="H37" i="47" s="1"/>
  <c r="E14" i="58" s="1"/>
  <c r="G14" i="58" s="1"/>
  <c r="K81" i="57"/>
  <c r="Z62" i="50"/>
  <c r="N61" i="52" s="1"/>
  <c r="Z24" i="50"/>
  <c r="N23" i="52" s="1"/>
  <c r="Z59" i="50"/>
  <c r="N58" i="52" s="1"/>
  <c r="Z41" i="50"/>
  <c r="N40" i="52" s="1"/>
  <c r="Z47" i="50"/>
  <c r="N46" i="52" s="1"/>
  <c r="Z48" i="50"/>
  <c r="N47" i="52" s="1"/>
  <c r="Z36" i="50"/>
  <c r="N35" i="52" s="1"/>
  <c r="Z38" i="50"/>
  <c r="N37" i="52" s="1"/>
  <c r="Z51" i="50"/>
  <c r="N50" i="52" s="1"/>
  <c r="Z61" i="50"/>
  <c r="N60" i="52" s="1"/>
  <c r="Z25" i="50"/>
  <c r="N24" i="52" s="1"/>
  <c r="Z17" i="50"/>
  <c r="N16" i="52" s="1"/>
  <c r="Z42" i="50"/>
  <c r="N41" i="52" s="1"/>
  <c r="Z58" i="50"/>
  <c r="N57" i="52" s="1"/>
  <c r="Z39" i="50"/>
  <c r="N38" i="52" s="1"/>
  <c r="Z55" i="50"/>
  <c r="N54" i="52" s="1"/>
  <c r="Z43" i="50"/>
  <c r="N42" i="52" s="1"/>
  <c r="Z56" i="50"/>
  <c r="N55" i="52" s="1"/>
  <c r="Z40" i="50"/>
  <c r="N39" i="52" s="1"/>
  <c r="Z34" i="50"/>
  <c r="N33" i="52" s="1"/>
  <c r="Z49" i="50"/>
  <c r="N48" i="52" s="1"/>
  <c r="Z31" i="50"/>
  <c r="N30" i="52" s="1"/>
  <c r="Z26" i="50"/>
  <c r="N25" i="52" s="1"/>
  <c r="Z52" i="50"/>
  <c r="N51" i="52" s="1"/>
  <c r="Z44" i="50"/>
  <c r="N43" i="52" s="1"/>
  <c r="Z32" i="50"/>
  <c r="N31" i="52" s="1"/>
  <c r="Z46" i="50"/>
  <c r="N45" i="52" s="1"/>
  <c r="Z23" i="50"/>
  <c r="N22" i="52" s="1"/>
  <c r="Z21" i="50"/>
  <c r="N20" i="52" s="1"/>
  <c r="Z27" i="50"/>
  <c r="N26" i="52" s="1"/>
  <c r="Z53" i="50"/>
  <c r="N52" i="52" s="1"/>
  <c r="Z60" i="50"/>
  <c r="N59" i="52" s="1"/>
  <c r="Z19" i="50"/>
  <c r="N18" i="52" s="1"/>
  <c r="Z50" i="50"/>
  <c r="N49" i="52" s="1"/>
  <c r="Z54" i="50"/>
  <c r="N53" i="52" s="1"/>
  <c r="Z20" i="50"/>
  <c r="N19" i="52" s="1"/>
  <c r="Z28" i="50"/>
  <c r="N27" i="52" s="1"/>
  <c r="Z22" i="50"/>
  <c r="N21" i="52" s="1"/>
  <c r="Z45" i="50"/>
  <c r="N44" i="52" s="1"/>
  <c r="Z33" i="51"/>
  <c r="Q32" i="52" s="1"/>
  <c r="Z73" i="57"/>
  <c r="Z65" i="55"/>
  <c r="U64" i="52" s="1"/>
  <c r="Z21" i="53"/>
  <c r="O20" i="52" s="1"/>
  <c r="Z53" i="51"/>
  <c r="Q52" i="52" s="1"/>
  <c r="Z35" i="56"/>
  <c r="Z42" i="55"/>
  <c r="U41" i="52" s="1"/>
  <c r="Z59" i="38"/>
  <c r="T58" i="52" s="1"/>
  <c r="Z47" i="56"/>
  <c r="Z61" i="51"/>
  <c r="Q60" i="52" s="1"/>
  <c r="S60" i="52" s="1"/>
  <c r="Z58" i="55"/>
  <c r="U57" i="52" s="1"/>
  <c r="Z54" i="57"/>
  <c r="Z47" i="38"/>
  <c r="T46" i="52" s="1"/>
  <c r="Z18" i="56"/>
  <c r="Z37" i="51"/>
  <c r="Q36" i="52" s="1"/>
  <c r="Z62" i="53"/>
  <c r="O61" i="52" s="1"/>
  <c r="Z36" i="57"/>
  <c r="Z27" i="53"/>
  <c r="O26" i="52" s="1"/>
  <c r="Z37" i="38"/>
  <c r="T36" i="52" s="1"/>
  <c r="Z32" i="54"/>
  <c r="R31" i="52" s="1"/>
  <c r="Z60" i="55"/>
  <c r="U59" i="52" s="1"/>
  <c r="Z50" i="53"/>
  <c r="O49" i="52" s="1"/>
  <c r="Z42" i="53"/>
  <c r="O41" i="52" s="1"/>
  <c r="Z17" i="53"/>
  <c r="O16" i="52" s="1"/>
  <c r="Z23" i="53"/>
  <c r="O22" i="52" s="1"/>
  <c r="Z29" i="53"/>
  <c r="O28" i="52" s="1"/>
  <c r="P28" i="52" s="1"/>
  <c r="W28" i="52" s="1"/>
  <c r="Z50" i="55"/>
  <c r="U49" i="52" s="1"/>
  <c r="Z75" i="55"/>
  <c r="U74" i="52" s="1"/>
  <c r="V74" i="52" s="1"/>
  <c r="Z73" i="55"/>
  <c r="U72" i="52" s="1"/>
  <c r="V72" i="52" s="1"/>
  <c r="Z77" i="57"/>
  <c r="Z20" i="57"/>
  <c r="Z71" i="57"/>
  <c r="Z34" i="57"/>
  <c r="Z42" i="54"/>
  <c r="R41" i="52" s="1"/>
  <c r="Z29" i="56"/>
  <c r="Z36" i="55"/>
  <c r="U35" i="52" s="1"/>
  <c r="Z31" i="51"/>
  <c r="Z44" i="57"/>
  <c r="Z24" i="53"/>
  <c r="O23" i="52" s="1"/>
  <c r="Z41" i="38"/>
  <c r="T40" i="52" s="1"/>
  <c r="Z67" i="55"/>
  <c r="U66" i="52" s="1"/>
  <c r="Z72" i="57"/>
  <c r="Z35" i="51"/>
  <c r="Q34" i="52" s="1"/>
  <c r="Z38" i="53"/>
  <c r="O37" i="52" s="1"/>
  <c r="Z19" i="53"/>
  <c r="O18" i="52" s="1"/>
  <c r="Z57" i="54"/>
  <c r="R57" i="52" s="1"/>
  <c r="Z75" i="54"/>
  <c r="R74" i="52" s="1"/>
  <c r="S74" i="52" s="1"/>
  <c r="Z33" i="56"/>
  <c r="Z44" i="55"/>
  <c r="U43" i="52" s="1"/>
  <c r="Z39" i="38"/>
  <c r="T38" i="52" s="1"/>
  <c r="Z39" i="51"/>
  <c r="Q38" i="52" s="1"/>
  <c r="Z75" i="53"/>
  <c r="O74" i="52" s="1"/>
  <c r="P74" i="52" s="1"/>
  <c r="Z48" i="54"/>
  <c r="R47" i="52" s="1"/>
  <c r="Z24" i="56"/>
  <c r="Z45" i="55"/>
  <c r="U44" i="52" s="1"/>
  <c r="Z53" i="54"/>
  <c r="R53" i="52" s="1"/>
  <c r="Z60" i="57"/>
  <c r="Z57" i="38"/>
  <c r="T56" i="52" s="1"/>
  <c r="Z70" i="57"/>
  <c r="Z61" i="56"/>
  <c r="Z62" i="54"/>
  <c r="R61" i="52" s="1"/>
  <c r="S61" i="52" s="1"/>
  <c r="Z19" i="57"/>
  <c r="Z41" i="54"/>
  <c r="R40" i="52" s="1"/>
  <c r="Z77" i="53"/>
  <c r="O76" i="52" s="1"/>
  <c r="P76" i="52" s="1"/>
  <c r="Z44" i="54"/>
  <c r="R43" i="52" s="1"/>
  <c r="Z40" i="54"/>
  <c r="R39" i="52" s="1"/>
  <c r="Z32" i="57"/>
  <c r="Z45" i="56"/>
  <c r="P17" i="52"/>
  <c r="W17" i="52" s="1"/>
  <c r="Z36" i="53"/>
  <c r="O35" i="52" s="1"/>
  <c r="Z32" i="51"/>
  <c r="Q31" i="52" s="1"/>
  <c r="Z49" i="56"/>
  <c r="Z40" i="53"/>
  <c r="O39" i="52" s="1"/>
  <c r="Z34" i="38"/>
  <c r="T33" i="52" s="1"/>
  <c r="V33" i="52" s="1"/>
  <c r="Z48" i="53"/>
  <c r="O47" i="52" s="1"/>
  <c r="Z59" i="51"/>
  <c r="Q58" i="52" s="1"/>
  <c r="S58" i="52" s="1"/>
  <c r="Z44" i="56"/>
  <c r="Z46" i="53"/>
  <c r="O45" i="52" s="1"/>
  <c r="Z73" i="53"/>
  <c r="O72" i="52" s="1"/>
  <c r="P72" i="52" s="1"/>
  <c r="Z67" i="51"/>
  <c r="Q66" i="52" s="1"/>
  <c r="S66" i="52" s="1"/>
  <c r="Z60" i="53"/>
  <c r="O59" i="52" s="1"/>
  <c r="Z54" i="54"/>
  <c r="R54" i="52" s="1"/>
  <c r="Z71" i="53"/>
  <c r="O70" i="52" s="1"/>
  <c r="P70" i="52" s="1"/>
  <c r="Z57" i="56"/>
  <c r="Z49" i="38"/>
  <c r="T48" i="52" s="1"/>
  <c r="V48" i="52" s="1"/>
  <c r="Z56" i="55"/>
  <c r="U55" i="52" s="1"/>
  <c r="Z52" i="53"/>
  <c r="O51" i="52" s="1"/>
  <c r="Z33" i="38"/>
  <c r="T32" i="52" s="1"/>
  <c r="Z77" i="55"/>
  <c r="U76" i="52" s="1"/>
  <c r="V76" i="52" s="1"/>
  <c r="Z51" i="56"/>
  <c r="Z35" i="38"/>
  <c r="T34" i="52" s="1"/>
  <c r="Z34" i="54"/>
  <c r="R33" i="52" s="1"/>
  <c r="Z71" i="54"/>
  <c r="R70" i="52" s="1"/>
  <c r="S70" i="52" s="1"/>
  <c r="Z44" i="53"/>
  <c r="O43" i="52" s="1"/>
  <c r="Z38" i="57"/>
  <c r="Z62" i="55"/>
  <c r="U61" i="52" s="1"/>
  <c r="Z46" i="54"/>
  <c r="R45" i="52" s="1"/>
  <c r="Z46" i="55"/>
  <c r="U45" i="52" s="1"/>
  <c r="Z71" i="55"/>
  <c r="U70" i="52" s="1"/>
  <c r="V70" i="52" s="1"/>
  <c r="Z56" i="54"/>
  <c r="R56" i="52" s="1"/>
  <c r="Z67" i="38"/>
  <c r="T66" i="52" s="1"/>
  <c r="Z48" i="55"/>
  <c r="U47" i="52" s="1"/>
  <c r="Z57" i="51"/>
  <c r="Q56" i="52" s="1"/>
  <c r="Z31" i="38"/>
  <c r="T30" i="52" s="1"/>
  <c r="Z62" i="56"/>
  <c r="Z38" i="55"/>
  <c r="U37" i="52" s="1"/>
  <c r="Z52" i="55"/>
  <c r="U51" i="52" s="1"/>
  <c r="Z33" i="53"/>
  <c r="O32" i="52" s="1"/>
  <c r="P32" i="52" s="1"/>
  <c r="Z32" i="53"/>
  <c r="O31" i="52" s="1"/>
  <c r="Z37" i="56"/>
  <c r="Z25" i="56"/>
  <c r="Z65" i="38"/>
  <c r="T64" i="52" s="1"/>
  <c r="Z52" i="54"/>
  <c r="R52" i="52" s="1"/>
  <c r="Z40" i="55"/>
  <c r="U39" i="52" s="1"/>
  <c r="V39" i="52" s="1"/>
  <c r="Z56" i="53"/>
  <c r="O55" i="52" s="1"/>
  <c r="Z54" i="53"/>
  <c r="O53" i="52" s="1"/>
  <c r="E81" i="53"/>
  <c r="K81" i="51"/>
  <c r="U81" i="50"/>
  <c r="Z53" i="53"/>
  <c r="O52" i="52" s="1"/>
  <c r="Z38" i="51"/>
  <c r="Q37" i="52" s="1"/>
  <c r="S37" i="52" s="1"/>
  <c r="Z55" i="56"/>
  <c r="Z25" i="57"/>
  <c r="Z43" i="38"/>
  <c r="T42" i="52" s="1"/>
  <c r="Z58" i="57"/>
  <c r="Z45" i="38"/>
  <c r="T44" i="52" s="1"/>
  <c r="Z34" i="53"/>
  <c r="O33" i="52" s="1"/>
  <c r="Z75" i="57"/>
  <c r="Z53" i="56"/>
  <c r="Z41" i="51"/>
  <c r="Q40" i="52" s="1"/>
  <c r="Z26" i="56"/>
  <c r="Z65" i="51"/>
  <c r="Q64" i="52" s="1"/>
  <c r="S64" i="52" s="1"/>
  <c r="Z58" i="53"/>
  <c r="O57" i="52" s="1"/>
  <c r="Z51" i="38"/>
  <c r="T50" i="52" s="1"/>
  <c r="F18" i="16"/>
  <c r="E15" i="23" s="1"/>
  <c r="Z68" i="51"/>
  <c r="Q67" i="52" s="1"/>
  <c r="Z43" i="51"/>
  <c r="Q42" i="52" s="1"/>
  <c r="Z55" i="51"/>
  <c r="Q54" i="52" s="1"/>
  <c r="Z68" i="38"/>
  <c r="T67" i="52" s="1"/>
  <c r="Z25" i="53"/>
  <c r="O24" i="52" s="1"/>
  <c r="Z50" i="54"/>
  <c r="R50" i="52" s="1"/>
  <c r="S50" i="52" s="1"/>
  <c r="Z33" i="57"/>
  <c r="Z54" i="38"/>
  <c r="T53" i="52" s="1"/>
  <c r="V53" i="52" s="1"/>
  <c r="Z47" i="55"/>
  <c r="U46" i="52" s="1"/>
  <c r="Z46" i="57"/>
  <c r="H83" i="26"/>
  <c r="U81" i="51"/>
  <c r="Z54" i="56"/>
  <c r="Z57" i="57"/>
  <c r="Z72" i="55"/>
  <c r="U71" i="52" s="1"/>
  <c r="V71" i="52" s="1"/>
  <c r="Z70" i="53"/>
  <c r="O69" i="52" s="1"/>
  <c r="P69" i="52" s="1"/>
  <c r="O81" i="56"/>
  <c r="G15" i="21"/>
  <c r="BR13" i="21" s="1"/>
  <c r="O81" i="57"/>
  <c r="M81" i="51"/>
  <c r="Y81" i="38"/>
  <c r="W81" i="50"/>
  <c r="Z22" i="53"/>
  <c r="O21" i="52" s="1"/>
  <c r="Z37" i="55"/>
  <c r="U36" i="52" s="1"/>
  <c r="Z62" i="38"/>
  <c r="T61" i="52" s="1"/>
  <c r="Z58" i="56"/>
  <c r="Z53" i="57"/>
  <c r="Z61" i="57"/>
  <c r="Z57" i="55"/>
  <c r="U56" i="52" s="1"/>
  <c r="G81" i="53"/>
  <c r="Z55" i="57"/>
  <c r="Z45" i="57"/>
  <c r="Z49" i="53"/>
  <c r="O48" i="52" s="1"/>
  <c r="Z45" i="54"/>
  <c r="R44" i="52" s="1"/>
  <c r="S44" i="52" s="1"/>
  <c r="Z37" i="54"/>
  <c r="R36" i="52" s="1"/>
  <c r="Z21" i="56"/>
  <c r="I81" i="57"/>
  <c r="Z53" i="55"/>
  <c r="U52" i="52" s="1"/>
  <c r="V52" i="52" s="1"/>
  <c r="Z54" i="51"/>
  <c r="Q53" i="52" s="1"/>
  <c r="M81" i="54"/>
  <c r="Y81" i="51"/>
  <c r="Z24" i="57"/>
  <c r="F15" i="16"/>
  <c r="E15" i="19" s="1"/>
  <c r="G13" i="19" s="1"/>
  <c r="Z31" i="53"/>
  <c r="O30" i="52" s="1"/>
  <c r="K81" i="50"/>
  <c r="I81" i="56"/>
  <c r="F20" i="16"/>
  <c r="Z28" i="57"/>
  <c r="E81" i="55"/>
  <c r="Z49" i="57"/>
  <c r="Z37" i="57"/>
  <c r="Z68" i="54"/>
  <c r="R67" i="52" s="1"/>
  <c r="Z57" i="53"/>
  <c r="O56" i="52" s="1"/>
  <c r="P56" i="52" s="1"/>
  <c r="Z41" i="55"/>
  <c r="U40" i="52" s="1"/>
  <c r="Z34" i="51"/>
  <c r="Q33" i="52" s="1"/>
  <c r="K81" i="55"/>
  <c r="O81" i="54"/>
  <c r="G81" i="54"/>
  <c r="Q81" i="51"/>
  <c r="Q81" i="57"/>
  <c r="Q81" i="38"/>
  <c r="E81" i="56"/>
  <c r="Y81" i="54"/>
  <c r="Z76" i="57"/>
  <c r="Z72" i="54"/>
  <c r="R71" i="52" s="1"/>
  <c r="S71" i="52" s="1"/>
  <c r="Z50" i="38"/>
  <c r="T49" i="52" s="1"/>
  <c r="U81" i="38"/>
  <c r="Z38" i="38"/>
  <c r="T37" i="52" s="1"/>
  <c r="Z60" i="51"/>
  <c r="Q59" i="52" s="1"/>
  <c r="W81" i="56"/>
  <c r="Z33" i="54"/>
  <c r="R32" i="52" s="1"/>
  <c r="W81" i="38"/>
  <c r="S81" i="57"/>
  <c r="W81" i="53"/>
  <c r="M81" i="55"/>
  <c r="Y81" i="55"/>
  <c r="Q81" i="54"/>
  <c r="U81" i="54"/>
  <c r="S81" i="54"/>
  <c r="Z39" i="57"/>
  <c r="I81" i="55"/>
  <c r="S81" i="50"/>
  <c r="S81" i="51"/>
  <c r="Z36" i="56"/>
  <c r="S81" i="56"/>
  <c r="J50" i="26" s="1"/>
  <c r="Z32" i="56"/>
  <c r="Z27" i="56"/>
  <c r="Z56" i="56"/>
  <c r="Z74" i="53"/>
  <c r="O73" i="52" s="1"/>
  <c r="P73" i="52" s="1"/>
  <c r="Z26" i="53"/>
  <c r="O25" i="52" s="1"/>
  <c r="Z40" i="51"/>
  <c r="Q39" i="52" s="1"/>
  <c r="Z56" i="38"/>
  <c r="T55" i="52" s="1"/>
  <c r="Z48" i="56"/>
  <c r="Z61" i="55"/>
  <c r="U60" i="52" s="1"/>
  <c r="V60" i="52" s="1"/>
  <c r="Z41" i="53"/>
  <c r="O40" i="52" s="1"/>
  <c r="Z72" i="53"/>
  <c r="O71" i="52" s="1"/>
  <c r="P71" i="52" s="1"/>
  <c r="Z45" i="53"/>
  <c r="O44" i="52" s="1"/>
  <c r="Z42" i="51"/>
  <c r="Q41" i="52" s="1"/>
  <c r="Z50" i="51"/>
  <c r="Q49" i="52" s="1"/>
  <c r="Z61" i="53"/>
  <c r="O60" i="52" s="1"/>
  <c r="Z50" i="56"/>
  <c r="Z46" i="51"/>
  <c r="Q45" i="52" s="1"/>
  <c r="Z64" i="55"/>
  <c r="U63" i="52" s="1"/>
  <c r="Z41" i="57"/>
  <c r="Z28" i="53"/>
  <c r="O27" i="52" s="1"/>
  <c r="Z58" i="51"/>
  <c r="Q57" i="52" s="1"/>
  <c r="Z34" i="56"/>
  <c r="Z42" i="38"/>
  <c r="T41" i="52" s="1"/>
  <c r="E81" i="57"/>
  <c r="Z51" i="54"/>
  <c r="R51" i="52" s="1"/>
  <c r="Z64" i="54"/>
  <c r="R63" i="52" s="1"/>
  <c r="Z76" i="55"/>
  <c r="U75" i="52" s="1"/>
  <c r="V75" i="52" s="1"/>
  <c r="Z37" i="53"/>
  <c r="O36" i="52" s="1"/>
  <c r="P36" i="52" s="1"/>
  <c r="Z66" i="51"/>
  <c r="Q65" i="52" s="1"/>
  <c r="Z49" i="54"/>
  <c r="Z58" i="38"/>
  <c r="T57" i="52" s="1"/>
  <c r="Z46" i="38"/>
  <c r="T45" i="52" s="1"/>
  <c r="Z42" i="56"/>
  <c r="Z17" i="56"/>
  <c r="Z33" i="55"/>
  <c r="U32" i="52" s="1"/>
  <c r="Z68" i="55"/>
  <c r="U67" i="52" s="1"/>
  <c r="Z76" i="53"/>
  <c r="O75" i="52" s="1"/>
  <c r="P75" i="52" s="1"/>
  <c r="Z66" i="38"/>
  <c r="T65" i="52" s="1"/>
  <c r="Z70" i="55"/>
  <c r="U69" i="52" s="1"/>
  <c r="V69" i="52" s="1"/>
  <c r="Z55" i="54"/>
  <c r="R55" i="52" s="1"/>
  <c r="O81" i="38"/>
  <c r="Z22" i="57"/>
  <c r="Z51" i="55"/>
  <c r="U50" i="52" s="1"/>
  <c r="I81" i="54"/>
  <c r="Z56" i="51"/>
  <c r="Q55" i="52" s="1"/>
  <c r="Z52" i="38"/>
  <c r="T51" i="52" s="1"/>
  <c r="W81" i="54"/>
  <c r="S81" i="55"/>
  <c r="M81" i="57"/>
  <c r="W81" i="55"/>
  <c r="Z39" i="53"/>
  <c r="O38" i="52" s="1"/>
  <c r="U81" i="57"/>
  <c r="Z31" i="57"/>
  <c r="Y81" i="57"/>
  <c r="Y81" i="50"/>
  <c r="G81" i="50"/>
  <c r="M81" i="38"/>
  <c r="O81" i="50"/>
  <c r="Z64" i="51"/>
  <c r="Q63" i="52" s="1"/>
  <c r="W81" i="51"/>
  <c r="S81" i="53"/>
  <c r="K81" i="53"/>
  <c r="K81" i="54"/>
  <c r="U81" i="53"/>
  <c r="Y81" i="53"/>
  <c r="Z48" i="38"/>
  <c r="T47" i="52" s="1"/>
  <c r="Z44" i="38"/>
  <c r="T43" i="52" s="1"/>
  <c r="G81" i="51"/>
  <c r="I81" i="51"/>
  <c r="G81" i="38"/>
  <c r="I81" i="38"/>
  <c r="S81" i="38"/>
  <c r="Y81" i="56"/>
  <c r="Q81" i="56"/>
  <c r="U81" i="56"/>
  <c r="W81" i="57"/>
  <c r="Z31" i="54"/>
  <c r="R30" i="52" s="1"/>
  <c r="G81" i="55"/>
  <c r="O81" i="55"/>
  <c r="Z59" i="54"/>
  <c r="R59" i="52" s="1"/>
  <c r="Z47" i="57"/>
  <c r="Z43" i="53"/>
  <c r="O42" i="52" s="1"/>
  <c r="U81" i="55"/>
  <c r="Q81" i="55"/>
  <c r="Z35" i="55"/>
  <c r="U34" i="52" s="1"/>
  <c r="Q81" i="53"/>
  <c r="I81" i="53"/>
  <c r="O81" i="53"/>
  <c r="M81" i="53"/>
  <c r="Z60" i="38"/>
  <c r="T59" i="52" s="1"/>
  <c r="M81" i="50"/>
  <c r="Z52" i="56"/>
  <c r="Q81" i="50"/>
  <c r="Z44" i="51"/>
  <c r="Q43" i="52" s="1"/>
  <c r="O81" i="51"/>
  <c r="I81" i="50"/>
  <c r="K120" i="37"/>
  <c r="Z48" i="51"/>
  <c r="Q47" i="52" s="1"/>
  <c r="G81" i="56"/>
  <c r="K134" i="37"/>
  <c r="L128" i="37" s="1"/>
  <c r="F16" i="16"/>
  <c r="G15" i="20" s="1"/>
  <c r="T13" i="20" s="1"/>
  <c r="Z64" i="38"/>
  <c r="T63" i="52" s="1"/>
  <c r="Z59" i="53"/>
  <c r="O58" i="52" s="1"/>
  <c r="Z47" i="54"/>
  <c r="R46" i="52" s="1"/>
  <c r="S46" i="52" s="1"/>
  <c r="Z39" i="54"/>
  <c r="R38" i="52" s="1"/>
  <c r="Z23" i="56"/>
  <c r="Z36" i="38"/>
  <c r="T35" i="52" s="1"/>
  <c r="Z74" i="54"/>
  <c r="R73" i="52" s="1"/>
  <c r="S73" i="52" s="1"/>
  <c r="Z59" i="55"/>
  <c r="U58" i="52" s="1"/>
  <c r="Z55" i="53"/>
  <c r="O54" i="52" s="1"/>
  <c r="Z47" i="53"/>
  <c r="O46" i="52" s="1"/>
  <c r="Z19" i="56"/>
  <c r="Z70" i="54"/>
  <c r="R69" i="52" s="1"/>
  <c r="S69" i="52" s="1"/>
  <c r="Z35" i="54"/>
  <c r="R34" i="52" s="1"/>
  <c r="E81" i="50"/>
  <c r="Z31" i="55"/>
  <c r="U30" i="52" s="1"/>
  <c r="Z36" i="51"/>
  <c r="Q35" i="52" s="1"/>
  <c r="S35" i="52" s="1"/>
  <c r="Z52" i="51"/>
  <c r="Q51" i="52" s="1"/>
  <c r="E81" i="38"/>
  <c r="M81" i="56"/>
  <c r="K81" i="38"/>
  <c r="Z55" i="55"/>
  <c r="U54" i="52" s="1"/>
  <c r="V54" i="52" s="1"/>
  <c r="Z74" i="55"/>
  <c r="U73" i="52" s="1"/>
  <c r="V73" i="52" s="1"/>
  <c r="Z59" i="57"/>
  <c r="Z35" i="57"/>
  <c r="Z26" i="57"/>
  <c r="Z51" i="53"/>
  <c r="O50" i="52" s="1"/>
  <c r="Z43" i="57"/>
  <c r="Z35" i="53"/>
  <c r="O34" i="52" s="1"/>
  <c r="P34" i="52" s="1"/>
  <c r="Z32" i="38"/>
  <c r="T31" i="52" s="1"/>
  <c r="V31" i="52" s="1"/>
  <c r="Z43" i="54"/>
  <c r="R42" i="52" s="1"/>
  <c r="E81" i="51"/>
  <c r="G81" i="57"/>
  <c r="E81" i="54"/>
  <c r="Z74" i="57"/>
  <c r="Z66" i="55"/>
  <c r="U65" i="52" s="1"/>
  <c r="Z39" i="55"/>
  <c r="U38" i="52" s="1"/>
  <c r="Z66" i="54"/>
  <c r="R65" i="52" s="1"/>
  <c r="Z51" i="57"/>
  <c r="Z43" i="55"/>
  <c r="U42" i="52" s="1"/>
  <c r="Z60" i="56"/>
  <c r="Z40" i="56"/>
  <c r="Z18" i="57"/>
  <c r="E134" i="37"/>
  <c r="I131" i="37"/>
  <c r="F19" i="16"/>
  <c r="E15" i="24" s="1"/>
  <c r="O19" i="52"/>
  <c r="B34" i="37"/>
  <c r="C35" i="37"/>
  <c r="Q30" i="52" l="1"/>
  <c r="Z81" i="51"/>
  <c r="I13" i="37"/>
  <c r="F131" i="37"/>
  <c r="F46" i="31"/>
  <c r="S42" i="47"/>
  <c r="I37" i="47"/>
  <c r="P37" i="47" s="1"/>
  <c r="L28" i="31" s="1"/>
  <c r="L43" i="31" s="1"/>
  <c r="I14" i="58"/>
  <c r="P25" i="52"/>
  <c r="W25" i="52" s="1"/>
  <c r="J55" i="26"/>
  <c r="J67" i="26"/>
  <c r="V59" i="52"/>
  <c r="J45" i="26"/>
  <c r="W72" i="52"/>
  <c r="V66" i="52"/>
  <c r="W66" i="52" s="1"/>
  <c r="S39" i="52"/>
  <c r="I45" i="26"/>
  <c r="I67" i="26"/>
  <c r="I50" i="26"/>
  <c r="K50" i="26" s="1"/>
  <c r="J60" i="26"/>
  <c r="I27" i="26"/>
  <c r="I60" i="26"/>
  <c r="I55" i="26"/>
  <c r="J13" i="26"/>
  <c r="I13" i="26"/>
  <c r="P46" i="52"/>
  <c r="S32" i="52"/>
  <c r="V38" i="52"/>
  <c r="H13" i="21"/>
  <c r="V55" i="52"/>
  <c r="P55" i="52"/>
  <c r="AW13" i="21"/>
  <c r="V64" i="52"/>
  <c r="W64" i="52" s="1"/>
  <c r="V46" i="52"/>
  <c r="S52" i="52"/>
  <c r="P26" i="52"/>
  <c r="W26" i="52" s="1"/>
  <c r="P23" i="52"/>
  <c r="W23" i="52" s="1"/>
  <c r="V41" i="52"/>
  <c r="P20" i="52"/>
  <c r="W20" i="52" s="1"/>
  <c r="S53" i="52"/>
  <c r="P39" i="52"/>
  <c r="P22" i="52"/>
  <c r="W22" i="52" s="1"/>
  <c r="V57" i="52"/>
  <c r="P30" i="52"/>
  <c r="S36" i="52"/>
  <c r="V36" i="52"/>
  <c r="P33" i="52"/>
  <c r="P41" i="52"/>
  <c r="S41" i="52"/>
  <c r="P61" i="52"/>
  <c r="S54" i="52"/>
  <c r="W74" i="52"/>
  <c r="P50" i="52"/>
  <c r="P35" i="52"/>
  <c r="V35" i="52"/>
  <c r="P58" i="52"/>
  <c r="S30" i="52"/>
  <c r="P60" i="52"/>
  <c r="W60" i="52" s="1"/>
  <c r="P49" i="52"/>
  <c r="P21" i="52"/>
  <c r="W21" i="52" s="1"/>
  <c r="P31" i="52"/>
  <c r="P16" i="52"/>
  <c r="W16" i="52" s="1"/>
  <c r="P52" i="52"/>
  <c r="W70" i="52"/>
  <c r="W76" i="52"/>
  <c r="P40" i="52"/>
  <c r="AN13" i="21"/>
  <c r="S42" i="52"/>
  <c r="P47" i="52"/>
  <c r="V43" i="52"/>
  <c r="V32" i="52"/>
  <c r="S33" i="52"/>
  <c r="P37" i="52"/>
  <c r="BM13" i="21"/>
  <c r="S51" i="52"/>
  <c r="S34" i="52"/>
  <c r="P54" i="52"/>
  <c r="V63" i="52"/>
  <c r="S47" i="52"/>
  <c r="S59" i="52"/>
  <c r="V51" i="52"/>
  <c r="V40" i="52"/>
  <c r="P18" i="52"/>
  <c r="W18" i="52" s="1"/>
  <c r="K13" i="21"/>
  <c r="O13" i="21"/>
  <c r="AV13" i="21"/>
  <c r="BS13" i="21"/>
  <c r="AM13" i="21"/>
  <c r="BX13" i="21"/>
  <c r="BC13" i="21"/>
  <c r="T13" i="21"/>
  <c r="AL13" i="21"/>
  <c r="N13" i="21"/>
  <c r="S38" i="52"/>
  <c r="V67" i="52"/>
  <c r="V45" i="52"/>
  <c r="S40" i="52"/>
  <c r="W13" i="21"/>
  <c r="X13" i="21"/>
  <c r="AU13" i="21"/>
  <c r="Q13" i="21"/>
  <c r="Z13" i="21"/>
  <c r="H13" i="19"/>
  <c r="V42" i="52"/>
  <c r="V30" i="52"/>
  <c r="P42" i="52"/>
  <c r="P53" i="52"/>
  <c r="P45" i="52"/>
  <c r="P44" i="52"/>
  <c r="S67" i="52"/>
  <c r="S43" i="52"/>
  <c r="P59" i="52"/>
  <c r="S45" i="52"/>
  <c r="V44" i="52"/>
  <c r="V47" i="52"/>
  <c r="P57" i="52"/>
  <c r="P24" i="52"/>
  <c r="W24" i="52" s="1"/>
  <c r="BQ13" i="21"/>
  <c r="AC13" i="21"/>
  <c r="AH13" i="21"/>
  <c r="BV13" i="21"/>
  <c r="BY13" i="21"/>
  <c r="I13" i="21"/>
  <c r="AZ13" i="21"/>
  <c r="AY13" i="21"/>
  <c r="BF13" i="21"/>
  <c r="AJ13" i="21"/>
  <c r="AA13" i="21"/>
  <c r="U13" i="21"/>
  <c r="BP13" i="21"/>
  <c r="V13" i="21"/>
  <c r="BI13" i="21"/>
  <c r="AS13" i="21"/>
  <c r="BB13" i="21"/>
  <c r="BE13" i="21"/>
  <c r="AQ13" i="21"/>
  <c r="BH13" i="21"/>
  <c r="CA13" i="21"/>
  <c r="BL13" i="21"/>
  <c r="BA13" i="21"/>
  <c r="CD13" i="21"/>
  <c r="AX13" i="21"/>
  <c r="BJ13" i="21"/>
  <c r="J13" i="21"/>
  <c r="M13" i="21"/>
  <c r="AD13" i="21"/>
  <c r="BU13" i="21"/>
  <c r="BZ13" i="21"/>
  <c r="Y13" i="21"/>
  <c r="S13" i="21"/>
  <c r="BO13" i="21"/>
  <c r="AB13" i="21"/>
  <c r="BK13" i="21"/>
  <c r="CC13" i="21"/>
  <c r="BW13" i="21"/>
  <c r="BN13" i="21"/>
  <c r="P13" i="21"/>
  <c r="BD13" i="21"/>
  <c r="AG13" i="21"/>
  <c r="BG13" i="21"/>
  <c r="AK13" i="21"/>
  <c r="AP13" i="21"/>
  <c r="CB13" i="21"/>
  <c r="AO13" i="21"/>
  <c r="L13" i="21"/>
  <c r="AR13" i="21"/>
  <c r="AE13" i="21"/>
  <c r="AI13" i="21"/>
  <c r="CE13" i="21"/>
  <c r="BT13" i="21"/>
  <c r="AT13" i="21"/>
  <c r="R13" i="21"/>
  <c r="AF13" i="21"/>
  <c r="O13" i="19"/>
  <c r="I13" i="20"/>
  <c r="L13" i="19"/>
  <c r="H13" i="31"/>
  <c r="H15" i="31" s="1"/>
  <c r="J13" i="19"/>
  <c r="P13" i="19"/>
  <c r="Q13" i="19"/>
  <c r="N13" i="19"/>
  <c r="R13" i="19"/>
  <c r="K13" i="19"/>
  <c r="M13" i="19"/>
  <c r="P48" i="52"/>
  <c r="V56" i="52"/>
  <c r="F13" i="19"/>
  <c r="I13" i="19"/>
  <c r="P43" i="52"/>
  <c r="V34" i="52"/>
  <c r="P51" i="52"/>
  <c r="V61" i="52"/>
  <c r="V50" i="52"/>
  <c r="V37" i="52"/>
  <c r="W71" i="52"/>
  <c r="S56" i="52"/>
  <c r="W69" i="52"/>
  <c r="S63" i="52"/>
  <c r="P38" i="52"/>
  <c r="K13" i="31"/>
  <c r="K15" i="31" s="1"/>
  <c r="K46" i="31" s="1"/>
  <c r="S65" i="52"/>
  <c r="S13" i="20"/>
  <c r="Z81" i="55"/>
  <c r="L13" i="20"/>
  <c r="Z81" i="57"/>
  <c r="W75" i="52"/>
  <c r="E15" i="25"/>
  <c r="M13" i="31"/>
  <c r="M15" i="31" s="1"/>
  <c r="N13" i="20"/>
  <c r="Z81" i="56"/>
  <c r="Z81" i="50"/>
  <c r="K13" i="20"/>
  <c r="J13" i="20"/>
  <c r="M13" i="20"/>
  <c r="P13" i="20"/>
  <c r="L131" i="37"/>
  <c r="I13" i="31"/>
  <c r="I15" i="31" s="1"/>
  <c r="F127" i="37"/>
  <c r="Q13" i="20"/>
  <c r="O13" i="20"/>
  <c r="R13" i="20"/>
  <c r="H13" i="20"/>
  <c r="L127" i="37"/>
  <c r="V65" i="52"/>
  <c r="F130" i="37"/>
  <c r="Z81" i="54"/>
  <c r="F129" i="37"/>
  <c r="F132" i="37"/>
  <c r="Z81" i="53"/>
  <c r="L133" i="37"/>
  <c r="L132" i="37"/>
  <c r="F128" i="37"/>
  <c r="Z81" i="38"/>
  <c r="F133" i="37"/>
  <c r="F12" i="16"/>
  <c r="L129" i="37"/>
  <c r="R48" i="52"/>
  <c r="S48" i="52" s="1"/>
  <c r="R49" i="52"/>
  <c r="S49" i="52" s="1"/>
  <c r="L130" i="37"/>
  <c r="S55" i="52"/>
  <c r="W73" i="52"/>
  <c r="R13" i="24"/>
  <c r="K13" i="24"/>
  <c r="F13" i="24"/>
  <c r="L13" i="24"/>
  <c r="J13" i="24"/>
  <c r="P13" i="24"/>
  <c r="Q13" i="24"/>
  <c r="N13" i="24"/>
  <c r="H81" i="26"/>
  <c r="E19" i="24" s="1"/>
  <c r="H13" i="24"/>
  <c r="G13" i="24"/>
  <c r="O13" i="24"/>
  <c r="L13" i="31"/>
  <c r="L15" i="31" s="1"/>
  <c r="M13" i="24"/>
  <c r="I13" i="24"/>
  <c r="E15" i="48"/>
  <c r="F17" i="16"/>
  <c r="F21" i="16" s="1"/>
  <c r="L13" i="23"/>
  <c r="F13" i="23"/>
  <c r="G13" i="23"/>
  <c r="N13" i="23"/>
  <c r="I13" i="23"/>
  <c r="J13" i="23"/>
  <c r="R13" i="23"/>
  <c r="K13" i="23"/>
  <c r="P13" i="23"/>
  <c r="M13" i="23"/>
  <c r="H13" i="23"/>
  <c r="Q13" i="23"/>
  <c r="O13" i="23"/>
  <c r="O80" i="52"/>
  <c r="P19" i="52"/>
  <c r="W19" i="52" s="1"/>
  <c r="V49" i="52"/>
  <c r="U80" i="52"/>
  <c r="S31" i="52"/>
  <c r="Q80" i="52"/>
  <c r="S57" i="52"/>
  <c r="B35" i="37"/>
  <c r="C36" i="37"/>
  <c r="V58" i="52"/>
  <c r="T80" i="52"/>
  <c r="P27" i="52"/>
  <c r="N80" i="52"/>
  <c r="W46" i="52" l="1"/>
  <c r="S41" i="47"/>
  <c r="K55" i="26"/>
  <c r="K67" i="26"/>
  <c r="K45" i="26"/>
  <c r="E26" i="17"/>
  <c r="E27" i="17" s="1"/>
  <c r="E30" i="17" s="1"/>
  <c r="W39" i="52"/>
  <c r="K27" i="26"/>
  <c r="K60" i="26"/>
  <c r="K13" i="26"/>
  <c r="S9" i="26"/>
  <c r="W63" i="52"/>
  <c r="W9" i="26"/>
  <c r="W32" i="52"/>
  <c r="W53" i="52"/>
  <c r="W55" i="52"/>
  <c r="W43" i="52"/>
  <c r="W52" i="52"/>
  <c r="W58" i="52"/>
  <c r="W54" i="52"/>
  <c r="W41" i="52"/>
  <c r="W33" i="52"/>
  <c r="W35" i="52"/>
  <c r="W36" i="52"/>
  <c r="W50" i="52"/>
  <c r="W61" i="52"/>
  <c r="W56" i="52"/>
  <c r="W30" i="52"/>
  <c r="W40" i="52"/>
  <c r="W48" i="52"/>
  <c r="W51" i="52"/>
  <c r="W42" i="52"/>
  <c r="W34" i="52"/>
  <c r="W59" i="52"/>
  <c r="W67" i="52"/>
  <c r="W37" i="52"/>
  <c r="W47" i="52"/>
  <c r="W44" i="52"/>
  <c r="W57" i="52"/>
  <c r="W65" i="52"/>
  <c r="W38" i="52"/>
  <c r="W45" i="52"/>
  <c r="G13" i="21"/>
  <c r="K45" i="31"/>
  <c r="E13" i="19"/>
  <c r="F134" i="37"/>
  <c r="G13" i="20"/>
  <c r="R80" i="52"/>
  <c r="M45" i="31"/>
  <c r="M46" i="31"/>
  <c r="H13" i="25"/>
  <c r="P13" i="25"/>
  <c r="J13" i="25"/>
  <c r="K13" i="25"/>
  <c r="N13" i="25"/>
  <c r="O13" i="25"/>
  <c r="G13" i="25"/>
  <c r="R13" i="25"/>
  <c r="L13" i="25"/>
  <c r="M13" i="25"/>
  <c r="I13" i="25"/>
  <c r="Q13" i="25"/>
  <c r="F13" i="25"/>
  <c r="I21" i="16"/>
  <c r="L134" i="37"/>
  <c r="AU13" i="48"/>
  <c r="Q13" i="48"/>
  <c r="I13" i="48"/>
  <c r="BH13" i="48"/>
  <c r="M13" i="48"/>
  <c r="S13" i="48"/>
  <c r="AS13" i="48"/>
  <c r="BF13" i="48"/>
  <c r="AG13" i="48"/>
  <c r="BO13" i="48"/>
  <c r="BW13" i="48"/>
  <c r="BA13" i="48"/>
  <c r="AP13" i="48"/>
  <c r="BJ13" i="48"/>
  <c r="BX13" i="48"/>
  <c r="BV13" i="48"/>
  <c r="AL13" i="48"/>
  <c r="N13" i="48"/>
  <c r="U13" i="48"/>
  <c r="BP13" i="48"/>
  <c r="AI13" i="48"/>
  <c r="AF13" i="48"/>
  <c r="BQ13" i="48"/>
  <c r="AC13" i="48"/>
  <c r="BL13" i="48"/>
  <c r="F13" i="48"/>
  <c r="BM13" i="48"/>
  <c r="AN13" i="48"/>
  <c r="AH13" i="48"/>
  <c r="BD13" i="48"/>
  <c r="BE13" i="48"/>
  <c r="BG13" i="48"/>
  <c r="J13" i="48"/>
  <c r="AO13" i="48"/>
  <c r="BZ13" i="48"/>
  <c r="CB13" i="48"/>
  <c r="AW13" i="48"/>
  <c r="AV13" i="48"/>
  <c r="AE13" i="48"/>
  <c r="BB13" i="48"/>
  <c r="H13" i="48"/>
  <c r="CA13" i="48"/>
  <c r="BN13" i="48"/>
  <c r="G13" i="48"/>
  <c r="AT13" i="48"/>
  <c r="CC13" i="48"/>
  <c r="W13" i="48"/>
  <c r="Y13" i="48"/>
  <c r="AZ13" i="48"/>
  <c r="AD13" i="48"/>
  <c r="P13" i="48"/>
  <c r="AA13" i="48"/>
  <c r="L13" i="48"/>
  <c r="Z13" i="48"/>
  <c r="BY13" i="48"/>
  <c r="AJ13" i="48"/>
  <c r="BU13" i="48"/>
  <c r="K13" i="48"/>
  <c r="AQ13" i="48"/>
  <c r="AX13" i="48"/>
  <c r="BC13" i="48"/>
  <c r="BR13" i="48"/>
  <c r="AK13" i="48"/>
  <c r="AR13" i="48"/>
  <c r="BS13" i="48"/>
  <c r="AB13" i="48"/>
  <c r="AY13" i="48"/>
  <c r="R13" i="48"/>
  <c r="O13" i="48"/>
  <c r="BT13" i="48"/>
  <c r="AM13" i="48"/>
  <c r="V13" i="48"/>
  <c r="BK13" i="48"/>
  <c r="BI13" i="48"/>
  <c r="X13" i="48"/>
  <c r="T13" i="48"/>
  <c r="J13" i="31"/>
  <c r="E13" i="24"/>
  <c r="E13" i="23"/>
  <c r="L46" i="31"/>
  <c r="L45" i="31"/>
  <c r="W27" i="52"/>
  <c r="P80" i="52"/>
  <c r="B36" i="37"/>
  <c r="C37" i="37"/>
  <c r="S80" i="52"/>
  <c r="W31" i="52"/>
  <c r="W49" i="52"/>
  <c r="V80" i="52"/>
  <c r="E32" i="17" l="1"/>
  <c r="E13" i="25"/>
  <c r="E13" i="48"/>
  <c r="J15" i="31"/>
  <c r="W80" i="52"/>
  <c r="B37" i="37"/>
  <c r="C38" i="37"/>
  <c r="C39" i="37" l="1"/>
  <c r="B38" i="37"/>
  <c r="C40" i="37" l="1"/>
  <c r="B39" i="37"/>
  <c r="B40" i="37" l="1"/>
  <c r="C41" i="37"/>
  <c r="C42" i="37" l="1"/>
  <c r="B41" i="37"/>
  <c r="B42" i="37" l="1"/>
  <c r="C43" i="37"/>
  <c r="B43" i="37" l="1"/>
  <c r="C44" i="37"/>
  <c r="C45" i="37" l="1"/>
  <c r="B44" i="37"/>
  <c r="C46" i="37" l="1"/>
  <c r="B45" i="37"/>
  <c r="C47" i="37" l="1"/>
  <c r="B46" i="37"/>
  <c r="B47" i="37" l="1"/>
  <c r="C48" i="37"/>
  <c r="C49" i="37" l="1"/>
  <c r="B48" i="37"/>
  <c r="B49" i="37" l="1"/>
  <c r="C50" i="37"/>
  <c r="C51" i="37" l="1"/>
  <c r="B50" i="37"/>
  <c r="C52" i="37" l="1"/>
  <c r="B51" i="37"/>
  <c r="B52" i="37" l="1"/>
  <c r="C53" i="37"/>
  <c r="B53" i="37" l="1"/>
  <c r="C54" i="37"/>
  <c r="B54" i="37" l="1"/>
  <c r="C55" i="37"/>
  <c r="C56" i="37" l="1"/>
  <c r="B55" i="37"/>
  <c r="B56" i="37" l="1"/>
  <c r="C57" i="37"/>
  <c r="C58" i="37" l="1"/>
  <c r="B57" i="37"/>
  <c r="C59" i="37" l="1"/>
  <c r="B58" i="37"/>
  <c r="B59" i="37" l="1"/>
  <c r="C60" i="37"/>
  <c r="C61" i="37" l="1"/>
  <c r="B60" i="37"/>
  <c r="B61" i="37" l="1"/>
  <c r="C62" i="37"/>
  <c r="B62" i="37" l="1"/>
  <c r="C63" i="37"/>
  <c r="C64" i="37" l="1"/>
  <c r="B63" i="37"/>
  <c r="K30" i="26" l="1"/>
  <c r="W10" i="26"/>
  <c r="B64" i="37"/>
  <c r="C65" i="37"/>
  <c r="C66" i="37" l="1"/>
  <c r="B65" i="37"/>
  <c r="C67" i="37" l="1"/>
  <c r="B66" i="37"/>
  <c r="B67" i="37" l="1"/>
  <c r="C68" i="37"/>
  <c r="C69" i="37" l="1"/>
  <c r="B68" i="37"/>
  <c r="C70" i="37" l="1"/>
  <c r="B69" i="37"/>
  <c r="B70" i="37" l="1"/>
  <c r="C71" i="37"/>
  <c r="B71" i="37" l="1"/>
  <c r="C72" i="37"/>
  <c r="C73" i="37" l="1"/>
  <c r="B72" i="37"/>
  <c r="B73" i="37" l="1"/>
  <c r="C74" i="37"/>
  <c r="C75" i="37" l="1"/>
  <c r="B74" i="37"/>
  <c r="B75" i="37" l="1"/>
  <c r="C76" i="37"/>
  <c r="C77" i="37" l="1"/>
  <c r="B76" i="37"/>
  <c r="B77" i="37" l="1"/>
  <c r="C78" i="37"/>
  <c r="P38" i="26" l="1"/>
  <c r="P39" i="26"/>
  <c r="C79" i="37"/>
  <c r="B78" i="37"/>
  <c r="B79" i="37" l="1"/>
  <c r="C80" i="37"/>
  <c r="B80" i="37" l="1"/>
  <c r="C81" i="37"/>
  <c r="C82" i="37" l="1"/>
  <c r="B81" i="37"/>
  <c r="C83" i="37" l="1"/>
  <c r="B82" i="37"/>
  <c r="C84" i="37" l="1"/>
  <c r="B83" i="37"/>
  <c r="C85" i="37" l="1"/>
  <c r="B84" i="37"/>
  <c r="B85" i="37" l="1"/>
  <c r="C86" i="37"/>
  <c r="B86" i="37" l="1"/>
  <c r="C87" i="37"/>
  <c r="C88" i="37" l="1"/>
  <c r="B87" i="37"/>
  <c r="C89" i="37" l="1"/>
  <c r="B88" i="37"/>
  <c r="C90" i="37" l="1"/>
  <c r="B89" i="37"/>
  <c r="B90" i="37" l="1"/>
  <c r="C91" i="37"/>
  <c r="B91" i="37" l="1"/>
  <c r="C92" i="37"/>
  <c r="I18" i="58" l="1"/>
  <c r="C93" i="37"/>
  <c r="B92" i="37"/>
  <c r="C94" i="37" l="1"/>
  <c r="B93" i="37"/>
  <c r="B94" i="37" l="1"/>
  <c r="C95" i="37"/>
  <c r="B95" i="37" l="1"/>
  <c r="C96" i="37"/>
  <c r="C97" i="37" l="1"/>
  <c r="B96" i="37"/>
  <c r="C98" i="37" l="1"/>
  <c r="B97" i="37"/>
  <c r="C99" i="37" l="1"/>
  <c r="B98" i="37"/>
  <c r="C100" i="37" l="1"/>
  <c r="B99" i="37"/>
  <c r="C101" i="37" l="1"/>
  <c r="B100" i="37"/>
  <c r="C102" i="37" l="1"/>
  <c r="B101" i="37"/>
  <c r="B102" i="37" l="1"/>
  <c r="C103" i="37"/>
  <c r="B103" i="37" l="1"/>
  <c r="C104" i="37"/>
  <c r="C105" i="37" l="1"/>
  <c r="B104" i="37"/>
  <c r="C106" i="37" l="1"/>
  <c r="B105" i="37"/>
  <c r="B106" i="37" l="1"/>
  <c r="C107" i="37"/>
  <c r="C108" i="37" l="1"/>
  <c r="B107" i="37"/>
  <c r="B108" i="37" l="1"/>
  <c r="C109" i="37"/>
  <c r="B109" i="37" l="1"/>
  <c r="C110" i="37"/>
  <c r="B110" i="37" l="1"/>
  <c r="C111" i="37"/>
  <c r="B111" i="37" l="1"/>
  <c r="C112" i="37"/>
  <c r="B112" i="37" l="1"/>
  <c r="C113" i="37"/>
  <c r="C114" i="37" l="1"/>
  <c r="B113" i="37"/>
  <c r="B114" i="37" l="1"/>
  <c r="C115" i="37"/>
  <c r="C12" i="49"/>
  <c r="C19" i="49"/>
  <c r="G6" i="18"/>
  <c r="G29" i="18"/>
  <c r="G14" i="18"/>
  <c r="G30" i="18"/>
  <c r="F6" i="24"/>
  <c r="G22" i="18"/>
  <c r="G15" i="18"/>
  <c r="F15" i="24"/>
  <c r="F7" i="24"/>
  <c r="F6" i="23"/>
  <c r="F12" i="23" s="1"/>
  <c r="F6" i="25"/>
  <c r="F7" i="25" s="1"/>
  <c r="F7" i="23"/>
  <c r="F14" i="25"/>
  <c r="F6" i="19"/>
  <c r="G26" i="18"/>
  <c r="F15" i="19"/>
  <c r="F15" i="25"/>
  <c r="H6" i="18"/>
  <c r="F21" i="19"/>
  <c r="H15" i="18"/>
  <c r="G23" i="18"/>
  <c r="F25" i="19"/>
  <c r="F31" i="19"/>
  <c r="F12" i="24"/>
  <c r="H29" i="18"/>
  <c r="H12" i="18"/>
  <c r="H24" i="18"/>
  <c r="H18" i="18"/>
  <c r="H6" i="21"/>
  <c r="G6" i="23"/>
  <c r="H12" i="21"/>
  <c r="H18" i="21" s="1"/>
  <c r="H15" i="21"/>
  <c r="F15" i="23"/>
  <c r="C2" i="49"/>
  <c r="C4" i="49"/>
  <c r="H30" i="21"/>
  <c r="G27" i="18"/>
  <c r="C7" i="49"/>
  <c r="F24" i="19"/>
  <c r="F12" i="19"/>
  <c r="F18" i="19" s="1"/>
  <c r="H29" i="21"/>
  <c r="G24" i="18"/>
  <c r="F30" i="19"/>
  <c r="G31" i="18"/>
  <c r="G28" i="18"/>
  <c r="G6" i="19"/>
  <c r="F14" i="19"/>
  <c r="F14" i="24"/>
  <c r="I6" i="18"/>
  <c r="H22" i="18"/>
  <c r="H21" i="18"/>
  <c r="H27" i="18"/>
  <c r="G30" i="19"/>
  <c r="G14" i="19"/>
  <c r="G12" i="19"/>
  <c r="G24" i="19"/>
  <c r="I30" i="18"/>
  <c r="I25" i="18"/>
  <c r="I24" i="18"/>
  <c r="J6" i="18"/>
  <c r="G19" i="19"/>
  <c r="J31" i="18"/>
  <c r="J21" i="18"/>
  <c r="J27" i="18"/>
  <c r="J7" i="18"/>
  <c r="C5" i="49"/>
  <c r="H7" i="21"/>
  <c r="G6" i="25"/>
  <c r="H6" i="25"/>
  <c r="G21" i="18"/>
  <c r="H30" i="18"/>
  <c r="G28" i="19"/>
  <c r="I14" i="18"/>
  <c r="G18" i="19"/>
  <c r="J26" i="18"/>
  <c r="C18" i="49"/>
  <c r="H26" i="21"/>
  <c r="C17" i="49"/>
  <c r="F22" i="19"/>
  <c r="G12" i="18"/>
  <c r="G18" i="18" s="1"/>
  <c r="G25" i="18"/>
  <c r="H7" i="18"/>
  <c r="I6" i="25"/>
  <c r="G26" i="19"/>
  <c r="I15" i="18"/>
  <c r="J30" i="18"/>
  <c r="I6" i="21"/>
  <c r="H21" i="21"/>
  <c r="I21" i="21"/>
  <c r="I29" i="21"/>
  <c r="F28" i="19"/>
  <c r="G15" i="25"/>
  <c r="H28" i="18"/>
  <c r="G22" i="19"/>
  <c r="I29" i="18"/>
  <c r="H19" i="18"/>
  <c r="J29" i="18"/>
  <c r="F6" i="48"/>
  <c r="F27" i="19"/>
  <c r="F21" i="48"/>
  <c r="H14" i="18"/>
  <c r="J28" i="18"/>
  <c r="H28" i="21"/>
  <c r="G7" i="18"/>
  <c r="G12" i="23"/>
  <c r="I26" i="18"/>
  <c r="C3" i="49"/>
  <c r="F26" i="19"/>
  <c r="I7" i="25"/>
  <c r="H6" i="20"/>
  <c r="I28" i="21"/>
  <c r="G6" i="24"/>
  <c r="H6" i="19"/>
  <c r="F23" i="19"/>
  <c r="F7" i="19"/>
  <c r="F29" i="19"/>
  <c r="H23" i="18"/>
  <c r="H26" i="18"/>
  <c r="H31" i="18"/>
  <c r="H25" i="18"/>
  <c r="H22" i="21"/>
  <c r="H23" i="21"/>
  <c r="H31" i="21"/>
  <c r="H25" i="21"/>
  <c r="H14" i="21"/>
  <c r="H27" i="21"/>
  <c r="G14" i="23"/>
  <c r="G15" i="23"/>
  <c r="H6" i="23"/>
  <c r="G7" i="23"/>
  <c r="G23" i="19"/>
  <c r="G29" i="19"/>
  <c r="G27" i="19"/>
  <c r="G21" i="19"/>
  <c r="G25" i="19"/>
  <c r="G31" i="19"/>
  <c r="G15" i="19"/>
  <c r="G7" i="19"/>
  <c r="I28" i="18"/>
  <c r="I7" i="18"/>
  <c r="I27" i="18"/>
  <c r="I23" i="18"/>
  <c r="I21" i="18"/>
  <c r="I31" i="18"/>
  <c r="I22" i="18"/>
  <c r="I12" i="18"/>
  <c r="K6" i="18"/>
  <c r="J15" i="18"/>
  <c r="J22" i="18"/>
  <c r="J24" i="18"/>
  <c r="J25" i="18"/>
  <c r="J23" i="18"/>
  <c r="J14" i="18"/>
  <c r="J12" i="18"/>
  <c r="G7" i="25"/>
  <c r="G12" i="25"/>
  <c r="G14" i="25"/>
  <c r="H14" i="25"/>
  <c r="H12" i="25"/>
  <c r="H15" i="25"/>
  <c r="H7" i="25"/>
  <c r="J6" i="25"/>
  <c r="I12" i="25"/>
  <c r="I14" i="25"/>
  <c r="I15" i="25"/>
  <c r="I15" i="21"/>
  <c r="I31" i="21"/>
  <c r="I26" i="21"/>
  <c r="I30" i="21"/>
  <c r="I27" i="21"/>
  <c r="I24" i="21"/>
  <c r="I23" i="21"/>
  <c r="I14" i="21"/>
  <c r="I25" i="21"/>
  <c r="J6" i="21"/>
  <c r="I12" i="21"/>
  <c r="I22" i="21"/>
  <c r="F26" i="48"/>
  <c r="F24" i="48"/>
  <c r="F14" i="48"/>
  <c r="F7" i="48"/>
  <c r="F23" i="48"/>
  <c r="F29" i="48"/>
  <c r="F31" i="48"/>
  <c r="F25" i="48"/>
  <c r="F28" i="48"/>
  <c r="F22" i="48"/>
  <c r="G6" i="48"/>
  <c r="F27" i="48"/>
  <c r="F30" i="48"/>
  <c r="F12" i="48"/>
  <c r="F18" i="48" s="1"/>
  <c r="H24" i="20"/>
  <c r="H31" i="20"/>
  <c r="H28" i="20"/>
  <c r="H25" i="20"/>
  <c r="H30" i="20"/>
  <c r="H29" i="20"/>
  <c r="I6" i="20"/>
  <c r="H12" i="20"/>
  <c r="H19" i="20" s="1"/>
  <c r="H23" i="20"/>
  <c r="H22" i="20"/>
  <c r="H7" i="20"/>
  <c r="H14" i="20"/>
  <c r="H21" i="20"/>
  <c r="H27" i="20"/>
  <c r="H15" i="20"/>
  <c r="H26" i="20"/>
  <c r="G15" i="24"/>
  <c r="G12" i="24"/>
  <c r="G14" i="24"/>
  <c r="G7" i="24"/>
  <c r="H6" i="24"/>
  <c r="H27" i="19"/>
  <c r="H30" i="19"/>
  <c r="H26" i="19"/>
  <c r="H15" i="19"/>
  <c r="I6" i="19"/>
  <c r="H25" i="19"/>
  <c r="H29" i="19"/>
  <c r="H24" i="19"/>
  <c r="H28" i="19"/>
  <c r="H31" i="19"/>
  <c r="H21" i="19"/>
  <c r="H7" i="19"/>
  <c r="H12" i="19"/>
  <c r="H22" i="19"/>
  <c r="H23" i="19"/>
  <c r="H14" i="19"/>
  <c r="I6" i="23"/>
  <c r="H7" i="23"/>
  <c r="H15" i="23"/>
  <c r="H14" i="23"/>
  <c r="I18" i="18"/>
  <c r="I19" i="18"/>
  <c r="K7" i="18"/>
  <c r="K12" i="18"/>
  <c r="K28" i="18"/>
  <c r="K23" i="18"/>
  <c r="K30" i="18"/>
  <c r="K15" i="18"/>
  <c r="K26" i="18"/>
  <c r="K14" i="18"/>
  <c r="K25" i="18"/>
  <c r="K27" i="18"/>
  <c r="K22" i="18"/>
  <c r="K21" i="18"/>
  <c r="K29" i="18"/>
  <c r="L6" i="18"/>
  <c r="K31" i="18"/>
  <c r="K24" i="18"/>
  <c r="J19" i="18"/>
  <c r="J18" i="18"/>
  <c r="J15" i="25"/>
  <c r="J7" i="25"/>
  <c r="K6" i="25"/>
  <c r="J14" i="25"/>
  <c r="J12" i="25"/>
  <c r="J12" i="21"/>
  <c r="K6" i="21"/>
  <c r="J24" i="21"/>
  <c r="J14" i="21"/>
  <c r="J28" i="21"/>
  <c r="J25" i="21"/>
  <c r="J7" i="21"/>
  <c r="J21" i="21"/>
  <c r="J31" i="21"/>
  <c r="J22" i="21"/>
  <c r="J15" i="21"/>
  <c r="J29" i="21"/>
  <c r="J30" i="21"/>
  <c r="J27" i="21"/>
  <c r="J26" i="21"/>
  <c r="J23" i="21"/>
  <c r="I18" i="21"/>
  <c r="I19" i="21"/>
  <c r="G26" i="48"/>
  <c r="G30" i="48"/>
  <c r="G29" i="48"/>
  <c r="G27" i="48"/>
  <c r="G14" i="48"/>
  <c r="G23" i="48"/>
  <c r="G12" i="48"/>
  <c r="G18" i="48" s="1"/>
  <c r="G25" i="48"/>
  <c r="G22" i="48"/>
  <c r="G24" i="48"/>
  <c r="G31" i="48"/>
  <c r="G21" i="48"/>
  <c r="H6" i="48"/>
  <c r="G7" i="48"/>
  <c r="G28" i="48"/>
  <c r="I25" i="20"/>
  <c r="I7" i="20"/>
  <c r="I31" i="20"/>
  <c r="I29" i="20"/>
  <c r="I21" i="20"/>
  <c r="I23" i="20"/>
  <c r="I14" i="20"/>
  <c r="I15" i="20"/>
  <c r="I30" i="20"/>
  <c r="I22" i="20"/>
  <c r="I26" i="20"/>
  <c r="I24" i="20"/>
  <c r="J6" i="20"/>
  <c r="I28" i="20"/>
  <c r="I27" i="20"/>
  <c r="I12" i="20"/>
  <c r="I6" i="24"/>
  <c r="H12" i="24"/>
  <c r="H14" i="24"/>
  <c r="H7" i="24"/>
  <c r="H15" i="24"/>
  <c r="I24" i="19"/>
  <c r="I15" i="19"/>
  <c r="I14" i="19"/>
  <c r="I21" i="19"/>
  <c r="I7" i="19"/>
  <c r="I30" i="19"/>
  <c r="I31" i="19"/>
  <c r="I29" i="19"/>
  <c r="I25" i="19"/>
  <c r="I22" i="19"/>
  <c r="I26" i="19"/>
  <c r="I23" i="19"/>
  <c r="I12" i="19"/>
  <c r="J6" i="19"/>
  <c r="I28" i="19"/>
  <c r="I27" i="19"/>
  <c r="H18" i="19"/>
  <c r="H19" i="19"/>
  <c r="J6" i="23"/>
  <c r="I7" i="23"/>
  <c r="I12" i="23"/>
  <c r="I14" i="23"/>
  <c r="I15" i="23"/>
  <c r="K19" i="18"/>
  <c r="K18" i="18"/>
  <c r="L23" i="18"/>
  <c r="L14" i="18"/>
  <c r="L15" i="18"/>
  <c r="L21" i="18"/>
  <c r="M6" i="18"/>
  <c r="L12" i="18"/>
  <c r="L30" i="18"/>
  <c r="L26" i="18"/>
  <c r="L31" i="18"/>
  <c r="L27" i="18"/>
  <c r="L29" i="18"/>
  <c r="L22" i="18"/>
  <c r="L7" i="18"/>
  <c r="L25" i="18"/>
  <c r="L24" i="18"/>
  <c r="L28" i="18"/>
  <c r="K14" i="25"/>
  <c r="K15" i="25"/>
  <c r="K12" i="25"/>
  <c r="L6" i="25"/>
  <c r="K7" i="25"/>
  <c r="J19" i="21"/>
  <c r="J18" i="21"/>
  <c r="K15" i="21"/>
  <c r="K27" i="21"/>
  <c r="K28" i="21"/>
  <c r="K31" i="21"/>
  <c r="K29" i="21"/>
  <c r="K14" i="21"/>
  <c r="L6" i="21"/>
  <c r="K23" i="21"/>
  <c r="K7" i="21"/>
  <c r="K24" i="21"/>
  <c r="K12" i="21"/>
  <c r="K22" i="21"/>
  <c r="K30" i="21"/>
  <c r="K25" i="21"/>
  <c r="K26" i="21"/>
  <c r="K21" i="21"/>
  <c r="H28" i="48"/>
  <c r="H30" i="48"/>
  <c r="H26" i="48"/>
  <c r="H25" i="48"/>
  <c r="H31" i="48"/>
  <c r="H7" i="48"/>
  <c r="H15" i="48"/>
  <c r="I6" i="48"/>
  <c r="H21" i="48"/>
  <c r="H29" i="48"/>
  <c r="H12" i="48"/>
  <c r="H18" i="48" s="1"/>
  <c r="H14" i="48"/>
  <c r="H24" i="48"/>
  <c r="H23" i="48"/>
  <c r="H27" i="48"/>
  <c r="H22" i="48"/>
  <c r="J21" i="20"/>
  <c r="J24" i="20"/>
  <c r="J31" i="20"/>
  <c r="J29" i="20"/>
  <c r="J12" i="20"/>
  <c r="J30" i="20"/>
  <c r="J23" i="20"/>
  <c r="J7" i="20"/>
  <c r="J14" i="20"/>
  <c r="K6" i="20"/>
  <c r="J27" i="20"/>
  <c r="J22" i="20"/>
  <c r="J26" i="20"/>
  <c r="J25" i="20"/>
  <c r="J15" i="20"/>
  <c r="J28" i="20"/>
  <c r="I18" i="20"/>
  <c r="I19" i="20"/>
  <c r="J6" i="24"/>
  <c r="I7" i="24"/>
  <c r="I12" i="24"/>
  <c r="I14" i="24"/>
  <c r="I15" i="24"/>
  <c r="I19" i="19"/>
  <c r="I18" i="19"/>
  <c r="J22" i="19"/>
  <c r="J27" i="19"/>
  <c r="K6" i="19"/>
  <c r="J28" i="19"/>
  <c r="J30" i="19"/>
  <c r="J21" i="19"/>
  <c r="J15" i="19"/>
  <c r="J14" i="19"/>
  <c r="J12" i="19"/>
  <c r="J7" i="19"/>
  <c r="J29" i="19"/>
  <c r="J26" i="19"/>
  <c r="J24" i="19"/>
  <c r="J23" i="19"/>
  <c r="J31" i="19"/>
  <c r="J25" i="19"/>
  <c r="K6" i="23"/>
  <c r="J14" i="23"/>
  <c r="J12" i="23"/>
  <c r="J15" i="23"/>
  <c r="J7" i="23"/>
  <c r="M26" i="18"/>
  <c r="N6" i="18"/>
  <c r="M23" i="18"/>
  <c r="M30" i="18"/>
  <c r="M22" i="18"/>
  <c r="M27" i="18"/>
  <c r="M7" i="18"/>
  <c r="M28" i="18"/>
  <c r="M14" i="18"/>
  <c r="M29" i="18"/>
  <c r="M15" i="18"/>
  <c r="M31" i="18"/>
  <c r="M25" i="18"/>
  <c r="M21" i="18"/>
  <c r="M12" i="18"/>
  <c r="M24" i="18"/>
  <c r="L19" i="18"/>
  <c r="L18" i="18"/>
  <c r="L7" i="25"/>
  <c r="L14" i="25"/>
  <c r="L15" i="25"/>
  <c r="M6" i="25"/>
  <c r="L12" i="25"/>
  <c r="L14" i="21"/>
  <c r="L25" i="21"/>
  <c r="L22" i="21"/>
  <c r="L23" i="21"/>
  <c r="L29" i="21"/>
  <c r="L12" i="21"/>
  <c r="L15" i="21"/>
  <c r="L30" i="21"/>
  <c r="L21" i="21"/>
  <c r="L27" i="21"/>
  <c r="L7" i="21"/>
  <c r="L31" i="21"/>
  <c r="L26" i="21"/>
  <c r="L28" i="21"/>
  <c r="M6" i="21"/>
  <c r="L24" i="21"/>
  <c r="K19" i="21"/>
  <c r="K18" i="21"/>
  <c r="I28" i="48"/>
  <c r="I31" i="48"/>
  <c r="I24" i="48"/>
  <c r="I15" i="48"/>
  <c r="I25" i="48"/>
  <c r="J6" i="48"/>
  <c r="I14" i="48"/>
  <c r="I7" i="48"/>
  <c r="I23" i="48"/>
  <c r="I27" i="48"/>
  <c r="I22" i="48"/>
  <c r="I30" i="48"/>
  <c r="I29" i="48"/>
  <c r="I12" i="48"/>
  <c r="I21" i="48"/>
  <c r="I26" i="48"/>
  <c r="J19" i="20"/>
  <c r="J18" i="20"/>
  <c r="L6" i="20"/>
  <c r="K12" i="20"/>
  <c r="K25" i="20"/>
  <c r="K28" i="20"/>
  <c r="K24" i="20"/>
  <c r="K31" i="20"/>
  <c r="K23" i="20"/>
  <c r="K26" i="20"/>
  <c r="K27" i="20"/>
  <c r="K14" i="20"/>
  <c r="K22" i="20"/>
  <c r="K7" i="20"/>
  <c r="K21" i="20"/>
  <c r="K30" i="20"/>
  <c r="K15" i="20"/>
  <c r="K29" i="20"/>
  <c r="J14" i="24"/>
  <c r="J12" i="24"/>
  <c r="J15" i="24"/>
  <c r="J7" i="24"/>
  <c r="K6" i="24"/>
  <c r="K31" i="19"/>
  <c r="K24" i="19"/>
  <c r="K15" i="19"/>
  <c r="K25" i="19"/>
  <c r="K28" i="19"/>
  <c r="K22" i="19"/>
  <c r="K29" i="19"/>
  <c r="K7" i="19"/>
  <c r="K14" i="19"/>
  <c r="K12" i="19"/>
  <c r="K30" i="19"/>
  <c r="K27" i="19"/>
  <c r="K23" i="19"/>
  <c r="L6" i="19"/>
  <c r="K21" i="19"/>
  <c r="K26" i="19"/>
  <c r="J18" i="19"/>
  <c r="J19" i="19"/>
  <c r="K15" i="23"/>
  <c r="K12" i="23"/>
  <c r="K14" i="23"/>
  <c r="L6" i="23"/>
  <c r="K7" i="23"/>
  <c r="N29" i="18"/>
  <c r="N22" i="18"/>
  <c r="N12" i="18"/>
  <c r="N27" i="18"/>
  <c r="N7" i="18"/>
  <c r="N26" i="18"/>
  <c r="O6" i="18"/>
  <c r="N28" i="18"/>
  <c r="N15" i="18"/>
  <c r="N31" i="18"/>
  <c r="N14" i="18"/>
  <c r="N23" i="18"/>
  <c r="N21" i="18"/>
  <c r="N30" i="18"/>
  <c r="N24" i="18"/>
  <c r="N25" i="18"/>
  <c r="M18" i="18"/>
  <c r="M19" i="18"/>
  <c r="M12" i="25"/>
  <c r="M15" i="25"/>
  <c r="M7" i="25"/>
  <c r="M14" i="25"/>
  <c r="N6" i="25"/>
  <c r="L19" i="21"/>
  <c r="L18" i="21"/>
  <c r="M24" i="21"/>
  <c r="M15" i="21"/>
  <c r="M23" i="21"/>
  <c r="M14" i="21"/>
  <c r="M25" i="21"/>
  <c r="M30" i="21"/>
  <c r="M21" i="21"/>
  <c r="M31" i="21"/>
  <c r="M26" i="21"/>
  <c r="M22" i="21"/>
  <c r="M27" i="21"/>
  <c r="N6" i="21"/>
  <c r="M7" i="21"/>
  <c r="M28" i="21"/>
  <c r="M12" i="21"/>
  <c r="M29" i="21"/>
  <c r="J7" i="48"/>
  <c r="J30" i="48"/>
  <c r="J29" i="48"/>
  <c r="J14" i="48"/>
  <c r="J24" i="48"/>
  <c r="J12" i="48"/>
  <c r="J28" i="48"/>
  <c r="J26" i="48"/>
  <c r="K6" i="48"/>
  <c r="J21" i="48"/>
  <c r="J22" i="48"/>
  <c r="J31" i="48"/>
  <c r="J27" i="48"/>
  <c r="J15" i="48"/>
  <c r="J23" i="48"/>
  <c r="J25" i="48"/>
  <c r="L21" i="20"/>
  <c r="L28" i="20"/>
  <c r="L24" i="20"/>
  <c r="L12" i="20"/>
  <c r="L15" i="20"/>
  <c r="L25" i="20"/>
  <c r="L22" i="20"/>
  <c r="L29" i="20"/>
  <c r="L7" i="20"/>
  <c r="L31" i="20"/>
  <c r="L23" i="20"/>
  <c r="L14" i="20"/>
  <c r="L30" i="20"/>
  <c r="L26" i="20"/>
  <c r="L27" i="20"/>
  <c r="M6" i="20"/>
  <c r="K18" i="20"/>
  <c r="K19" i="20"/>
  <c r="L6" i="24"/>
  <c r="K12" i="24"/>
  <c r="K15" i="24"/>
  <c r="K7" i="24"/>
  <c r="K14" i="24"/>
  <c r="K19" i="19"/>
  <c r="K18" i="19"/>
  <c r="M6" i="19"/>
  <c r="L14" i="19"/>
  <c r="L12" i="19"/>
  <c r="L7" i="19"/>
  <c r="L26" i="19"/>
  <c r="L21" i="19"/>
  <c r="L29" i="19"/>
  <c r="L15" i="19"/>
  <c r="L31" i="19"/>
  <c r="L30" i="19"/>
  <c r="L27" i="19"/>
  <c r="L24" i="19"/>
  <c r="L23" i="19"/>
  <c r="L28" i="19"/>
  <c r="L25" i="19"/>
  <c r="L22" i="19"/>
  <c r="L12" i="23"/>
  <c r="M6" i="23"/>
  <c r="L14" i="23"/>
  <c r="L7" i="23"/>
  <c r="L15" i="23"/>
  <c r="N19" i="18"/>
  <c r="N18" i="18"/>
  <c r="O25" i="18"/>
  <c r="O29" i="18"/>
  <c r="O23" i="18"/>
  <c r="O24" i="18"/>
  <c r="O30" i="18"/>
  <c r="O21" i="18"/>
  <c r="O27" i="18"/>
  <c r="O28" i="18"/>
  <c r="O7" i="18"/>
  <c r="O15" i="18"/>
  <c r="O14" i="18"/>
  <c r="P6" i="18"/>
  <c r="O22" i="18"/>
  <c r="O26" i="18"/>
  <c r="O31" i="18"/>
  <c r="O12" i="18"/>
  <c r="N14" i="25"/>
  <c r="N15" i="25"/>
  <c r="N7" i="25"/>
  <c r="N12" i="25"/>
  <c r="O6" i="25"/>
  <c r="N12" i="21"/>
  <c r="N31" i="21"/>
  <c r="N28" i="21"/>
  <c r="N29" i="21"/>
  <c r="N24" i="21"/>
  <c r="O6" i="21"/>
  <c r="N7" i="21"/>
  <c r="N27" i="21"/>
  <c r="N25" i="21"/>
  <c r="N26" i="21"/>
  <c r="N14" i="21"/>
  <c r="N21" i="21"/>
  <c r="N22" i="21"/>
  <c r="N23" i="21"/>
  <c r="N30" i="21"/>
  <c r="N15" i="21"/>
  <c r="M18" i="21"/>
  <c r="M19" i="21"/>
  <c r="K22" i="48"/>
  <c r="K31" i="48"/>
  <c r="K21" i="48"/>
  <c r="K26" i="48"/>
  <c r="K29" i="48"/>
  <c r="K7" i="48"/>
  <c r="K25" i="48"/>
  <c r="K24" i="48"/>
  <c r="K23" i="48"/>
  <c r="K15" i="48"/>
  <c r="K30" i="48"/>
  <c r="K14" i="48"/>
  <c r="K28" i="48"/>
  <c r="K27" i="48"/>
  <c r="K12" i="48"/>
  <c r="L6" i="48"/>
  <c r="L19" i="20"/>
  <c r="L18" i="20"/>
  <c r="M12" i="20"/>
  <c r="N6" i="20"/>
  <c r="M30" i="20"/>
  <c r="M14" i="20"/>
  <c r="M28" i="20"/>
  <c r="M27" i="20"/>
  <c r="M25" i="20"/>
  <c r="M21" i="20"/>
  <c r="M26" i="20"/>
  <c r="M31" i="20"/>
  <c r="M15" i="20"/>
  <c r="M24" i="20"/>
  <c r="M22" i="20"/>
  <c r="M23" i="20"/>
  <c r="M29" i="20"/>
  <c r="M7" i="20"/>
  <c r="L15" i="24"/>
  <c r="M6" i="24"/>
  <c r="L14" i="24"/>
  <c r="L7" i="24"/>
  <c r="L12" i="24"/>
  <c r="M24" i="19"/>
  <c r="M7" i="19"/>
  <c r="M26" i="19"/>
  <c r="M25" i="19"/>
  <c r="M23" i="19"/>
  <c r="M12" i="19"/>
  <c r="M28" i="19"/>
  <c r="N6" i="19"/>
  <c r="M21" i="19"/>
  <c r="M14" i="19"/>
  <c r="M22" i="19"/>
  <c r="M27" i="19"/>
  <c r="M31" i="19"/>
  <c r="M30" i="19"/>
  <c r="M29" i="19"/>
  <c r="M15" i="19"/>
  <c r="L19" i="19"/>
  <c r="L18" i="19"/>
  <c r="M12" i="23"/>
  <c r="M7" i="23"/>
  <c r="M15" i="23"/>
  <c r="M14" i="23"/>
  <c r="N6" i="23"/>
  <c r="P27" i="18"/>
  <c r="P7" i="18"/>
  <c r="Q6" i="18"/>
  <c r="P22" i="18"/>
  <c r="P23" i="18"/>
  <c r="P25" i="18"/>
  <c r="P21" i="18"/>
  <c r="P26" i="18"/>
  <c r="P12" i="18"/>
  <c r="P29" i="18"/>
  <c r="P28" i="18"/>
  <c r="P31" i="18"/>
  <c r="P14" i="18"/>
  <c r="P30" i="18"/>
  <c r="P24" i="18"/>
  <c r="P15" i="18"/>
  <c r="O19" i="18"/>
  <c r="O18" i="18"/>
  <c r="O12" i="25"/>
  <c r="O14" i="25"/>
  <c r="O7" i="25"/>
  <c r="P6" i="25"/>
  <c r="O15" i="25"/>
  <c r="N19" i="21"/>
  <c r="N18" i="21"/>
  <c r="O21" i="21"/>
  <c r="O24" i="21"/>
  <c r="O27" i="21"/>
  <c r="O25" i="21"/>
  <c r="O28" i="21"/>
  <c r="O14" i="21"/>
  <c r="O30" i="21"/>
  <c r="P6" i="21"/>
  <c r="O22" i="21"/>
  <c r="O29" i="21"/>
  <c r="O26" i="21"/>
  <c r="O7" i="21"/>
  <c r="O23" i="21"/>
  <c r="O31" i="21"/>
  <c r="O15" i="21"/>
  <c r="O12" i="21"/>
  <c r="L22" i="48"/>
  <c r="L12" i="48"/>
  <c r="L25" i="48"/>
  <c r="L15" i="48"/>
  <c r="L24" i="48"/>
  <c r="L7" i="48"/>
  <c r="L28" i="48"/>
  <c r="M6" i="48"/>
  <c r="L14" i="48"/>
  <c r="L26" i="48"/>
  <c r="L31" i="48"/>
  <c r="L30" i="48"/>
  <c r="L23" i="48"/>
  <c r="L21" i="48"/>
  <c r="L27" i="48"/>
  <c r="L29" i="48"/>
  <c r="M18" i="20"/>
  <c r="M19" i="20"/>
  <c r="N12" i="20"/>
  <c r="N23" i="20"/>
  <c r="N7" i="20"/>
  <c r="N28" i="20"/>
  <c r="N30" i="20"/>
  <c r="O6" i="20"/>
  <c r="N26" i="20"/>
  <c r="N29" i="20"/>
  <c r="N15" i="20"/>
  <c r="N24" i="20"/>
  <c r="N31" i="20"/>
  <c r="N25" i="20"/>
  <c r="N22" i="20"/>
  <c r="N14" i="20"/>
  <c r="N21" i="20"/>
  <c r="N27" i="20"/>
  <c r="M12" i="24"/>
  <c r="M15" i="24"/>
  <c r="N6" i="24"/>
  <c r="M14" i="24"/>
  <c r="M7" i="24"/>
  <c r="M19" i="19"/>
  <c r="M18" i="19"/>
  <c r="N14" i="19"/>
  <c r="N25" i="19"/>
  <c r="N29" i="19"/>
  <c r="N21" i="19"/>
  <c r="N24" i="19"/>
  <c r="N27" i="19"/>
  <c r="N30" i="19"/>
  <c r="N12" i="19"/>
  <c r="N31" i="19"/>
  <c r="N26" i="19"/>
  <c r="N7" i="19"/>
  <c r="N15" i="19"/>
  <c r="N28" i="19"/>
  <c r="N22" i="19"/>
  <c r="N23" i="19"/>
  <c r="O6" i="19"/>
  <c r="O6" i="23"/>
  <c r="N14" i="23"/>
  <c r="N7" i="23"/>
  <c r="N15" i="23"/>
  <c r="N12" i="23"/>
  <c r="Q27" i="18"/>
  <c r="Q22" i="18"/>
  <c r="Q28" i="18"/>
  <c r="Q29" i="18"/>
  <c r="Q31" i="18"/>
  <c r="Q7" i="18"/>
  <c r="Q21" i="18"/>
  <c r="Q23" i="18"/>
  <c r="Q26" i="18"/>
  <c r="Q14" i="18"/>
  <c r="Q25" i="18"/>
  <c r="Q15" i="18"/>
  <c r="Q30" i="18"/>
  <c r="Q12" i="18"/>
  <c r="Q24" i="18"/>
  <c r="R6" i="18"/>
  <c r="P18" i="18"/>
  <c r="P19" i="18"/>
  <c r="P14" i="25"/>
  <c r="P12" i="25"/>
  <c r="P7" i="25"/>
  <c r="P15" i="25"/>
  <c r="Q6" i="25"/>
  <c r="P24" i="21"/>
  <c r="P25" i="21"/>
  <c r="P26" i="21"/>
  <c r="P7" i="21"/>
  <c r="P15" i="21"/>
  <c r="P28" i="21"/>
  <c r="P30" i="21"/>
  <c r="P21" i="21"/>
  <c r="P31" i="21"/>
  <c r="P12" i="21"/>
  <c r="P23" i="21"/>
  <c r="Q6" i="21"/>
  <c r="P14" i="21"/>
  <c r="P22" i="21"/>
  <c r="P27" i="21"/>
  <c r="P29" i="21"/>
  <c r="O19" i="21"/>
  <c r="O18" i="21"/>
  <c r="M21" i="48"/>
  <c r="M27" i="48"/>
  <c r="M14" i="48"/>
  <c r="M24" i="48"/>
  <c r="M30" i="48"/>
  <c r="N6" i="48"/>
  <c r="M15" i="48"/>
  <c r="M12" i="48"/>
  <c r="M23" i="48"/>
  <c r="M29" i="48"/>
  <c r="M26" i="48"/>
  <c r="M7" i="48"/>
  <c r="M22" i="48"/>
  <c r="M28" i="48"/>
  <c r="M31" i="48"/>
  <c r="M25" i="48"/>
  <c r="N18" i="20"/>
  <c r="N19" i="20"/>
  <c r="O14" i="20"/>
  <c r="O27" i="20"/>
  <c r="O25" i="20"/>
  <c r="O12" i="20"/>
  <c r="O31" i="20"/>
  <c r="O7" i="20"/>
  <c r="O28" i="20"/>
  <c r="O21" i="20"/>
  <c r="O24" i="20"/>
  <c r="P6" i="20"/>
  <c r="O30" i="20"/>
  <c r="O23" i="20"/>
  <c r="O26" i="20"/>
  <c r="O22" i="20"/>
  <c r="O29" i="20"/>
  <c r="O15" i="20"/>
  <c r="N14" i="24"/>
  <c r="O6" i="24"/>
  <c r="N15" i="24"/>
  <c r="N7" i="24"/>
  <c r="N12" i="24"/>
  <c r="N18" i="19"/>
  <c r="N19" i="19"/>
  <c r="O26" i="19"/>
  <c r="O29" i="19"/>
  <c r="O24" i="19"/>
  <c r="O15" i="19"/>
  <c r="P6" i="19"/>
  <c r="O12" i="19"/>
  <c r="O25" i="19"/>
  <c r="O14" i="19"/>
  <c r="O28" i="19"/>
  <c r="O31" i="19"/>
  <c r="O23" i="19"/>
  <c r="O21" i="19"/>
  <c r="O22" i="19"/>
  <c r="O7" i="19"/>
  <c r="O30" i="19"/>
  <c r="O27" i="19"/>
  <c r="P6" i="23"/>
  <c r="O14" i="23"/>
  <c r="O15" i="23"/>
  <c r="O12" i="23"/>
  <c r="O7" i="23"/>
  <c r="Q18" i="18"/>
  <c r="Q19" i="18"/>
  <c r="R14" i="18"/>
  <c r="R21" i="18"/>
  <c r="R23" i="18"/>
  <c r="R25" i="18"/>
  <c r="R30" i="18"/>
  <c r="R31" i="18"/>
  <c r="S6" i="18"/>
  <c r="R22" i="18"/>
  <c r="R28" i="18"/>
  <c r="R26" i="18"/>
  <c r="R7" i="18"/>
  <c r="R29" i="18"/>
  <c r="R27" i="18"/>
  <c r="R12" i="18"/>
  <c r="R15" i="18"/>
  <c r="R24" i="18"/>
  <c r="R6" i="25"/>
  <c r="Q12" i="25"/>
  <c r="Q15" i="25"/>
  <c r="Q7" i="25"/>
  <c r="Q14" i="25"/>
  <c r="P19" i="21"/>
  <c r="P18" i="21"/>
  <c r="Q15" i="21"/>
  <c r="R6" i="21"/>
  <c r="Q30" i="21"/>
  <c r="Q24" i="21"/>
  <c r="Q21" i="21"/>
  <c r="Q25" i="21"/>
  <c r="Q22" i="21"/>
  <c r="Q31" i="21"/>
  <c r="Q26" i="21"/>
  <c r="Q29" i="21"/>
  <c r="Q14" i="21"/>
  <c r="Q12" i="21"/>
  <c r="Q27" i="21"/>
  <c r="Q7" i="21"/>
  <c r="Q28" i="21"/>
  <c r="Q23" i="21"/>
  <c r="N14" i="48"/>
  <c r="N28" i="48"/>
  <c r="N12" i="48"/>
  <c r="N30" i="48"/>
  <c r="N7" i="48"/>
  <c r="N24" i="48"/>
  <c r="N31" i="48"/>
  <c r="O6" i="48"/>
  <c r="N23" i="48"/>
  <c r="N29" i="48"/>
  <c r="N22" i="48"/>
  <c r="N15" i="48"/>
  <c r="N26" i="48"/>
  <c r="N27" i="48"/>
  <c r="N21" i="48"/>
  <c r="N25" i="48"/>
  <c r="O19" i="20"/>
  <c r="O18" i="20"/>
  <c r="P12" i="20"/>
  <c r="P28" i="20"/>
  <c r="P21" i="20"/>
  <c r="P14" i="20"/>
  <c r="P31" i="20"/>
  <c r="P30" i="20"/>
  <c r="P27" i="20"/>
  <c r="P23" i="20"/>
  <c r="P25" i="20"/>
  <c r="P29" i="20"/>
  <c r="P15" i="20"/>
  <c r="P7" i="20"/>
  <c r="Q6" i="20"/>
  <c r="P26" i="20"/>
  <c r="P24" i="20"/>
  <c r="P22" i="20"/>
  <c r="O12" i="24"/>
  <c r="O7" i="24"/>
  <c r="P6" i="24"/>
  <c r="O14" i="24"/>
  <c r="O15" i="24"/>
  <c r="P28" i="19"/>
  <c r="P24" i="19"/>
  <c r="P12" i="19"/>
  <c r="Q6" i="19"/>
  <c r="P27" i="19"/>
  <c r="P23" i="19"/>
  <c r="P21" i="19"/>
  <c r="P29" i="19"/>
  <c r="P15" i="19"/>
  <c r="P26" i="19"/>
  <c r="P22" i="19"/>
  <c r="P14" i="19"/>
  <c r="P25" i="19"/>
  <c r="P31" i="19"/>
  <c r="P30" i="19"/>
  <c r="P7" i="19"/>
  <c r="O19" i="19"/>
  <c r="O18" i="19"/>
  <c r="P15" i="23"/>
  <c r="P7" i="23"/>
  <c r="P12" i="23"/>
  <c r="P14" i="23"/>
  <c r="Q6" i="23"/>
  <c r="S28" i="18"/>
  <c r="S22" i="18"/>
  <c r="S21" i="18"/>
  <c r="S23" i="18"/>
  <c r="S31" i="18"/>
  <c r="S15" i="18"/>
  <c r="S29" i="18"/>
  <c r="S25" i="18"/>
  <c r="S30" i="18"/>
  <c r="S27" i="18"/>
  <c r="S26" i="18"/>
  <c r="S12" i="18"/>
  <c r="S24" i="18"/>
  <c r="S7" i="18"/>
  <c r="S14" i="18"/>
  <c r="R18" i="18"/>
  <c r="R19" i="18"/>
  <c r="R12" i="25"/>
  <c r="R7" i="25"/>
  <c r="R14" i="25"/>
  <c r="R15" i="25"/>
  <c r="R30" i="21"/>
  <c r="S6" i="21"/>
  <c r="R22" i="21"/>
  <c r="R14" i="21"/>
  <c r="R24" i="21"/>
  <c r="R25" i="21"/>
  <c r="R12" i="21"/>
  <c r="R26" i="21"/>
  <c r="R23" i="21"/>
  <c r="R29" i="21"/>
  <c r="R27" i="21"/>
  <c r="R28" i="21"/>
  <c r="R21" i="21"/>
  <c r="R7" i="21"/>
  <c r="R31" i="21"/>
  <c r="R15" i="21"/>
  <c r="Q19" i="21"/>
  <c r="Q18" i="21"/>
  <c r="O12" i="48"/>
  <c r="O31" i="48"/>
  <c r="O15" i="48"/>
  <c r="O25" i="48"/>
  <c r="O27" i="48"/>
  <c r="O26" i="48"/>
  <c r="O24" i="48"/>
  <c r="O21" i="48"/>
  <c r="O22" i="48"/>
  <c r="O29" i="48"/>
  <c r="O30" i="48"/>
  <c r="O28" i="48"/>
  <c r="O14" i="48"/>
  <c r="O7" i="48"/>
  <c r="P6" i="48"/>
  <c r="O23" i="48"/>
  <c r="P19" i="20"/>
  <c r="P18" i="20"/>
  <c r="Q22" i="20"/>
  <c r="Q12" i="20"/>
  <c r="Q31" i="20"/>
  <c r="Q30" i="20"/>
  <c r="Q14" i="20"/>
  <c r="Q29" i="20"/>
  <c r="Q28" i="20"/>
  <c r="Q26" i="20"/>
  <c r="Q25" i="20"/>
  <c r="Q27" i="20"/>
  <c r="Q7" i="20"/>
  <c r="Q24" i="20"/>
  <c r="Q15" i="20"/>
  <c r="Q21" i="20"/>
  <c r="R6" i="20"/>
  <c r="Q23" i="20"/>
  <c r="P15" i="24"/>
  <c r="P14" i="24"/>
  <c r="P7" i="24"/>
  <c r="Q6" i="24"/>
  <c r="P12" i="24"/>
  <c r="P18" i="19"/>
  <c r="P19" i="19"/>
  <c r="Q22" i="19"/>
  <c r="Q30" i="19"/>
  <c r="Q24" i="19"/>
  <c r="Q28" i="19"/>
  <c r="Q12" i="19"/>
  <c r="Q14" i="19"/>
  <c r="Q29" i="19"/>
  <c r="Q23" i="19"/>
  <c r="Q7" i="19"/>
  <c r="Q27" i="19"/>
  <c r="Q26" i="19"/>
  <c r="Q15" i="19"/>
  <c r="R6" i="19"/>
  <c r="Q25" i="19"/>
  <c r="Q21" i="19"/>
  <c r="Q31" i="19"/>
  <c r="R6" i="23"/>
  <c r="Q14" i="23"/>
  <c r="Q15" i="23"/>
  <c r="Q7" i="23"/>
  <c r="Q12" i="23"/>
  <c r="S19" i="18"/>
  <c r="S18" i="18"/>
  <c r="S23" i="21"/>
  <c r="S30" i="21"/>
  <c r="S31" i="21"/>
  <c r="S21" i="21"/>
  <c r="S29" i="21"/>
  <c r="S14" i="21"/>
  <c r="S26" i="21"/>
  <c r="S22" i="21"/>
  <c r="S7" i="21"/>
  <c r="S15" i="21"/>
  <c r="S28" i="21"/>
  <c r="T6" i="21"/>
  <c r="S12" i="21"/>
  <c r="S24" i="21"/>
  <c r="S27" i="21"/>
  <c r="S25" i="21"/>
  <c r="R19" i="21"/>
  <c r="R18" i="21"/>
  <c r="Q6" i="48"/>
  <c r="P26" i="48"/>
  <c r="P29" i="48"/>
  <c r="P25" i="48"/>
  <c r="P15" i="48"/>
  <c r="P28" i="48"/>
  <c r="P22" i="48"/>
  <c r="P23" i="48"/>
  <c r="P30" i="48"/>
  <c r="P27" i="48"/>
  <c r="P7" i="48"/>
  <c r="P12" i="48"/>
  <c r="P21" i="48"/>
  <c r="P24" i="48"/>
  <c r="P31" i="48"/>
  <c r="P14" i="48"/>
  <c r="Q18" i="20"/>
  <c r="Q19" i="20"/>
  <c r="R21" i="20"/>
  <c r="R12" i="20"/>
  <c r="R29" i="20"/>
  <c r="S6" i="20"/>
  <c r="R25" i="20"/>
  <c r="R24" i="20"/>
  <c r="R7" i="20"/>
  <c r="R30" i="20"/>
  <c r="R22" i="20"/>
  <c r="R27" i="20"/>
  <c r="R14" i="20"/>
  <c r="R28" i="20"/>
  <c r="R31" i="20"/>
  <c r="R15" i="20"/>
  <c r="R23" i="20"/>
  <c r="R26" i="20"/>
  <c r="Q14" i="24"/>
  <c r="Q12" i="24"/>
  <c r="Q15" i="24"/>
  <c r="Q7" i="24"/>
  <c r="R6" i="24"/>
  <c r="Q18" i="19"/>
  <c r="Q19" i="19"/>
  <c r="R27" i="19"/>
  <c r="R15" i="19"/>
  <c r="R14" i="19"/>
  <c r="R7" i="19"/>
  <c r="R30" i="19"/>
  <c r="R28" i="19"/>
  <c r="R21" i="19"/>
  <c r="R12" i="19"/>
  <c r="R22" i="19"/>
  <c r="R31" i="19"/>
  <c r="R29" i="19"/>
  <c r="R25" i="19"/>
  <c r="R24" i="19"/>
  <c r="R23" i="19"/>
  <c r="R26" i="19"/>
  <c r="R15" i="23"/>
  <c r="R14" i="23"/>
  <c r="R12" i="23"/>
  <c r="R7" i="23"/>
  <c r="U6" i="21"/>
  <c r="T22" i="21"/>
  <c r="T14" i="21"/>
  <c r="T15" i="21"/>
  <c r="T30" i="21"/>
  <c r="T7" i="21"/>
  <c r="T29" i="21"/>
  <c r="T25" i="21"/>
  <c r="T23" i="21"/>
  <c r="T31" i="21"/>
  <c r="T27" i="21"/>
  <c r="T21" i="21"/>
  <c r="T28" i="21"/>
  <c r="T24" i="21"/>
  <c r="T26" i="21"/>
  <c r="T12" i="21"/>
  <c r="S19" i="21"/>
  <c r="S18" i="21"/>
  <c r="Q15" i="48"/>
  <c r="Q24" i="48"/>
  <c r="Q30" i="48"/>
  <c r="Q22" i="48"/>
  <c r="Q23" i="48"/>
  <c r="Q25" i="48"/>
  <c r="Q29" i="48"/>
  <c r="Q14" i="48"/>
  <c r="Q27" i="48"/>
  <c r="Q21" i="48"/>
  <c r="Q26" i="48"/>
  <c r="Q31" i="48"/>
  <c r="Q28" i="48"/>
  <c r="Q7" i="48"/>
  <c r="R6" i="48"/>
  <c r="Q12" i="48"/>
  <c r="R19" i="20"/>
  <c r="R18" i="20"/>
  <c r="S27" i="20"/>
  <c r="S24" i="20"/>
  <c r="S30" i="20"/>
  <c r="S22" i="20"/>
  <c r="S29" i="20"/>
  <c r="S21" i="20"/>
  <c r="S26" i="20"/>
  <c r="S7" i="20"/>
  <c r="S31" i="20"/>
  <c r="S28" i="20"/>
  <c r="S12" i="20"/>
  <c r="T6" i="20"/>
  <c r="S23" i="20"/>
  <c r="S25" i="20"/>
  <c r="S15" i="20"/>
  <c r="S14" i="20"/>
  <c r="R14" i="24"/>
  <c r="R15" i="24"/>
  <c r="R12" i="24"/>
  <c r="R7" i="24"/>
  <c r="R18" i="19"/>
  <c r="R19" i="19"/>
  <c r="U21" i="21"/>
  <c r="U28" i="21"/>
  <c r="U25" i="21"/>
  <c r="U14" i="21"/>
  <c r="U7" i="21"/>
  <c r="U26" i="21"/>
  <c r="V6" i="21"/>
  <c r="U22" i="21"/>
  <c r="U15" i="21"/>
  <c r="U31" i="21"/>
  <c r="U30" i="21"/>
  <c r="U29" i="21"/>
  <c r="U23" i="21"/>
  <c r="U27" i="21"/>
  <c r="U24" i="21"/>
  <c r="U12" i="21"/>
  <c r="T19" i="21"/>
  <c r="T18" i="21"/>
  <c r="R7" i="48"/>
  <c r="R24" i="48"/>
  <c r="R29" i="48"/>
  <c r="S6" i="48"/>
  <c r="R12" i="48"/>
  <c r="R21" i="48"/>
  <c r="R26" i="48"/>
  <c r="R28" i="48"/>
  <c r="R15" i="48"/>
  <c r="R31" i="48"/>
  <c r="R23" i="48"/>
  <c r="R27" i="48"/>
  <c r="R22" i="48"/>
  <c r="R25" i="48"/>
  <c r="R14" i="48"/>
  <c r="R30" i="48"/>
  <c r="S18" i="20"/>
  <c r="S19" i="20"/>
  <c r="T14" i="20"/>
  <c r="T23" i="20"/>
  <c r="T30" i="20"/>
  <c r="T21" i="20"/>
  <c r="T29" i="20"/>
  <c r="T28" i="20"/>
  <c r="T24" i="20"/>
  <c r="T12" i="20"/>
  <c r="T31" i="20"/>
  <c r="T26" i="20"/>
  <c r="T25" i="20"/>
  <c r="T7" i="20"/>
  <c r="T22" i="20"/>
  <c r="T15" i="20"/>
  <c r="T27" i="20"/>
  <c r="V7" i="21"/>
  <c r="V31" i="21"/>
  <c r="V25" i="21"/>
  <c r="V23" i="21"/>
  <c r="V12" i="21"/>
  <c r="V21" i="21"/>
  <c r="V29" i="21"/>
  <c r="V26" i="21"/>
  <c r="V30" i="21"/>
  <c r="W6" i="21"/>
  <c r="V22" i="21"/>
  <c r="V28" i="21"/>
  <c r="V27" i="21"/>
  <c r="V24" i="21"/>
  <c r="V15" i="21"/>
  <c r="V14" i="21"/>
  <c r="U18" i="21"/>
  <c r="U19" i="21"/>
  <c r="S23" i="48"/>
  <c r="S21" i="48"/>
  <c r="S30" i="48"/>
  <c r="S29" i="48"/>
  <c r="S7" i="48"/>
  <c r="T6" i="48"/>
  <c r="S24" i="48"/>
  <c r="S26" i="48"/>
  <c r="S25" i="48"/>
  <c r="S14" i="48"/>
  <c r="S15" i="48"/>
  <c r="S31" i="48"/>
  <c r="S22" i="48"/>
  <c r="S27" i="48"/>
  <c r="S28" i="48"/>
  <c r="S12" i="48"/>
  <c r="T18" i="20"/>
  <c r="T19" i="20"/>
  <c r="V18" i="21"/>
  <c r="V19" i="21"/>
  <c r="X6" i="21"/>
  <c r="W23" i="21"/>
  <c r="W24" i="21"/>
  <c r="W31" i="21"/>
  <c r="W27" i="21"/>
  <c r="W14" i="21"/>
  <c r="W30" i="21"/>
  <c r="W22" i="21"/>
  <c r="W25" i="21"/>
  <c r="W28" i="21"/>
  <c r="W29" i="21"/>
  <c r="W15" i="21"/>
  <c r="W7" i="21"/>
  <c r="W21" i="21"/>
  <c r="W26" i="21"/>
  <c r="W12" i="21"/>
  <c r="T29" i="48"/>
  <c r="T15" i="48"/>
  <c r="T28" i="48"/>
  <c r="T25" i="48"/>
  <c r="T23" i="48"/>
  <c r="T22" i="48"/>
  <c r="U6" i="48"/>
  <c r="T7" i="48"/>
  <c r="T26" i="48"/>
  <c r="T31" i="48"/>
  <c r="T24" i="48"/>
  <c r="T12" i="48"/>
  <c r="T27" i="48"/>
  <c r="T21" i="48"/>
  <c r="T14" i="48"/>
  <c r="T30" i="48"/>
  <c r="X15" i="21"/>
  <c r="X7" i="21"/>
  <c r="X22" i="21"/>
  <c r="X31" i="21"/>
  <c r="X14" i="21"/>
  <c r="X30" i="21"/>
  <c r="X24" i="21"/>
  <c r="X12" i="21"/>
  <c r="X26" i="21"/>
  <c r="X25" i="21"/>
  <c r="X21" i="21"/>
  <c r="X27" i="21"/>
  <c r="Y6" i="21"/>
  <c r="X29" i="21"/>
  <c r="X23" i="21"/>
  <c r="X28" i="21"/>
  <c r="W19" i="21"/>
  <c r="W18" i="21"/>
  <c r="U12" i="48"/>
  <c r="U23" i="48"/>
  <c r="U27" i="48"/>
  <c r="U31" i="48"/>
  <c r="U29" i="48"/>
  <c r="U25" i="48"/>
  <c r="U26" i="48"/>
  <c r="U21" i="48"/>
  <c r="U28" i="48"/>
  <c r="U7" i="48"/>
  <c r="U30" i="48"/>
  <c r="U22" i="48"/>
  <c r="V6" i="48"/>
  <c r="U14" i="48"/>
  <c r="U15" i="48"/>
  <c r="U24" i="48"/>
  <c r="X18" i="21"/>
  <c r="X19" i="21"/>
  <c r="Y15" i="21"/>
  <c r="Y27" i="21"/>
  <c r="Y26" i="21"/>
  <c r="Y24" i="21"/>
  <c r="Y28" i="21"/>
  <c r="Y29" i="21"/>
  <c r="Y7" i="21"/>
  <c r="Z6" i="21"/>
  <c r="Y14" i="21"/>
  <c r="Y21" i="21"/>
  <c r="Y31" i="21"/>
  <c r="Y30" i="21"/>
  <c r="Y25" i="21"/>
  <c r="Y23" i="21"/>
  <c r="Y22" i="21"/>
  <c r="Y12" i="21"/>
  <c r="V26" i="48"/>
  <c r="V25" i="48"/>
  <c r="V12" i="48"/>
  <c r="V15" i="48"/>
  <c r="V24" i="48"/>
  <c r="V22" i="48"/>
  <c r="V28" i="48"/>
  <c r="V31" i="48"/>
  <c r="V23" i="48"/>
  <c r="V29" i="48"/>
  <c r="W6" i="48"/>
  <c r="V14" i="48"/>
  <c r="V7" i="48"/>
  <c r="V30" i="48"/>
  <c r="V21" i="48"/>
  <c r="V27" i="48"/>
  <c r="Z14" i="21"/>
  <c r="AA6" i="21"/>
  <c r="Z24" i="21"/>
  <c r="Z27" i="21"/>
  <c r="Z22" i="21"/>
  <c r="Z21" i="21"/>
  <c r="Z26" i="21"/>
  <c r="Z31" i="21"/>
  <c r="Z12" i="21"/>
  <c r="Z28" i="21"/>
  <c r="Z15" i="21"/>
  <c r="Z29" i="21"/>
  <c r="Z7" i="21"/>
  <c r="Z30" i="21"/>
  <c r="Z23" i="21"/>
  <c r="Z25" i="21"/>
  <c r="Y18" i="21"/>
  <c r="Y19" i="21"/>
  <c r="W30" i="48"/>
  <c r="W27" i="48"/>
  <c r="W23" i="48"/>
  <c r="W25" i="48"/>
  <c r="W31" i="48"/>
  <c r="W21" i="48"/>
  <c r="X6" i="48"/>
  <c r="W22" i="48"/>
  <c r="W12" i="48"/>
  <c r="W7" i="48"/>
  <c r="W15" i="48"/>
  <c r="W26" i="48"/>
  <c r="W28" i="48"/>
  <c r="W24" i="48"/>
  <c r="W29" i="48"/>
  <c r="W14" i="48"/>
  <c r="AB6" i="21"/>
  <c r="AA12" i="21"/>
  <c r="AA31" i="21"/>
  <c r="AA27" i="21"/>
  <c r="AA7" i="21"/>
  <c r="AA26" i="21"/>
  <c r="AA29" i="21"/>
  <c r="AA22" i="21"/>
  <c r="AA30" i="21"/>
  <c r="AA28" i="21"/>
  <c r="AA14" i="21"/>
  <c r="AA15" i="21"/>
  <c r="AA25" i="21"/>
  <c r="AA21" i="21"/>
  <c r="AA23" i="21"/>
  <c r="AA24" i="21"/>
  <c r="Z19" i="21"/>
  <c r="Z18" i="21"/>
  <c r="X22" i="48"/>
  <c r="X14" i="48"/>
  <c r="X28" i="48"/>
  <c r="Y6" i="48"/>
  <c r="X26" i="48"/>
  <c r="X15" i="48"/>
  <c r="X27" i="48"/>
  <c r="X30" i="48"/>
  <c r="X23" i="48"/>
  <c r="X31" i="48"/>
  <c r="X25" i="48"/>
  <c r="X7" i="48"/>
  <c r="X29" i="48"/>
  <c r="X12" i="48"/>
  <c r="X24" i="48"/>
  <c r="X21" i="48"/>
  <c r="AB26" i="21"/>
  <c r="AC6" i="21"/>
  <c r="AB27" i="21"/>
  <c r="AB14" i="21"/>
  <c r="AB15" i="21"/>
  <c r="AB25" i="21"/>
  <c r="AB22" i="21"/>
  <c r="AB12" i="21"/>
  <c r="AB29" i="21"/>
  <c r="AB23" i="21"/>
  <c r="AB7" i="21"/>
  <c r="AB30" i="21"/>
  <c r="AB21" i="21"/>
  <c r="AB28" i="21"/>
  <c r="AB31" i="21"/>
  <c r="AB24" i="21"/>
  <c r="AA18" i="21"/>
  <c r="AA19" i="21"/>
  <c r="Y24" i="48"/>
  <c r="Y12" i="48"/>
  <c r="Y21" i="48"/>
  <c r="Y15" i="48"/>
  <c r="Y14" i="48"/>
  <c r="Z6" i="48"/>
  <c r="Y29" i="48"/>
  <c r="Y26" i="48"/>
  <c r="Y25" i="48"/>
  <c r="Y22" i="48"/>
  <c r="Y30" i="48"/>
  <c r="Y27" i="48"/>
  <c r="Y7" i="48"/>
  <c r="Y31" i="48"/>
  <c r="Y23" i="48"/>
  <c r="Y28" i="48"/>
  <c r="AC14" i="21"/>
  <c r="AC12" i="21"/>
  <c r="AC22" i="21"/>
  <c r="AD6" i="21"/>
  <c r="AC27" i="21"/>
  <c r="AC7" i="21"/>
  <c r="AC23" i="21"/>
  <c r="AC30" i="21"/>
  <c r="AC21" i="21"/>
  <c r="AC24" i="21"/>
  <c r="AC28" i="21"/>
  <c r="AC15" i="21"/>
  <c r="AC26" i="21"/>
  <c r="AC25" i="21"/>
  <c r="AC31" i="21"/>
  <c r="AC29" i="21"/>
  <c r="AB19" i="21"/>
  <c r="AB18" i="21"/>
  <c r="Z30" i="48"/>
  <c r="Z23" i="48"/>
  <c r="Z24" i="48"/>
  <c r="Z28" i="48"/>
  <c r="Z12" i="48"/>
  <c r="Z14" i="48"/>
  <c r="Z7" i="48"/>
  <c r="Z15" i="48"/>
  <c r="Z25" i="48"/>
  <c r="Z21" i="48"/>
  <c r="AA6" i="48"/>
  <c r="Z31" i="48"/>
  <c r="Z29" i="48"/>
  <c r="Z26" i="48"/>
  <c r="Z22" i="48"/>
  <c r="Z27" i="48"/>
  <c r="AC18" i="21"/>
  <c r="AC19" i="21"/>
  <c r="AD22" i="21"/>
  <c r="AD23" i="21"/>
  <c r="AD28" i="21"/>
  <c r="AD7" i="21"/>
  <c r="AD14" i="21"/>
  <c r="AD12" i="21"/>
  <c r="AD29" i="21"/>
  <c r="AD25" i="21"/>
  <c r="AD21" i="21"/>
  <c r="AD24" i="21"/>
  <c r="AE6" i="21"/>
  <c r="AD26" i="21"/>
  <c r="AD15" i="21"/>
  <c r="AD27" i="21"/>
  <c r="AD30" i="21"/>
  <c r="AD31" i="21"/>
  <c r="AA21" i="48"/>
  <c r="AA7" i="48"/>
  <c r="AA12" i="48"/>
  <c r="AA26" i="48"/>
  <c r="AA15" i="48"/>
  <c r="AA23" i="48"/>
  <c r="AA27" i="48"/>
  <c r="AA30" i="48"/>
  <c r="AB6" i="48"/>
  <c r="AA29" i="48"/>
  <c r="AA25" i="48"/>
  <c r="AA14" i="48"/>
  <c r="AA28" i="48"/>
  <c r="AA31" i="48"/>
  <c r="AA24" i="48"/>
  <c r="AA22" i="48"/>
  <c r="AD18" i="21"/>
  <c r="AD19" i="21"/>
  <c r="AE12" i="21"/>
  <c r="AE14" i="21"/>
  <c r="AE28" i="21"/>
  <c r="AF6" i="21"/>
  <c r="AE7" i="21"/>
  <c r="AE23" i="21"/>
  <c r="AE27" i="21"/>
  <c r="AE24" i="21"/>
  <c r="AE21" i="21"/>
  <c r="AE15" i="21"/>
  <c r="AE29" i="21"/>
  <c r="AE31" i="21"/>
  <c r="AE22" i="21"/>
  <c r="AE30" i="21"/>
  <c r="AE25" i="21"/>
  <c r="AE26" i="21"/>
  <c r="AB14" i="48"/>
  <c r="AB28" i="48"/>
  <c r="AB31" i="48"/>
  <c r="AC6" i="48"/>
  <c r="AB30" i="48"/>
  <c r="AB24" i="48"/>
  <c r="AB22" i="48"/>
  <c r="AB27" i="48"/>
  <c r="AB15" i="48"/>
  <c r="AB23" i="48"/>
  <c r="AB7" i="48"/>
  <c r="AB21" i="48"/>
  <c r="AB29" i="48"/>
  <c r="AB26" i="48"/>
  <c r="AB12" i="48"/>
  <c r="AB25" i="48"/>
  <c r="AE19" i="21"/>
  <c r="AE18" i="21"/>
  <c r="AF24" i="21"/>
  <c r="AF12" i="21"/>
  <c r="AF31" i="21"/>
  <c r="AF27" i="21"/>
  <c r="AF28" i="21"/>
  <c r="AF25" i="21"/>
  <c r="AF7" i="21"/>
  <c r="AF30" i="21"/>
  <c r="AG6" i="21"/>
  <c r="AF29" i="21"/>
  <c r="AF14" i="21"/>
  <c r="AF22" i="21"/>
  <c r="AF26" i="21"/>
  <c r="AF21" i="21"/>
  <c r="AF15" i="21"/>
  <c r="AF23" i="21"/>
  <c r="AC14" i="48"/>
  <c r="AC22" i="48"/>
  <c r="AC29" i="48"/>
  <c r="AC28" i="48"/>
  <c r="AD6" i="48"/>
  <c r="AC21" i="48"/>
  <c r="AC7" i="48"/>
  <c r="AC26" i="48"/>
  <c r="AC15" i="48"/>
  <c r="AC23" i="48"/>
  <c r="AC31" i="48"/>
  <c r="AC12" i="48"/>
  <c r="AC24" i="48"/>
  <c r="AC25" i="48"/>
  <c r="AC27" i="48"/>
  <c r="AC30" i="48"/>
  <c r="AF18" i="21"/>
  <c r="AF19" i="21"/>
  <c r="AG30" i="21"/>
  <c r="AG25" i="21"/>
  <c r="AG24" i="21"/>
  <c r="AG12" i="21"/>
  <c r="AH6" i="21"/>
  <c r="AG15" i="21"/>
  <c r="AG22" i="21"/>
  <c r="AG21" i="21"/>
  <c r="AG23" i="21"/>
  <c r="AG27" i="21"/>
  <c r="AG29" i="21"/>
  <c r="AG7" i="21"/>
  <c r="AG14" i="21"/>
  <c r="AG26" i="21"/>
  <c r="AG28" i="21"/>
  <c r="AG31" i="21"/>
  <c r="AD26" i="48"/>
  <c r="AD24" i="48"/>
  <c r="AD31" i="48"/>
  <c r="AD12" i="48"/>
  <c r="AD27" i="48"/>
  <c r="AD25" i="48"/>
  <c r="AD23" i="48"/>
  <c r="AD30" i="48"/>
  <c r="AD29" i="48"/>
  <c r="AD22" i="48"/>
  <c r="AD14" i="48"/>
  <c r="AD21" i="48"/>
  <c r="AE6" i="48"/>
  <c r="AD15" i="48"/>
  <c r="AD7" i="48"/>
  <c r="AD28" i="48"/>
  <c r="AG19" i="21"/>
  <c r="AG18" i="21"/>
  <c r="AH30" i="21"/>
  <c r="AH31" i="21"/>
  <c r="AH24" i="21"/>
  <c r="AH23" i="21"/>
  <c r="AH14" i="21"/>
  <c r="AH28" i="21"/>
  <c r="AH21" i="21"/>
  <c r="AH29" i="21"/>
  <c r="AH15" i="21"/>
  <c r="AH26" i="21"/>
  <c r="AH7" i="21"/>
  <c r="AH12" i="21"/>
  <c r="AH25" i="21"/>
  <c r="AH27" i="21"/>
  <c r="AH22" i="21"/>
  <c r="AI6" i="21"/>
  <c r="AE15" i="48"/>
  <c r="AE30" i="48"/>
  <c r="AE29" i="48"/>
  <c r="AE21" i="48"/>
  <c r="AE23" i="48"/>
  <c r="AE24" i="48"/>
  <c r="AE14" i="48"/>
  <c r="AE12" i="48"/>
  <c r="AE28" i="48"/>
  <c r="AE27" i="48"/>
  <c r="AF6" i="48"/>
  <c r="AE22" i="48"/>
  <c r="AE26" i="48"/>
  <c r="AE25" i="48"/>
  <c r="AE31" i="48"/>
  <c r="AE7" i="48"/>
  <c r="AH19" i="21"/>
  <c r="AH18" i="21"/>
  <c r="AJ6" i="21"/>
  <c r="AI28" i="21"/>
  <c r="AI22" i="21"/>
  <c r="AI23" i="21"/>
  <c r="AI31" i="21"/>
  <c r="AI15" i="21"/>
  <c r="AI21" i="21"/>
  <c r="AI24" i="21"/>
  <c r="AI25" i="21"/>
  <c r="AI12" i="21"/>
  <c r="AI29" i="21"/>
  <c r="AI30" i="21"/>
  <c r="AI7" i="21"/>
  <c r="AI14" i="21"/>
  <c r="AI26" i="21"/>
  <c r="AI27" i="21"/>
  <c r="AF28" i="48"/>
  <c r="AG6" i="48"/>
  <c r="AF14" i="48"/>
  <c r="AF24" i="48"/>
  <c r="AF27" i="48"/>
  <c r="AF23" i="48"/>
  <c r="AF25" i="48"/>
  <c r="AF26" i="48"/>
  <c r="AF31" i="48"/>
  <c r="AF21" i="48"/>
  <c r="AF7" i="48"/>
  <c r="AF30" i="48"/>
  <c r="AF12" i="48"/>
  <c r="AF22" i="48"/>
  <c r="AF29" i="48"/>
  <c r="AF15" i="48"/>
  <c r="AJ23" i="21"/>
  <c r="AJ15" i="21"/>
  <c r="AJ29" i="21"/>
  <c r="AJ31" i="21"/>
  <c r="AJ7" i="21"/>
  <c r="AJ28" i="21"/>
  <c r="AJ14" i="21"/>
  <c r="AJ24" i="21"/>
  <c r="AJ12" i="21"/>
  <c r="AK6" i="21"/>
  <c r="AJ26" i="21"/>
  <c r="AJ22" i="21"/>
  <c r="AJ30" i="21"/>
  <c r="AJ21" i="21"/>
  <c r="AJ27" i="21"/>
  <c r="AJ25" i="21"/>
  <c r="AI18" i="21"/>
  <c r="AI19" i="21"/>
  <c r="AG28" i="48"/>
  <c r="AG15" i="48"/>
  <c r="AG24" i="48"/>
  <c r="AG27" i="48"/>
  <c r="AG7" i="48"/>
  <c r="AG25" i="48"/>
  <c r="AG12" i="48"/>
  <c r="AG21" i="48"/>
  <c r="AG29" i="48"/>
  <c r="AG30" i="48"/>
  <c r="AG22" i="48"/>
  <c r="AG26" i="48"/>
  <c r="AG31" i="48"/>
  <c r="AG23" i="48"/>
  <c r="AG14" i="48"/>
  <c r="AH6" i="48"/>
  <c r="AJ18" i="21"/>
  <c r="AJ19" i="21"/>
  <c r="AK14" i="21"/>
  <c r="AK7" i="21"/>
  <c r="AL6" i="21"/>
  <c r="AK30" i="21"/>
  <c r="AK27" i="21"/>
  <c r="AK25" i="21"/>
  <c r="AK22" i="21"/>
  <c r="AK24" i="21"/>
  <c r="AK29" i="21"/>
  <c r="AK23" i="21"/>
  <c r="AK26" i="21"/>
  <c r="AK28" i="21"/>
  <c r="AK31" i="21"/>
  <c r="AK21" i="21"/>
  <c r="AK12" i="21"/>
  <c r="AK15" i="21"/>
  <c r="AH22" i="48"/>
  <c r="AH7" i="48"/>
  <c r="AH21" i="48"/>
  <c r="AH29" i="48"/>
  <c r="AH23" i="48"/>
  <c r="AH14" i="48"/>
  <c r="AH12" i="48"/>
  <c r="AH31" i="48"/>
  <c r="AH26" i="48"/>
  <c r="AH27" i="48"/>
  <c r="AH30" i="48"/>
  <c r="AH15" i="48"/>
  <c r="AH25" i="48"/>
  <c r="AH24" i="48"/>
  <c r="AI6" i="48"/>
  <c r="AH28" i="48"/>
  <c r="AM6" i="21"/>
  <c r="AL21" i="21"/>
  <c r="AL25" i="21"/>
  <c r="AL27" i="21"/>
  <c r="AL14" i="21"/>
  <c r="AL7" i="21"/>
  <c r="AL30" i="21"/>
  <c r="AL12" i="21"/>
  <c r="AL22" i="21"/>
  <c r="AL31" i="21"/>
  <c r="AL29" i="21"/>
  <c r="AL24" i="21"/>
  <c r="AL15" i="21"/>
  <c r="AL23" i="21"/>
  <c r="AL28" i="21"/>
  <c r="AL26" i="21"/>
  <c r="AK19" i="21"/>
  <c r="AK18" i="21"/>
  <c r="AI14" i="48"/>
  <c r="AI30" i="48"/>
  <c r="AI28" i="48"/>
  <c r="AI12" i="48"/>
  <c r="AI24" i="48"/>
  <c r="AI26" i="48"/>
  <c r="AI22" i="48"/>
  <c r="AI15" i="48"/>
  <c r="AI25" i="48"/>
  <c r="AI29" i="48"/>
  <c r="AI7" i="48"/>
  <c r="AI31" i="48"/>
  <c r="AI27" i="48"/>
  <c r="AI23" i="48"/>
  <c r="AI21" i="48"/>
  <c r="AJ6" i="48"/>
  <c r="AM22" i="21"/>
  <c r="AM12" i="21"/>
  <c r="AM24" i="21"/>
  <c r="AM29" i="21"/>
  <c r="AM31" i="21"/>
  <c r="AM14" i="21"/>
  <c r="AM26" i="21"/>
  <c r="AM15" i="21"/>
  <c r="AM28" i="21"/>
  <c r="AM23" i="21"/>
  <c r="AM25" i="21"/>
  <c r="AM21" i="21"/>
  <c r="AM27" i="21"/>
  <c r="AN6" i="21"/>
  <c r="AM30" i="21"/>
  <c r="AM7" i="21"/>
  <c r="AL19" i="21"/>
  <c r="AL18" i="21"/>
  <c r="AJ14" i="48"/>
  <c r="AJ27" i="48"/>
  <c r="AJ7" i="48"/>
  <c r="AJ29" i="48"/>
  <c r="AJ22" i="48"/>
  <c r="AJ24" i="48"/>
  <c r="AJ15" i="48"/>
  <c r="AJ30" i="48"/>
  <c r="AJ26" i="48"/>
  <c r="AJ21" i="48"/>
  <c r="AJ23" i="48"/>
  <c r="AJ31" i="48"/>
  <c r="AJ12" i="48"/>
  <c r="AJ28" i="48"/>
  <c r="AJ25" i="48"/>
  <c r="AK6" i="48"/>
  <c r="AM19" i="21"/>
  <c r="AM18" i="21"/>
  <c r="AN27" i="21"/>
  <c r="AN30" i="21"/>
  <c r="AN21" i="21"/>
  <c r="AN14" i="21"/>
  <c r="AN15" i="21"/>
  <c r="AN7" i="21"/>
  <c r="AN25" i="21"/>
  <c r="AN23" i="21"/>
  <c r="AN29" i="21"/>
  <c r="AN31" i="21"/>
  <c r="AO6" i="21"/>
  <c r="AN12" i="21"/>
  <c r="AN28" i="21"/>
  <c r="AN24" i="21"/>
  <c r="AN22" i="21"/>
  <c r="AN26" i="21"/>
  <c r="AK30" i="48"/>
  <c r="AK24" i="48"/>
  <c r="AK27" i="48"/>
  <c r="AK14" i="48"/>
  <c r="AK31" i="48"/>
  <c r="AK26" i="48"/>
  <c r="AK15" i="48"/>
  <c r="AK23" i="48"/>
  <c r="AK29" i="48"/>
  <c r="AK21" i="48"/>
  <c r="AK22" i="48"/>
  <c r="AK28" i="48"/>
  <c r="AK25" i="48"/>
  <c r="AK12" i="48"/>
  <c r="AK7" i="48"/>
  <c r="AL6" i="48"/>
  <c r="AO25" i="21"/>
  <c r="AO29" i="21"/>
  <c r="AO12" i="21"/>
  <c r="AO14" i="21"/>
  <c r="AO31" i="21"/>
  <c r="AO21" i="21"/>
  <c r="AO28" i="21"/>
  <c r="AO27" i="21"/>
  <c r="AO30" i="21"/>
  <c r="AP6" i="21"/>
  <c r="AO22" i="21"/>
  <c r="AO23" i="21"/>
  <c r="AO24" i="21"/>
  <c r="AO26" i="21"/>
  <c r="AO7" i="21"/>
  <c r="AO15" i="21"/>
  <c r="AN18" i="21"/>
  <c r="AN19" i="21"/>
  <c r="AL28" i="48"/>
  <c r="AL14" i="48"/>
  <c r="AL23" i="48"/>
  <c r="AL24" i="48"/>
  <c r="AL22" i="48"/>
  <c r="AM6" i="48"/>
  <c r="AL27" i="48"/>
  <c r="AL7" i="48"/>
  <c r="AL29" i="48"/>
  <c r="AL30" i="48"/>
  <c r="AL25" i="48"/>
  <c r="AL26" i="48"/>
  <c r="AL31" i="48"/>
  <c r="AL12" i="48"/>
  <c r="AL15" i="48"/>
  <c r="AL21" i="48"/>
  <c r="AO19" i="21"/>
  <c r="AO18" i="21"/>
  <c r="AP31" i="21"/>
  <c r="AP29" i="21"/>
  <c r="AP28" i="21"/>
  <c r="AP21" i="21"/>
  <c r="AQ6" i="21"/>
  <c r="AP14" i="21"/>
  <c r="AP24" i="21"/>
  <c r="AP30" i="21"/>
  <c r="AP23" i="21"/>
  <c r="AP15" i="21"/>
  <c r="AP22" i="21"/>
  <c r="AP27" i="21"/>
  <c r="AP7" i="21"/>
  <c r="AP12" i="21"/>
  <c r="AP26" i="21"/>
  <c r="AP25" i="21"/>
  <c r="AM29" i="48"/>
  <c r="AM23" i="48"/>
  <c r="AM14" i="48"/>
  <c r="AM15" i="48"/>
  <c r="AM25" i="48"/>
  <c r="AM24" i="48"/>
  <c r="AM27" i="48"/>
  <c r="AM7" i="48"/>
  <c r="AM22" i="48"/>
  <c r="AN6" i="48"/>
  <c r="AM30" i="48"/>
  <c r="AM12" i="48"/>
  <c r="AM21" i="48"/>
  <c r="AM31" i="48"/>
  <c r="AM26" i="48"/>
  <c r="AM28" i="48"/>
  <c r="AR6" i="21"/>
  <c r="AQ25" i="21"/>
  <c r="AQ7" i="21"/>
  <c r="AQ12" i="21"/>
  <c r="AQ21" i="21"/>
  <c r="AQ23" i="21"/>
  <c r="AQ14" i="21"/>
  <c r="AQ22" i="21"/>
  <c r="AQ15" i="21"/>
  <c r="AQ28" i="21"/>
  <c r="AQ27" i="21"/>
  <c r="AQ29" i="21"/>
  <c r="AQ31" i="21"/>
  <c r="AQ24" i="21"/>
  <c r="AQ26" i="21"/>
  <c r="AQ30" i="21"/>
  <c r="AP19" i="21"/>
  <c r="AP18" i="21"/>
  <c r="AN21" i="48"/>
  <c r="AN28" i="48"/>
  <c r="AN7" i="48"/>
  <c r="AN24" i="48"/>
  <c r="AN15" i="48"/>
  <c r="AN12" i="48"/>
  <c r="AN22" i="48"/>
  <c r="AN27" i="48"/>
  <c r="AN30" i="48"/>
  <c r="AO6" i="48"/>
  <c r="AN29" i="48"/>
  <c r="AN14" i="48"/>
  <c r="AN31" i="48"/>
  <c r="AN25" i="48"/>
  <c r="AN23" i="48"/>
  <c r="AN26" i="48"/>
  <c r="AR15" i="21"/>
  <c r="AR31" i="21"/>
  <c r="AR21" i="21"/>
  <c r="AR29" i="21"/>
  <c r="AR24" i="21"/>
  <c r="AR27" i="21"/>
  <c r="AR25" i="21"/>
  <c r="AR28" i="21"/>
  <c r="AR23" i="21"/>
  <c r="AR7" i="21"/>
  <c r="AR26" i="21"/>
  <c r="AR14" i="21"/>
  <c r="AR22" i="21"/>
  <c r="AR12" i="21"/>
  <c r="AR30" i="21"/>
  <c r="AS6" i="21"/>
  <c r="AQ18" i="21"/>
  <c r="AQ19" i="21"/>
  <c r="AO27" i="48"/>
  <c r="AO14" i="48"/>
  <c r="AO24" i="48"/>
  <c r="AO29" i="48"/>
  <c r="AO7" i="48"/>
  <c r="AO22" i="48"/>
  <c r="AP6" i="48"/>
  <c r="AO28" i="48"/>
  <c r="AO25" i="48"/>
  <c r="AO21" i="48"/>
  <c r="AO26" i="48"/>
  <c r="AO15" i="48"/>
  <c r="AO30" i="48"/>
  <c r="AO12" i="48"/>
  <c r="AO23" i="48"/>
  <c r="AO31" i="48"/>
  <c r="AR19" i="21"/>
  <c r="AR18" i="21"/>
  <c r="AS23" i="21"/>
  <c r="AS31" i="21"/>
  <c r="AS28" i="21"/>
  <c r="AS25" i="21"/>
  <c r="AS21" i="21"/>
  <c r="AS29" i="21"/>
  <c r="AS15" i="21"/>
  <c r="AS30" i="21"/>
  <c r="AT6" i="21"/>
  <c r="AS27" i="21"/>
  <c r="AS14" i="21"/>
  <c r="AS22" i="21"/>
  <c r="AS24" i="21"/>
  <c r="AS26" i="21"/>
  <c r="AS7" i="21"/>
  <c r="AS12" i="21"/>
  <c r="AP7" i="48"/>
  <c r="AP24" i="48"/>
  <c r="AP25" i="48"/>
  <c r="AP31" i="48"/>
  <c r="AP15" i="48"/>
  <c r="AP30" i="48"/>
  <c r="AP14" i="48"/>
  <c r="AP22" i="48"/>
  <c r="AP12" i="48"/>
  <c r="AP26" i="48"/>
  <c r="AP21" i="48"/>
  <c r="AP27" i="48"/>
  <c r="AP23" i="48"/>
  <c r="AP29" i="48"/>
  <c r="AP28" i="48"/>
  <c r="AQ6" i="48"/>
  <c r="AT28" i="21"/>
  <c r="AT15" i="21"/>
  <c r="AU6" i="21"/>
  <c r="AT22" i="21"/>
  <c r="AT27" i="21"/>
  <c r="AT12" i="21"/>
  <c r="AT23" i="21"/>
  <c r="AT31" i="21"/>
  <c r="AT29" i="21"/>
  <c r="AT24" i="21"/>
  <c r="AT26" i="21"/>
  <c r="AT30" i="21"/>
  <c r="AT21" i="21"/>
  <c r="AT14" i="21"/>
  <c r="AT7" i="21"/>
  <c r="AT25" i="21"/>
  <c r="AS18" i="21"/>
  <c r="AS19" i="21"/>
  <c r="AQ27" i="48"/>
  <c r="AQ26" i="48"/>
  <c r="AQ30" i="48"/>
  <c r="AQ24" i="48"/>
  <c r="AQ28" i="48"/>
  <c r="AQ15" i="48"/>
  <c r="AQ23" i="48"/>
  <c r="AR6" i="48"/>
  <c r="AQ31" i="48"/>
  <c r="AQ7" i="48"/>
  <c r="AQ22" i="48"/>
  <c r="AQ12" i="48"/>
  <c r="AQ29" i="48"/>
  <c r="AQ25" i="48"/>
  <c r="AQ14" i="48"/>
  <c r="AQ21" i="48"/>
  <c r="AU7" i="21"/>
  <c r="AU14" i="21"/>
  <c r="AU15" i="21"/>
  <c r="AU21" i="21"/>
  <c r="AU23" i="21"/>
  <c r="AU30" i="21"/>
  <c r="AU22" i="21"/>
  <c r="AU29" i="21"/>
  <c r="AU31" i="21"/>
  <c r="AU28" i="21"/>
  <c r="AU12" i="21"/>
  <c r="AU25" i="21"/>
  <c r="AU26" i="21"/>
  <c r="AU24" i="21"/>
  <c r="AU27" i="21"/>
  <c r="AV6" i="21"/>
  <c r="AT19" i="21"/>
  <c r="AT18" i="21"/>
  <c r="AR12" i="48"/>
  <c r="AR28" i="48"/>
  <c r="AR22" i="48"/>
  <c r="AR7" i="48"/>
  <c r="AR24" i="48"/>
  <c r="AR30" i="48"/>
  <c r="AR26" i="48"/>
  <c r="AR25" i="48"/>
  <c r="AR15" i="48"/>
  <c r="AS6" i="48"/>
  <c r="AR21" i="48"/>
  <c r="AR23" i="48"/>
  <c r="AR14" i="48"/>
  <c r="AR29" i="48"/>
  <c r="AR27" i="48"/>
  <c r="AR31" i="48"/>
  <c r="AU18" i="21"/>
  <c r="AU19" i="21"/>
  <c r="AV7" i="21"/>
  <c r="AV14" i="21"/>
  <c r="AV23" i="21"/>
  <c r="AV29" i="21"/>
  <c r="AV22" i="21"/>
  <c r="AV15" i="21"/>
  <c r="AV21" i="21"/>
  <c r="AV31" i="21"/>
  <c r="AV28" i="21"/>
  <c r="AV27" i="21"/>
  <c r="AV12" i="21"/>
  <c r="AV24" i="21"/>
  <c r="AV25" i="21"/>
  <c r="AV26" i="21"/>
  <c r="AW6" i="21"/>
  <c r="AV30" i="21"/>
  <c r="AS26" i="48"/>
  <c r="AS12" i="48"/>
  <c r="AS28" i="48"/>
  <c r="AS21" i="48"/>
  <c r="AS22" i="48"/>
  <c r="AS29" i="48"/>
  <c r="AS31" i="48"/>
  <c r="AS7" i="48"/>
  <c r="AS14" i="48"/>
  <c r="AS27" i="48"/>
  <c r="AS24" i="48"/>
  <c r="AS15" i="48"/>
  <c r="AS25" i="48"/>
  <c r="AS30" i="48"/>
  <c r="AT6" i="48"/>
  <c r="AS23" i="48"/>
  <c r="AV18" i="21"/>
  <c r="AV19" i="21"/>
  <c r="AW15" i="21"/>
  <c r="AW27" i="21"/>
  <c r="AW22" i="21"/>
  <c r="AW31" i="21"/>
  <c r="AW29" i="21"/>
  <c r="AW12" i="21"/>
  <c r="AW14" i="21"/>
  <c r="AW25" i="21"/>
  <c r="AW21" i="21"/>
  <c r="AW30" i="21"/>
  <c r="AW23" i="21"/>
  <c r="AW26" i="21"/>
  <c r="AW24" i="21"/>
  <c r="AX6" i="21"/>
  <c r="AW7" i="21"/>
  <c r="AW28" i="21"/>
  <c r="AT21" i="48"/>
  <c r="AT24" i="48"/>
  <c r="AT29" i="48"/>
  <c r="AT12" i="48"/>
  <c r="AT27" i="48"/>
  <c r="AT25" i="48"/>
  <c r="AT31" i="48"/>
  <c r="AT23" i="48"/>
  <c r="AT14" i="48"/>
  <c r="AT7" i="48"/>
  <c r="AT22" i="48"/>
  <c r="AU6" i="48"/>
  <c r="AT15" i="48"/>
  <c r="AT28" i="48"/>
  <c r="AT26" i="48"/>
  <c r="AT30" i="48"/>
  <c r="AW19" i="21"/>
  <c r="AW18" i="21"/>
  <c r="AY6" i="21"/>
  <c r="AX12" i="21"/>
  <c r="AX25" i="21"/>
  <c r="AX14" i="21"/>
  <c r="AX15" i="21"/>
  <c r="AX28" i="21"/>
  <c r="AX29" i="21"/>
  <c r="AX22" i="21"/>
  <c r="AX24" i="21"/>
  <c r="AX7" i="21"/>
  <c r="AX26" i="21"/>
  <c r="AX27" i="21"/>
  <c r="AX31" i="21"/>
  <c r="AX21" i="21"/>
  <c r="AX23" i="21"/>
  <c r="AX30" i="21"/>
  <c r="AU15" i="48"/>
  <c r="AU21" i="48"/>
  <c r="AU30" i="48"/>
  <c r="AU25" i="48"/>
  <c r="AU12" i="48"/>
  <c r="AU23" i="48"/>
  <c r="AU31" i="48"/>
  <c r="AU24" i="48"/>
  <c r="AU26" i="48"/>
  <c r="AU22" i="48"/>
  <c r="AV6" i="48"/>
  <c r="AU14" i="48"/>
  <c r="AU29" i="48"/>
  <c r="AU27" i="48"/>
  <c r="AU28" i="48"/>
  <c r="AU7" i="48"/>
  <c r="AY21" i="21"/>
  <c r="AY28" i="21"/>
  <c r="AY30" i="21"/>
  <c r="AY24" i="21"/>
  <c r="AY26" i="21"/>
  <c r="AY31" i="21"/>
  <c r="AY12" i="21"/>
  <c r="AY25" i="21"/>
  <c r="AY7" i="21"/>
  <c r="AY15" i="21"/>
  <c r="AZ6" i="21"/>
  <c r="AY22" i="21"/>
  <c r="AY29" i="21"/>
  <c r="AY14" i="21"/>
  <c r="AY23" i="21"/>
  <c r="AY27" i="21"/>
  <c r="AX19" i="21"/>
  <c r="AX18" i="21"/>
  <c r="AV29" i="48"/>
  <c r="AV26" i="48"/>
  <c r="AV12" i="48"/>
  <c r="AV25" i="48"/>
  <c r="AV23" i="48"/>
  <c r="AV22" i="48"/>
  <c r="AV24" i="48"/>
  <c r="AV21" i="48"/>
  <c r="AV15" i="48"/>
  <c r="AV14" i="48"/>
  <c r="AV28" i="48"/>
  <c r="AW6" i="48"/>
  <c r="AV7" i="48"/>
  <c r="AV27" i="48"/>
  <c r="AV31" i="48"/>
  <c r="AV30" i="48"/>
  <c r="AY18" i="21"/>
  <c r="AY19" i="21"/>
  <c r="AZ12" i="21"/>
  <c r="AZ24" i="21"/>
  <c r="AZ15" i="21"/>
  <c r="AZ31" i="21"/>
  <c r="AZ27" i="21"/>
  <c r="AZ7" i="21"/>
  <c r="AZ21" i="21"/>
  <c r="AZ30" i="21"/>
  <c r="AZ25" i="21"/>
  <c r="AZ14" i="21"/>
  <c r="AZ29" i="21"/>
  <c r="AZ28" i="21"/>
  <c r="AZ23" i="21"/>
  <c r="BA6" i="21"/>
  <c r="AZ26" i="21"/>
  <c r="AZ22" i="21"/>
  <c r="AX6" i="48"/>
  <c r="AW25" i="48"/>
  <c r="AW22" i="48"/>
  <c r="AW21" i="48"/>
  <c r="AW26" i="48"/>
  <c r="AW30" i="48"/>
  <c r="AW27" i="48"/>
  <c r="AW23" i="48"/>
  <c r="AW12" i="48"/>
  <c r="AW7" i="48"/>
  <c r="AW15" i="48"/>
  <c r="AW24" i="48"/>
  <c r="AW14" i="48"/>
  <c r="AW31" i="48"/>
  <c r="AW29" i="48"/>
  <c r="AW28" i="48"/>
  <c r="AZ19" i="21"/>
  <c r="AZ18" i="21"/>
  <c r="BA22" i="21"/>
  <c r="BA29" i="21"/>
  <c r="BA7" i="21"/>
  <c r="BA24" i="21"/>
  <c r="BA25" i="21"/>
  <c r="BA23" i="21"/>
  <c r="BA15" i="21"/>
  <c r="BA21" i="21"/>
  <c r="BA31" i="21"/>
  <c r="BA14" i="21"/>
  <c r="BA12" i="21"/>
  <c r="BA26" i="21"/>
  <c r="BA27" i="21"/>
  <c r="BA28" i="21"/>
  <c r="BA30" i="21"/>
  <c r="BB6" i="21"/>
  <c r="AX28" i="48"/>
  <c r="AX23" i="48"/>
  <c r="AX30" i="48"/>
  <c r="AX15" i="48"/>
  <c r="AX22" i="48"/>
  <c r="AX24" i="48"/>
  <c r="AX25" i="48"/>
  <c r="AX14" i="48"/>
  <c r="AX27" i="48"/>
  <c r="AX26" i="48"/>
  <c r="AX21" i="48"/>
  <c r="AX31" i="48"/>
  <c r="AX12" i="48"/>
  <c r="AY6" i="48"/>
  <c r="AX7" i="48"/>
  <c r="AX29" i="48"/>
  <c r="BA19" i="21"/>
  <c r="BA18" i="21"/>
  <c r="BB27" i="21"/>
  <c r="BB31" i="21"/>
  <c r="BB29" i="21"/>
  <c r="BB30" i="21"/>
  <c r="BB24" i="21"/>
  <c r="BB21" i="21"/>
  <c r="BB14" i="21"/>
  <c r="BC6" i="21"/>
  <c r="BB15" i="21"/>
  <c r="BB7" i="21"/>
  <c r="BB28" i="21"/>
  <c r="BB12" i="21"/>
  <c r="BB25" i="21"/>
  <c r="BB22" i="21"/>
  <c r="BB26" i="21"/>
  <c r="BB23" i="21"/>
  <c r="AZ6" i="48"/>
  <c r="AY24" i="48"/>
  <c r="AY27" i="48"/>
  <c r="AY26" i="48"/>
  <c r="AY12" i="48"/>
  <c r="AY31" i="48"/>
  <c r="AY22" i="48"/>
  <c r="AY23" i="48"/>
  <c r="AY15" i="48"/>
  <c r="AY7" i="48"/>
  <c r="AY30" i="48"/>
  <c r="AY21" i="48"/>
  <c r="AY29" i="48"/>
  <c r="AY25" i="48"/>
  <c r="AY28" i="48"/>
  <c r="AY14" i="48"/>
  <c r="BC26" i="21"/>
  <c r="BC31" i="21"/>
  <c r="BC30" i="21"/>
  <c r="BC24" i="21"/>
  <c r="BC27" i="21"/>
  <c r="BC28" i="21"/>
  <c r="BC25" i="21"/>
  <c r="BC15" i="21"/>
  <c r="BC23" i="21"/>
  <c r="BC22" i="21"/>
  <c r="BC14" i="21"/>
  <c r="BC7" i="21"/>
  <c r="BC21" i="21"/>
  <c r="BC29" i="21"/>
  <c r="BC12" i="21"/>
  <c r="BD6" i="21"/>
  <c r="BB18" i="21"/>
  <c r="BB19" i="21"/>
  <c r="AZ12" i="48"/>
  <c r="AZ7" i="48"/>
  <c r="AZ26" i="48"/>
  <c r="AZ14" i="48"/>
  <c r="AZ21" i="48"/>
  <c r="AZ31" i="48"/>
  <c r="AZ25" i="48"/>
  <c r="AZ24" i="48"/>
  <c r="AZ22" i="48"/>
  <c r="BA6" i="48"/>
  <c r="AZ30" i="48"/>
  <c r="AZ29" i="48"/>
  <c r="AZ27" i="48"/>
  <c r="AZ15" i="48"/>
  <c r="AZ23" i="48"/>
  <c r="AZ28" i="48"/>
  <c r="BC19" i="21"/>
  <c r="BC18" i="21"/>
  <c r="BD26" i="21"/>
  <c r="BD24" i="21"/>
  <c r="BD27" i="21"/>
  <c r="BD31" i="21"/>
  <c r="BD23" i="21"/>
  <c r="BE6" i="21"/>
  <c r="BD15" i="21"/>
  <c r="BD30" i="21"/>
  <c r="BD14" i="21"/>
  <c r="BD22" i="21"/>
  <c r="BD12" i="21"/>
  <c r="BD21" i="21"/>
  <c r="BD29" i="21"/>
  <c r="BD28" i="21"/>
  <c r="BD25" i="21"/>
  <c r="BD7" i="21"/>
  <c r="BA26" i="48"/>
  <c r="BA29" i="48"/>
  <c r="BA22" i="48"/>
  <c r="BA15" i="48"/>
  <c r="BA23" i="48"/>
  <c r="BA21" i="48"/>
  <c r="BB6" i="48"/>
  <c r="BA7" i="48"/>
  <c r="BA12" i="48"/>
  <c r="BA28" i="48"/>
  <c r="BA14" i="48"/>
  <c r="BA27" i="48"/>
  <c r="BA30" i="48"/>
  <c r="BA25" i="48"/>
  <c r="BA24" i="48"/>
  <c r="BA31" i="48"/>
  <c r="BE26" i="21"/>
  <c r="BF6" i="21"/>
  <c r="BE31" i="21"/>
  <c r="BE24" i="21"/>
  <c r="BE12" i="21"/>
  <c r="BE30" i="21"/>
  <c r="BE28" i="21"/>
  <c r="BE23" i="21"/>
  <c r="BE25" i="21"/>
  <c r="BE21" i="21"/>
  <c r="BE29" i="21"/>
  <c r="BE15" i="21"/>
  <c r="BE27" i="21"/>
  <c r="BE14" i="21"/>
  <c r="BE7" i="21"/>
  <c r="BE22" i="21"/>
  <c r="BD18" i="21"/>
  <c r="BD19" i="21"/>
  <c r="BB23" i="48"/>
  <c r="BB26" i="48"/>
  <c r="BB31" i="48"/>
  <c r="BB29" i="48"/>
  <c r="BC6" i="48"/>
  <c r="BB15" i="48"/>
  <c r="BB28" i="48"/>
  <c r="BB21" i="48"/>
  <c r="BB22" i="48"/>
  <c r="BB12" i="48"/>
  <c r="BB24" i="48"/>
  <c r="BB30" i="48"/>
  <c r="BB7" i="48"/>
  <c r="BB27" i="48"/>
  <c r="BB14" i="48"/>
  <c r="BB25" i="48"/>
  <c r="BF30" i="21"/>
  <c r="BG6" i="21"/>
  <c r="BF21" i="21"/>
  <c r="BF28" i="21"/>
  <c r="BF24" i="21"/>
  <c r="BF7" i="21"/>
  <c r="BF29" i="21"/>
  <c r="BF22" i="21"/>
  <c r="BF14" i="21"/>
  <c r="BF27" i="21"/>
  <c r="BF31" i="21"/>
  <c r="BF25" i="21"/>
  <c r="BF26" i="21"/>
  <c r="BF23" i="21"/>
  <c r="BF12" i="21"/>
  <c r="BF15" i="21"/>
  <c r="BE18" i="21"/>
  <c r="BE19" i="21"/>
  <c r="BC30" i="48"/>
  <c r="BC31" i="48"/>
  <c r="BC15" i="48"/>
  <c r="BC29" i="48"/>
  <c r="BC12" i="48"/>
  <c r="BC27" i="48"/>
  <c r="BC25" i="48"/>
  <c r="BC24" i="48"/>
  <c r="BC14" i="48"/>
  <c r="BC22" i="48"/>
  <c r="BC21" i="48"/>
  <c r="BD6" i="48"/>
  <c r="BC23" i="48"/>
  <c r="BC7" i="48"/>
  <c r="BC26" i="48"/>
  <c r="BC28" i="48"/>
  <c r="BG28" i="21"/>
  <c r="BG26" i="21"/>
  <c r="BG14" i="21"/>
  <c r="BG27" i="21"/>
  <c r="BG31" i="21"/>
  <c r="BG21" i="21"/>
  <c r="BG23" i="21"/>
  <c r="BG15" i="21"/>
  <c r="BH6" i="21"/>
  <c r="BG24" i="21"/>
  <c r="BG7" i="21"/>
  <c r="BG29" i="21"/>
  <c r="BG12" i="21"/>
  <c r="BG25" i="21"/>
  <c r="BG22" i="21"/>
  <c r="BG30" i="21"/>
  <c r="BF19" i="21"/>
  <c r="BF18" i="21"/>
  <c r="BD14" i="48"/>
  <c r="BD23" i="48"/>
  <c r="BD21" i="48"/>
  <c r="BD12" i="48"/>
  <c r="BD15" i="48"/>
  <c r="BD31" i="48"/>
  <c r="BD28" i="48"/>
  <c r="BD22" i="48"/>
  <c r="BD27" i="48"/>
  <c r="BD26" i="48"/>
  <c r="BD24" i="48"/>
  <c r="BD25" i="48"/>
  <c r="BD7" i="48"/>
  <c r="BE6" i="48"/>
  <c r="BD30" i="48"/>
  <c r="BD29" i="48"/>
  <c r="BH27" i="21"/>
  <c r="BH24" i="21"/>
  <c r="BH22" i="21"/>
  <c r="BH30" i="21"/>
  <c r="BH14" i="21"/>
  <c r="BH31" i="21"/>
  <c r="BH21" i="21"/>
  <c r="BH29" i="21"/>
  <c r="BH7" i="21"/>
  <c r="BH28" i="21"/>
  <c r="BH15" i="21"/>
  <c r="BH25" i="21"/>
  <c r="BH23" i="21"/>
  <c r="BH26" i="21"/>
  <c r="BH12" i="21"/>
  <c r="BI6" i="21"/>
  <c r="BG18" i="21"/>
  <c r="BG19" i="21"/>
  <c r="BE25" i="48"/>
  <c r="BE23" i="48"/>
  <c r="BE31" i="48"/>
  <c r="BE7" i="48"/>
  <c r="BE14" i="48"/>
  <c r="BE28" i="48"/>
  <c r="BE26" i="48"/>
  <c r="BE15" i="48"/>
  <c r="BE24" i="48"/>
  <c r="BE22" i="48"/>
  <c r="BE21" i="48"/>
  <c r="BE12" i="48"/>
  <c r="BF6" i="48"/>
  <c r="BE29" i="48"/>
  <c r="BE30" i="48"/>
  <c r="BE27" i="48"/>
  <c r="BH19" i="21"/>
  <c r="BH18" i="21"/>
  <c r="BI15" i="21"/>
  <c r="BI30" i="21"/>
  <c r="BI26" i="21"/>
  <c r="BI27" i="21"/>
  <c r="BI25" i="21"/>
  <c r="BI12" i="21"/>
  <c r="BI7" i="21"/>
  <c r="BI31" i="21"/>
  <c r="BI29" i="21"/>
  <c r="BI22" i="21"/>
  <c r="BI23" i="21"/>
  <c r="BJ6" i="21"/>
  <c r="BI14" i="21"/>
  <c r="BI21" i="21"/>
  <c r="BI28" i="21"/>
  <c r="BI24" i="21"/>
  <c r="BF27" i="48"/>
  <c r="BF25" i="48"/>
  <c r="BF30" i="48"/>
  <c r="BF23" i="48"/>
  <c r="BF28" i="48"/>
  <c r="BF7" i="48"/>
  <c r="BF12" i="48"/>
  <c r="BF29" i="48"/>
  <c r="BG6" i="48"/>
  <c r="BF14" i="48"/>
  <c r="BF26" i="48"/>
  <c r="BF22" i="48"/>
  <c r="BF21" i="48"/>
  <c r="BF31" i="48"/>
  <c r="BF24" i="48"/>
  <c r="BF15" i="48"/>
  <c r="BI19" i="21"/>
  <c r="BI18" i="21"/>
  <c r="BJ26" i="21"/>
  <c r="BJ14" i="21"/>
  <c r="BJ22" i="21"/>
  <c r="BJ24" i="21"/>
  <c r="BJ29" i="21"/>
  <c r="BJ23" i="21"/>
  <c r="BJ31" i="21"/>
  <c r="BJ28" i="21"/>
  <c r="BJ12" i="21"/>
  <c r="BJ7" i="21"/>
  <c r="BJ21" i="21"/>
  <c r="BJ27" i="21"/>
  <c r="BK6" i="21"/>
  <c r="BJ30" i="21"/>
  <c r="BJ15" i="21"/>
  <c r="BJ25" i="21"/>
  <c r="BG14" i="48"/>
  <c r="BG12" i="48"/>
  <c r="BG30" i="48"/>
  <c r="BG29" i="48"/>
  <c r="BG23" i="48"/>
  <c r="BG26" i="48"/>
  <c r="BG25" i="48"/>
  <c r="BG22" i="48"/>
  <c r="BG21" i="48"/>
  <c r="BG31" i="48"/>
  <c r="BG27" i="48"/>
  <c r="BG7" i="48"/>
  <c r="BG24" i="48"/>
  <c r="BG28" i="48"/>
  <c r="BG15" i="48"/>
  <c r="BH6" i="48"/>
  <c r="BJ19" i="21"/>
  <c r="BJ18" i="21"/>
  <c r="BK22" i="21"/>
  <c r="BK21" i="21"/>
  <c r="BK26" i="21"/>
  <c r="BK31" i="21"/>
  <c r="BK27" i="21"/>
  <c r="BK7" i="21"/>
  <c r="BK25" i="21"/>
  <c r="BK12" i="21"/>
  <c r="BK14" i="21"/>
  <c r="BK30" i="21"/>
  <c r="BK23" i="21"/>
  <c r="BK28" i="21"/>
  <c r="BK15" i="21"/>
  <c r="BL6" i="21"/>
  <c r="BK24" i="21"/>
  <c r="BK29" i="21"/>
  <c r="BH25" i="48"/>
  <c r="BH24" i="48"/>
  <c r="BI6" i="48"/>
  <c r="BH31" i="48"/>
  <c r="BH21" i="48"/>
  <c r="BH12" i="48"/>
  <c r="BH22" i="48"/>
  <c r="BH26" i="48"/>
  <c r="BH7" i="48"/>
  <c r="BH28" i="48"/>
  <c r="BH14" i="48"/>
  <c r="BH29" i="48"/>
  <c r="BH23" i="48"/>
  <c r="BH27" i="48"/>
  <c r="BH15" i="48"/>
  <c r="BH30" i="48"/>
  <c r="BK19" i="21"/>
  <c r="BK18" i="21"/>
  <c r="BL21" i="21"/>
  <c r="BL30" i="21"/>
  <c r="BL22" i="21"/>
  <c r="BL15" i="21"/>
  <c r="BL7" i="21"/>
  <c r="BL25" i="21"/>
  <c r="BL26" i="21"/>
  <c r="BM6" i="21"/>
  <c r="BL29" i="21"/>
  <c r="BL31" i="21"/>
  <c r="BL24" i="21"/>
  <c r="BL27" i="21"/>
  <c r="BL12" i="21"/>
  <c r="BL23" i="21"/>
  <c r="BL28" i="21"/>
  <c r="BL14" i="21"/>
  <c r="BI29" i="48"/>
  <c r="BI30" i="48"/>
  <c r="BI15" i="48"/>
  <c r="BI23" i="48"/>
  <c r="BI22" i="48"/>
  <c r="BI27" i="48"/>
  <c r="BI12" i="48"/>
  <c r="BI7" i="48"/>
  <c r="BI14" i="48"/>
  <c r="BJ6" i="48"/>
  <c r="BI31" i="48"/>
  <c r="BI28" i="48"/>
  <c r="BI25" i="48"/>
  <c r="BI24" i="48"/>
  <c r="BI21" i="48"/>
  <c r="BI26" i="48"/>
  <c r="BM22" i="21"/>
  <c r="BM26" i="21"/>
  <c r="BM28" i="21"/>
  <c r="BM7" i="21"/>
  <c r="BM25" i="21"/>
  <c r="BM27" i="21"/>
  <c r="BM24" i="21"/>
  <c r="BM15" i="21"/>
  <c r="BN6" i="21"/>
  <c r="BM21" i="21"/>
  <c r="BM31" i="21"/>
  <c r="BM23" i="21"/>
  <c r="BM29" i="21"/>
  <c r="BM12" i="21"/>
  <c r="BM30" i="21"/>
  <c r="BM14" i="21"/>
  <c r="BL19" i="21"/>
  <c r="BL18" i="21"/>
  <c r="BJ21" i="48"/>
  <c r="BJ22" i="48"/>
  <c r="BJ30" i="48"/>
  <c r="BJ25" i="48"/>
  <c r="BJ24" i="48"/>
  <c r="BJ23" i="48"/>
  <c r="BJ29" i="48"/>
  <c r="BJ27" i="48"/>
  <c r="BJ31" i="48"/>
  <c r="BJ28" i="48"/>
  <c r="BJ14" i="48"/>
  <c r="BJ7" i="48"/>
  <c r="BK6" i="48"/>
  <c r="BJ15" i="48"/>
  <c r="BJ12" i="48"/>
  <c r="BJ26" i="48"/>
  <c r="BN15" i="21"/>
  <c r="BN24" i="21"/>
  <c r="BN21" i="21"/>
  <c r="BN26" i="21"/>
  <c r="BN27" i="21"/>
  <c r="BN22" i="21"/>
  <c r="BN29" i="21"/>
  <c r="BN25" i="21"/>
  <c r="BN7" i="21"/>
  <c r="BN14" i="21"/>
  <c r="BN28" i="21"/>
  <c r="BN23" i="21"/>
  <c r="BO6" i="21"/>
  <c r="BN30" i="21"/>
  <c r="BN31" i="21"/>
  <c r="BN12" i="21"/>
  <c r="BM19" i="21"/>
  <c r="BM18" i="21"/>
  <c r="BK15" i="48"/>
  <c r="BK7" i="48"/>
  <c r="BK22" i="48"/>
  <c r="BK24" i="48"/>
  <c r="BK27" i="48"/>
  <c r="BK23" i="48"/>
  <c r="BK12" i="48"/>
  <c r="BK26" i="48"/>
  <c r="BK28" i="48"/>
  <c r="BK25" i="48"/>
  <c r="BK30" i="48"/>
  <c r="BK14" i="48"/>
  <c r="BK31" i="48"/>
  <c r="BK21" i="48"/>
  <c r="BL6" i="48"/>
  <c r="BK29" i="48"/>
  <c r="BO27" i="21"/>
  <c r="BO22" i="21"/>
  <c r="BO26" i="21"/>
  <c r="BO15" i="21"/>
  <c r="BO12" i="21"/>
  <c r="BO14" i="21"/>
  <c r="BO30" i="21"/>
  <c r="BO28" i="21"/>
  <c r="BO7" i="21"/>
  <c r="BP6" i="21"/>
  <c r="BO31" i="21"/>
  <c r="BO23" i="21"/>
  <c r="BO25" i="21"/>
  <c r="BO21" i="21"/>
  <c r="BO24" i="21"/>
  <c r="BO29" i="21"/>
  <c r="BN19" i="21"/>
  <c r="BN18" i="21"/>
  <c r="BL31" i="48"/>
  <c r="BL25" i="48"/>
  <c r="BL27" i="48"/>
  <c r="BL7" i="48"/>
  <c r="BL26" i="48"/>
  <c r="BL14" i="48"/>
  <c r="BL15" i="48"/>
  <c r="BM6" i="48"/>
  <c r="BL23" i="48"/>
  <c r="BL12" i="48"/>
  <c r="BL22" i="48"/>
  <c r="BL29" i="48"/>
  <c r="BL30" i="48"/>
  <c r="BL21" i="48"/>
  <c r="BL24" i="48"/>
  <c r="BL28" i="48"/>
  <c r="BO19" i="21"/>
  <c r="BO18" i="21"/>
  <c r="BP21" i="21"/>
  <c r="BP23" i="21"/>
  <c r="BP29" i="21"/>
  <c r="BP22" i="21"/>
  <c r="BP24" i="21"/>
  <c r="BP30" i="21"/>
  <c r="BP14" i="21"/>
  <c r="BP12" i="21"/>
  <c r="BP31" i="21"/>
  <c r="BP26" i="21"/>
  <c r="BP27" i="21"/>
  <c r="BP15" i="21"/>
  <c r="BP7" i="21"/>
  <c r="BP25" i="21"/>
  <c r="BP28" i="21"/>
  <c r="BQ6" i="21"/>
  <c r="BM7" i="48"/>
  <c r="BM27" i="48"/>
  <c r="BM22" i="48"/>
  <c r="BM24" i="48"/>
  <c r="BM14" i="48"/>
  <c r="BM26" i="48"/>
  <c r="BM23" i="48"/>
  <c r="BN6" i="48"/>
  <c r="BM31" i="48"/>
  <c r="BM21" i="48"/>
  <c r="BM30" i="48"/>
  <c r="BM15" i="48"/>
  <c r="BM28" i="48"/>
  <c r="BM29" i="48"/>
  <c r="BM12" i="48"/>
  <c r="BM25" i="48"/>
  <c r="BP18" i="21"/>
  <c r="BP19" i="21"/>
  <c r="BQ15" i="21"/>
  <c r="BQ30" i="21"/>
  <c r="BQ7" i="21"/>
  <c r="BQ31" i="21"/>
  <c r="BQ23" i="21"/>
  <c r="BQ24" i="21"/>
  <c r="BQ27" i="21"/>
  <c r="BQ14" i="21"/>
  <c r="BQ28" i="21"/>
  <c r="BQ25" i="21"/>
  <c r="BR6" i="21"/>
  <c r="BQ12" i="21"/>
  <c r="BQ26" i="21"/>
  <c r="BQ29" i="21"/>
  <c r="BQ21" i="21"/>
  <c r="BQ22" i="21"/>
  <c r="BN28" i="48"/>
  <c r="BN22" i="48"/>
  <c r="BN24" i="48"/>
  <c r="BN30" i="48"/>
  <c r="BN29" i="48"/>
  <c r="BN12" i="48"/>
  <c r="BN7" i="48"/>
  <c r="BN31" i="48"/>
  <c r="BN21" i="48"/>
  <c r="BO6" i="48"/>
  <c r="BN27" i="48"/>
  <c r="BN25" i="48"/>
  <c r="BN23" i="48"/>
  <c r="BN26" i="48"/>
  <c r="BN15" i="48"/>
  <c r="BN14" i="48"/>
  <c r="BR31" i="21"/>
  <c r="BR25" i="21"/>
  <c r="BR26" i="21"/>
  <c r="BR22" i="21"/>
  <c r="BS6" i="21"/>
  <c r="BR29" i="21"/>
  <c r="BR14" i="21"/>
  <c r="BR23" i="21"/>
  <c r="BR21" i="21"/>
  <c r="BR28" i="21"/>
  <c r="BR30" i="21"/>
  <c r="BR27" i="21"/>
  <c r="BR15" i="21"/>
  <c r="BR24" i="21"/>
  <c r="BR7" i="21"/>
  <c r="BR12" i="21"/>
  <c r="BQ18" i="21"/>
  <c r="BQ19" i="21"/>
  <c r="BO15" i="48"/>
  <c r="BO21" i="48"/>
  <c r="BO14" i="48"/>
  <c r="BO27" i="48"/>
  <c r="BO7" i="48"/>
  <c r="BO29" i="48"/>
  <c r="BO23" i="48"/>
  <c r="BO24" i="48"/>
  <c r="BO25" i="48"/>
  <c r="BO30" i="48"/>
  <c r="BO28" i="48"/>
  <c r="BP6" i="48"/>
  <c r="BO12" i="48"/>
  <c r="BO22" i="48"/>
  <c r="BO26" i="48"/>
  <c r="BO31" i="48"/>
  <c r="BS12" i="21"/>
  <c r="BS30" i="21"/>
  <c r="BS24" i="21"/>
  <c r="BS23" i="21"/>
  <c r="BS27" i="21"/>
  <c r="BS7" i="21"/>
  <c r="BT6" i="21"/>
  <c r="BS26" i="21"/>
  <c r="BS14" i="21"/>
  <c r="BS22" i="21"/>
  <c r="BS28" i="21"/>
  <c r="BS21" i="21"/>
  <c r="BS29" i="21"/>
  <c r="BS25" i="21"/>
  <c r="BS15" i="21"/>
  <c r="BS31" i="21"/>
  <c r="BR18" i="21"/>
  <c r="BR19" i="21"/>
  <c r="BP22" i="48"/>
  <c r="BP14" i="48"/>
  <c r="BP28" i="48"/>
  <c r="BP21" i="48"/>
  <c r="BP27" i="48"/>
  <c r="BP30" i="48"/>
  <c r="BP31" i="48"/>
  <c r="BP12" i="48"/>
  <c r="BP26" i="48"/>
  <c r="BP25" i="48"/>
  <c r="BP29" i="48"/>
  <c r="BP7" i="48"/>
  <c r="BP24" i="48"/>
  <c r="BP15" i="48"/>
  <c r="BP23" i="48"/>
  <c r="BQ6" i="48"/>
  <c r="BS18" i="21"/>
  <c r="BS19" i="21"/>
  <c r="BU6" i="21"/>
  <c r="BT7" i="21"/>
  <c r="BT24" i="21"/>
  <c r="BT28" i="21"/>
  <c r="BT25" i="21"/>
  <c r="BT23" i="21"/>
  <c r="BT31" i="21"/>
  <c r="BT14" i="21"/>
  <c r="BT12" i="21"/>
  <c r="BT27" i="21"/>
  <c r="BT29" i="21"/>
  <c r="BT30" i="21"/>
  <c r="BT21" i="21"/>
  <c r="BT26" i="21"/>
  <c r="BT22" i="21"/>
  <c r="BT15" i="21"/>
  <c r="BQ29" i="48"/>
  <c r="BQ7" i="48"/>
  <c r="BQ28" i="48"/>
  <c r="BQ24" i="48"/>
  <c r="BQ25" i="48"/>
  <c r="BQ15" i="48"/>
  <c r="BQ12" i="48"/>
  <c r="BQ30" i="48"/>
  <c r="BR6" i="48"/>
  <c r="BQ21" i="48"/>
  <c r="BQ27" i="48"/>
  <c r="BQ31" i="48"/>
  <c r="BQ14" i="48"/>
  <c r="BQ26" i="48"/>
  <c r="BQ22" i="48"/>
  <c r="BQ23" i="48"/>
  <c r="BU25" i="21"/>
  <c r="BU21" i="21"/>
  <c r="BU30" i="21"/>
  <c r="BU29" i="21"/>
  <c r="BU31" i="21"/>
  <c r="BU27" i="21"/>
  <c r="BU26" i="21"/>
  <c r="BU15" i="21"/>
  <c r="BU22" i="21"/>
  <c r="BU24" i="21"/>
  <c r="BU23" i="21"/>
  <c r="BV6" i="21"/>
  <c r="BU14" i="21"/>
  <c r="BU12" i="21"/>
  <c r="BU28" i="21"/>
  <c r="BU7" i="21"/>
  <c r="BT19" i="21"/>
  <c r="BT18" i="21"/>
  <c r="BR25" i="48"/>
  <c r="BR12" i="48"/>
  <c r="BR23" i="48"/>
  <c r="BR31" i="48"/>
  <c r="BR30" i="48"/>
  <c r="BR27" i="48"/>
  <c r="BR29" i="48"/>
  <c r="BR22" i="48"/>
  <c r="BR14" i="48"/>
  <c r="BR15" i="48"/>
  <c r="BR7" i="48"/>
  <c r="BS6" i="48"/>
  <c r="BR24" i="48"/>
  <c r="BR21" i="48"/>
  <c r="BR26" i="48"/>
  <c r="BR28" i="48"/>
  <c r="BV27" i="21"/>
  <c r="BV14" i="21"/>
  <c r="BV26" i="21"/>
  <c r="BV25" i="21"/>
  <c r="BV12" i="21"/>
  <c r="BV7" i="21"/>
  <c r="BV30" i="21"/>
  <c r="BV15" i="21"/>
  <c r="BV23" i="21"/>
  <c r="BV24" i="21"/>
  <c r="BV29" i="21"/>
  <c r="BV28" i="21"/>
  <c r="BW6" i="21"/>
  <c r="BV21" i="21"/>
  <c r="BV31" i="21"/>
  <c r="BV22" i="21"/>
  <c r="BU18" i="21"/>
  <c r="BU19" i="21"/>
  <c r="BS14" i="48"/>
  <c r="BS21" i="48"/>
  <c r="BS7" i="48"/>
  <c r="BS29" i="48"/>
  <c r="BS23" i="48"/>
  <c r="BS24" i="48"/>
  <c r="BS28" i="48"/>
  <c r="BS26" i="48"/>
  <c r="BS25" i="48"/>
  <c r="BS30" i="48"/>
  <c r="BT6" i="48"/>
  <c r="BS31" i="48"/>
  <c r="BS22" i="48"/>
  <c r="BS27" i="48"/>
  <c r="BS12" i="48"/>
  <c r="BS15" i="48"/>
  <c r="BV18" i="21"/>
  <c r="BV19" i="21"/>
  <c r="BW24" i="21"/>
  <c r="BW12" i="21"/>
  <c r="BW30" i="21"/>
  <c r="BW7" i="21"/>
  <c r="BW31" i="21"/>
  <c r="BW29" i="21"/>
  <c r="BW23" i="21"/>
  <c r="BW27" i="21"/>
  <c r="BW25" i="21"/>
  <c r="BW28" i="21"/>
  <c r="BX6" i="21"/>
  <c r="BW22" i="21"/>
  <c r="BW26" i="21"/>
  <c r="BW14" i="21"/>
  <c r="BW15" i="21"/>
  <c r="BW21" i="21"/>
  <c r="BT22" i="48"/>
  <c r="BT15" i="48"/>
  <c r="BT24" i="48"/>
  <c r="BT29" i="48"/>
  <c r="BU6" i="48"/>
  <c r="BT12" i="48"/>
  <c r="BT27" i="48"/>
  <c r="BT14" i="48"/>
  <c r="BT23" i="48"/>
  <c r="BT28" i="48"/>
  <c r="BT31" i="48"/>
  <c r="BT7" i="48"/>
  <c r="BT26" i="48"/>
  <c r="BT21" i="48"/>
  <c r="BT25" i="48"/>
  <c r="BT30" i="48"/>
  <c r="BW18" i="21"/>
  <c r="BW19" i="21"/>
  <c r="BX30" i="21"/>
  <c r="BX15" i="21"/>
  <c r="BX21" i="21"/>
  <c r="BX28" i="21"/>
  <c r="BX23" i="21"/>
  <c r="BX26" i="21"/>
  <c r="BX22" i="21"/>
  <c r="BX27" i="21"/>
  <c r="BX7" i="21"/>
  <c r="BX12" i="21"/>
  <c r="BX25" i="21"/>
  <c r="BX31" i="21"/>
  <c r="BX24" i="21"/>
  <c r="BX29" i="21"/>
  <c r="BY6" i="21"/>
  <c r="BX14" i="21"/>
  <c r="BU7" i="48"/>
  <c r="BU31" i="48"/>
  <c r="BU30" i="48"/>
  <c r="BU23" i="48"/>
  <c r="BU14" i="48"/>
  <c r="BU21" i="48"/>
  <c r="BU27" i="48"/>
  <c r="BU29" i="48"/>
  <c r="BU12" i="48"/>
  <c r="BU28" i="48"/>
  <c r="BV6" i="48"/>
  <c r="BU24" i="48"/>
  <c r="BU26" i="48"/>
  <c r="BU25" i="48"/>
  <c r="BU15" i="48"/>
  <c r="BU22" i="48"/>
  <c r="BX18" i="21"/>
  <c r="BX19" i="21"/>
  <c r="BY27" i="21"/>
  <c r="BY14" i="21"/>
  <c r="BY28" i="21"/>
  <c r="BY12" i="21"/>
  <c r="BY21" i="21"/>
  <c r="BY31" i="21"/>
  <c r="BY29" i="21"/>
  <c r="BZ6" i="21"/>
  <c r="BY22" i="21"/>
  <c r="BY26" i="21"/>
  <c r="BY23" i="21"/>
  <c r="BY25" i="21"/>
  <c r="BY30" i="21"/>
  <c r="BY15" i="21"/>
  <c r="BY24" i="21"/>
  <c r="BY7" i="21"/>
  <c r="BV30" i="48"/>
  <c r="BV24" i="48"/>
  <c r="BV27" i="48"/>
  <c r="BV26" i="48"/>
  <c r="BV28" i="48"/>
  <c r="BV14" i="48"/>
  <c r="BV23" i="48"/>
  <c r="BW6" i="48"/>
  <c r="BV21" i="48"/>
  <c r="BV29" i="48"/>
  <c r="BV22" i="48"/>
  <c r="BV12" i="48"/>
  <c r="BV7" i="48"/>
  <c r="BV31" i="48"/>
  <c r="BV25" i="48"/>
  <c r="BV15" i="48"/>
  <c r="BY18" i="21"/>
  <c r="BY19" i="21"/>
  <c r="BZ28" i="21"/>
  <c r="BZ21" i="21"/>
  <c r="BZ14" i="21"/>
  <c r="BZ23" i="21"/>
  <c r="BZ26" i="21"/>
  <c r="BZ29" i="21"/>
  <c r="CA6" i="21"/>
  <c r="BZ22" i="21"/>
  <c r="BZ30" i="21"/>
  <c r="BZ24" i="21"/>
  <c r="BZ27" i="21"/>
  <c r="BZ7" i="21"/>
  <c r="BZ15" i="21"/>
  <c r="BZ25" i="21"/>
  <c r="BZ12" i="21"/>
  <c r="BZ31" i="21"/>
  <c r="BW21" i="48"/>
  <c r="BW28" i="48"/>
  <c r="BW26" i="48"/>
  <c r="BW29" i="48"/>
  <c r="BW12" i="48"/>
  <c r="BW27" i="48"/>
  <c r="BX6" i="48"/>
  <c r="BW23" i="48"/>
  <c r="BW31" i="48"/>
  <c r="BW30" i="48"/>
  <c r="BW24" i="48"/>
  <c r="BW15" i="48"/>
  <c r="BW25" i="48"/>
  <c r="BW7" i="48"/>
  <c r="BW22" i="48"/>
  <c r="BW14" i="48"/>
  <c r="CA24" i="21"/>
  <c r="CA26" i="21"/>
  <c r="CB6" i="21"/>
  <c r="CA27" i="21"/>
  <c r="CA15" i="21"/>
  <c r="CA31" i="21"/>
  <c r="CA28" i="21"/>
  <c r="CA30" i="21"/>
  <c r="CA22" i="21"/>
  <c r="CA21" i="21"/>
  <c r="CA23" i="21"/>
  <c r="CA14" i="21"/>
  <c r="CA12" i="21"/>
  <c r="CA7" i="21"/>
  <c r="CA29" i="21"/>
  <c r="CA25" i="21"/>
  <c r="BZ18" i="21"/>
  <c r="BZ19" i="21"/>
  <c r="BX25" i="48"/>
  <c r="BX28" i="48"/>
  <c r="BX26" i="48"/>
  <c r="BX31" i="48"/>
  <c r="BY6" i="48"/>
  <c r="BX12" i="48"/>
  <c r="BX27" i="48"/>
  <c r="BX7" i="48"/>
  <c r="BX24" i="48"/>
  <c r="BX23" i="48"/>
  <c r="BX14" i="48"/>
  <c r="BX30" i="48"/>
  <c r="BX15" i="48"/>
  <c r="BX21" i="48"/>
  <c r="BX22" i="48"/>
  <c r="BX29" i="48"/>
  <c r="CB30" i="21"/>
  <c r="CB21" i="21"/>
  <c r="CB26" i="21"/>
  <c r="CB28" i="21"/>
  <c r="CC6" i="21"/>
  <c r="CB24" i="21"/>
  <c r="CB15" i="21"/>
  <c r="CB31" i="21"/>
  <c r="CB7" i="21"/>
  <c r="CB23" i="21"/>
  <c r="CB25" i="21"/>
  <c r="CB27" i="21"/>
  <c r="CB29" i="21"/>
  <c r="CB12" i="21"/>
  <c r="CB22" i="21"/>
  <c r="CB14" i="21"/>
  <c r="CA19" i="21"/>
  <c r="CA18" i="21"/>
  <c r="BY14" i="48"/>
  <c r="BY26" i="48"/>
  <c r="BY24" i="48"/>
  <c r="BY31" i="48"/>
  <c r="BZ6" i="48"/>
  <c r="BY21" i="48"/>
  <c r="BY12" i="48"/>
  <c r="BY30" i="48"/>
  <c r="BY23" i="48"/>
  <c r="BY27" i="48"/>
  <c r="BY22" i="48"/>
  <c r="BY15" i="48"/>
  <c r="BY7" i="48"/>
  <c r="BY28" i="48"/>
  <c r="BY29" i="48"/>
  <c r="BY25" i="48"/>
  <c r="CC21" i="21"/>
  <c r="CC28" i="21"/>
  <c r="CC25" i="21"/>
  <c r="CD6" i="21"/>
  <c r="CC26" i="21"/>
  <c r="CC31" i="21"/>
  <c r="CC23" i="21"/>
  <c r="CC24" i="21"/>
  <c r="CC15" i="21"/>
  <c r="CC29" i="21"/>
  <c r="CC12" i="21"/>
  <c r="CC14" i="21"/>
  <c r="CC7" i="21"/>
  <c r="CC27" i="21"/>
  <c r="CC30" i="21"/>
  <c r="CC22" i="21"/>
  <c r="CB19" i="21"/>
  <c r="CB18" i="21"/>
  <c r="BZ30" i="48"/>
  <c r="BZ15" i="48"/>
  <c r="BZ14" i="48"/>
  <c r="BZ25" i="48"/>
  <c r="BZ23" i="48"/>
  <c r="BZ29" i="48"/>
  <c r="CA6" i="48"/>
  <c r="BZ31" i="48"/>
  <c r="BZ27" i="48"/>
  <c r="BZ21" i="48"/>
  <c r="BZ28" i="48"/>
  <c r="BZ24" i="48"/>
  <c r="BZ26" i="48"/>
  <c r="BZ12" i="48"/>
  <c r="BZ22" i="48"/>
  <c r="BZ7" i="48"/>
  <c r="CD26" i="21"/>
  <c r="CD12" i="21"/>
  <c r="CD15" i="21"/>
  <c r="CE6" i="21"/>
  <c r="CD7" i="21"/>
  <c r="CD27" i="21"/>
  <c r="CD14" i="21"/>
  <c r="CD22" i="21"/>
  <c r="CD21" i="21"/>
  <c r="CD28" i="21"/>
  <c r="CD24" i="21"/>
  <c r="CD29" i="21"/>
  <c r="CD30" i="21"/>
  <c r="CD23" i="21"/>
  <c r="CD31" i="21"/>
  <c r="CD25" i="21"/>
  <c r="CC18" i="21"/>
  <c r="CC19" i="21"/>
  <c r="CA27" i="48"/>
  <c r="CA25" i="48"/>
  <c r="CA12" i="48"/>
  <c r="CA14" i="48"/>
  <c r="CA28" i="48"/>
  <c r="CA30" i="48"/>
  <c r="CA22" i="48"/>
  <c r="CA29" i="48"/>
  <c r="CA7" i="48"/>
  <c r="CA21" i="48"/>
  <c r="CA24" i="48"/>
  <c r="CB6" i="48"/>
  <c r="CA31" i="48"/>
  <c r="CA15" i="48"/>
  <c r="CA23" i="48"/>
  <c r="CA26" i="48"/>
  <c r="CD19" i="21"/>
  <c r="CD18" i="21"/>
  <c r="CE27" i="21"/>
  <c r="CE23" i="21"/>
  <c r="CE21" i="21"/>
  <c r="CE7" i="21"/>
  <c r="CE24" i="21"/>
  <c r="CE30" i="21"/>
  <c r="CE31" i="21"/>
  <c r="CE29" i="21"/>
  <c r="CE28" i="21"/>
  <c r="CE26" i="21"/>
  <c r="CE25" i="21"/>
  <c r="CE15" i="21"/>
  <c r="CE22" i="21"/>
  <c r="CE14" i="21"/>
  <c r="CE12" i="21"/>
  <c r="CB12" i="48"/>
  <c r="CB31" i="48"/>
  <c r="CB29" i="48"/>
  <c r="CB28" i="48"/>
  <c r="CB23" i="48"/>
  <c r="CB14" i="48"/>
  <c r="CB21" i="48"/>
  <c r="CB25" i="48"/>
  <c r="CB15" i="48"/>
  <c r="CB26" i="48"/>
  <c r="CB22" i="48"/>
  <c r="CB24" i="48"/>
  <c r="CB7" i="48"/>
  <c r="CC6" i="48"/>
  <c r="CB30" i="48"/>
  <c r="CB27" i="48"/>
  <c r="CE19" i="21"/>
  <c r="CE18" i="21"/>
  <c r="CC30" i="48"/>
  <c r="CC7" i="48"/>
  <c r="CC29" i="48"/>
  <c r="CC26" i="48"/>
  <c r="CC31" i="48"/>
  <c r="CC22" i="48"/>
  <c r="CC24" i="48"/>
  <c r="CC27" i="48"/>
  <c r="CC14" i="48"/>
  <c r="CC28" i="48"/>
  <c r="CC12" i="48"/>
  <c r="CC21" i="48"/>
  <c r="CC15" i="48"/>
  <c r="CC25" i="48"/>
  <c r="CC23" i="48"/>
  <c r="CC40" i="21" l="1"/>
  <c r="CC37" i="21"/>
  <c r="BY17" i="48"/>
  <c r="BY44" i="48" s="1"/>
  <c r="BY32" i="48"/>
  <c r="BZ60" i="21"/>
  <c r="BZ59" i="21"/>
  <c r="BX68" i="21"/>
  <c r="BX67" i="21"/>
  <c r="CE55" i="21"/>
  <c r="CE56" i="21"/>
  <c r="CB72" i="48"/>
  <c r="CD49" i="21"/>
  <c r="CD52" i="21"/>
  <c r="CA56" i="48"/>
  <c r="CC60" i="21"/>
  <c r="CC59" i="21"/>
  <c r="BZ68" i="48"/>
  <c r="CB67" i="21"/>
  <c r="CB68" i="21"/>
  <c r="BY52" i="48"/>
  <c r="CA47" i="21"/>
  <c r="CA50" i="21"/>
  <c r="BX51" i="48"/>
  <c r="BZ40" i="21"/>
  <c r="BZ37" i="21"/>
  <c r="BW40" i="48"/>
  <c r="BY56" i="21"/>
  <c r="BY55" i="21"/>
  <c r="BV68" i="48"/>
  <c r="CC68" i="48"/>
  <c r="CA52" i="21"/>
  <c r="CA49" i="21"/>
  <c r="BW60" i="48"/>
  <c r="BY17" i="21"/>
  <c r="BY34" i="21" s="1"/>
  <c r="BY32" i="21"/>
  <c r="CE39" i="21"/>
  <c r="CE42" i="21"/>
  <c r="CC48" i="21"/>
  <c r="CC51" i="21"/>
  <c r="BZ17" i="48"/>
  <c r="BZ32" i="48"/>
  <c r="CB40" i="21"/>
  <c r="CB37" i="21"/>
  <c r="BY50" i="48"/>
  <c r="BX60" i="48"/>
  <c r="BZ17" i="21"/>
  <c r="BZ32" i="21"/>
  <c r="BW52" i="48"/>
  <c r="BY59" i="21"/>
  <c r="BY60" i="21"/>
  <c r="BV50" i="48"/>
  <c r="BX37" i="21"/>
  <c r="BX40" i="21"/>
  <c r="BU72" i="48"/>
  <c r="CE37" i="21"/>
  <c r="CE40" i="21"/>
  <c r="CA51" i="48"/>
  <c r="CB49" i="21"/>
  <c r="CB52" i="21"/>
  <c r="BX52" i="48"/>
  <c r="BV56" i="48"/>
  <c r="CE5" i="21"/>
  <c r="CB60" i="48"/>
  <c r="CA17" i="48"/>
  <c r="CA32" i="48"/>
  <c r="BZ51" i="48"/>
  <c r="CB59" i="21"/>
  <c r="CB60" i="21"/>
  <c r="BY72" i="48"/>
  <c r="CA55" i="21"/>
  <c r="CA56" i="21"/>
  <c r="BX72" i="48"/>
  <c r="BZ42" i="21"/>
  <c r="BZ39" i="21"/>
  <c r="BV52" i="48"/>
  <c r="BX60" i="21"/>
  <c r="BX59" i="21"/>
  <c r="BU68" i="48"/>
  <c r="BU42" i="48"/>
  <c r="BW50" i="21"/>
  <c r="BW47" i="21"/>
  <c r="BT41" i="48"/>
  <c r="BV56" i="21"/>
  <c r="BV55" i="21"/>
  <c r="BS32" i="48"/>
  <c r="BS17" i="48"/>
  <c r="BS62" i="48" s="1"/>
  <c r="BU51" i="21"/>
  <c r="BU48" i="21"/>
  <c r="BU37" i="21"/>
  <c r="BU40" i="21"/>
  <c r="BR51" i="48"/>
  <c r="BT5" i="21"/>
  <c r="BP41" i="48"/>
  <c r="BR72" i="21"/>
  <c r="BR71" i="21"/>
  <c r="BN60" i="48"/>
  <c r="BP40" i="21"/>
  <c r="BP37" i="21"/>
  <c r="BM56" i="48"/>
  <c r="BO55" i="21"/>
  <c r="BO56" i="21"/>
  <c r="BL72" i="48"/>
  <c r="BM38" i="21"/>
  <c r="BM41" i="21"/>
  <c r="BL37" i="21"/>
  <c r="BL40" i="21"/>
  <c r="BH51" i="48"/>
  <c r="BE51" i="48"/>
  <c r="BF68" i="21"/>
  <c r="BF67" i="21"/>
  <c r="BB42" i="48"/>
  <c r="BC52" i="21"/>
  <c r="BC49" i="21"/>
  <c r="AX60" i="48"/>
  <c r="AY37" i="21"/>
  <c r="AY40" i="21"/>
  <c r="AV5" i="21"/>
  <c r="AS42" i="21"/>
  <c r="AS39" i="21"/>
  <c r="AN40" i="48"/>
  <c r="AK32" i="21"/>
  <c r="AK17" i="21"/>
  <c r="AK36" i="21" s="1"/>
  <c r="AG68" i="21"/>
  <c r="AG67" i="21"/>
  <c r="Y50" i="48"/>
  <c r="W68" i="48"/>
  <c r="T32" i="20"/>
  <c r="T74" i="20" s="1"/>
  <c r="T17" i="20"/>
  <c r="U40" i="21"/>
  <c r="U37" i="21"/>
  <c r="CC52" i="48"/>
  <c r="CC72" i="48"/>
  <c r="CE50" i="21"/>
  <c r="CE47" i="21"/>
  <c r="CE67" i="21"/>
  <c r="CE68" i="21"/>
  <c r="CE72" i="21"/>
  <c r="CE71" i="21"/>
  <c r="CB42" i="48"/>
  <c r="CB17" i="48"/>
  <c r="CB62" i="48" s="1"/>
  <c r="CB32" i="48"/>
  <c r="CB40" i="48"/>
  <c r="CB51" i="48"/>
  <c r="CD5" i="21"/>
  <c r="CD56" i="21"/>
  <c r="CD55" i="21"/>
  <c r="CD32" i="21"/>
  <c r="CD17" i="21"/>
  <c r="CD35" i="21" s="1"/>
  <c r="CD38" i="21"/>
  <c r="CD41" i="21"/>
  <c r="CA60" i="48"/>
  <c r="CA68" i="48"/>
  <c r="CA41" i="48"/>
  <c r="CC52" i="21"/>
  <c r="CC49" i="21"/>
  <c r="CC72" i="21"/>
  <c r="CC71" i="21"/>
  <c r="CC39" i="21"/>
  <c r="CC42" i="21"/>
  <c r="CC50" i="21"/>
  <c r="CC47" i="21"/>
  <c r="BZ42" i="48"/>
  <c r="BZ72" i="48"/>
  <c r="CB50" i="21"/>
  <c r="CB47" i="21"/>
  <c r="CB72" i="21"/>
  <c r="CB71" i="21"/>
  <c r="BY40" i="48"/>
  <c r="BY68" i="48"/>
  <c r="CA72" i="21"/>
  <c r="CA71" i="21"/>
  <c r="CA59" i="21"/>
  <c r="CA60" i="21"/>
  <c r="CA68" i="21"/>
  <c r="CA67" i="21"/>
  <c r="BX56" i="48"/>
  <c r="BZ52" i="21"/>
  <c r="BZ49" i="21"/>
  <c r="BZ64" i="21"/>
  <c r="BZ63" i="21"/>
  <c r="BZ38" i="21"/>
  <c r="BZ41" i="21"/>
  <c r="BW56" i="48"/>
  <c r="BW42" i="48"/>
  <c r="BY37" i="21"/>
  <c r="BY40" i="21"/>
  <c r="BY72" i="21"/>
  <c r="BY71" i="21"/>
  <c r="BY70" i="21"/>
  <c r="BY63" i="21"/>
  <c r="BY64" i="21"/>
  <c r="BV60" i="48"/>
  <c r="BV17" i="48"/>
  <c r="BV35" i="48" s="1"/>
  <c r="BV32" i="48"/>
  <c r="BV42" i="48"/>
  <c r="BX42" i="21"/>
  <c r="BX39" i="21"/>
  <c r="BX52" i="21"/>
  <c r="BX49" i="21"/>
  <c r="BX38" i="21"/>
  <c r="BX41" i="21"/>
  <c r="BX56" i="21"/>
  <c r="BX55" i="21"/>
  <c r="BU32" i="48"/>
  <c r="BU17" i="48"/>
  <c r="BU36" i="48" s="1"/>
  <c r="BU40" i="48"/>
  <c r="BU56" i="48"/>
  <c r="BW68" i="21"/>
  <c r="BW67" i="21"/>
  <c r="BW5" i="21"/>
  <c r="BW71" i="21"/>
  <c r="BW72" i="21"/>
  <c r="BT50" i="48"/>
  <c r="BV17" i="21"/>
  <c r="BV70" i="21" s="1"/>
  <c r="BV32" i="21"/>
  <c r="BV52" i="21"/>
  <c r="BV49" i="21"/>
  <c r="BV48" i="21"/>
  <c r="BV51" i="21"/>
  <c r="BS40" i="48"/>
  <c r="BS42" i="48"/>
  <c r="BS36" i="48"/>
  <c r="BU68" i="21"/>
  <c r="BU67" i="21"/>
  <c r="BU64" i="21"/>
  <c r="BU63" i="21"/>
  <c r="BU72" i="21"/>
  <c r="BU71" i="21"/>
  <c r="BU55" i="21"/>
  <c r="BU56" i="21"/>
  <c r="BR42" i="48"/>
  <c r="BR72" i="48"/>
  <c r="BR68" i="48"/>
  <c r="BT50" i="21"/>
  <c r="BT47" i="21"/>
  <c r="BT60" i="21"/>
  <c r="BT59" i="21"/>
  <c r="BT48" i="21"/>
  <c r="BT51" i="21"/>
  <c r="BT42" i="21"/>
  <c r="BT39" i="21"/>
  <c r="BQ60" i="48"/>
  <c r="BQ50" i="48"/>
  <c r="BQ51" i="48"/>
  <c r="BS68" i="21"/>
  <c r="BS67" i="21"/>
  <c r="BS47" i="21"/>
  <c r="BS50" i="21"/>
  <c r="BS42" i="21"/>
  <c r="BS39" i="21"/>
  <c r="BS55" i="21"/>
  <c r="BS56" i="21"/>
  <c r="BP17" i="48"/>
  <c r="BP36" i="48" s="1"/>
  <c r="BP32" i="48"/>
  <c r="BP60" i="48"/>
  <c r="BP40" i="48"/>
  <c r="BP34" i="48"/>
  <c r="BP56" i="48"/>
  <c r="BR51" i="21"/>
  <c r="BR48" i="21"/>
  <c r="BR52" i="21"/>
  <c r="BR49" i="21"/>
  <c r="BR41" i="21"/>
  <c r="BR38" i="21"/>
  <c r="BO40" i="48"/>
  <c r="BO32" i="48"/>
  <c r="BO17" i="48"/>
  <c r="BO56" i="48"/>
  <c r="BQ67" i="21"/>
  <c r="BQ68" i="21"/>
  <c r="BQ5" i="21"/>
  <c r="BQ72" i="21"/>
  <c r="BQ71" i="21"/>
  <c r="BQ39" i="21"/>
  <c r="BQ42" i="21"/>
  <c r="BN41" i="48"/>
  <c r="BN50" i="48"/>
  <c r="BN68" i="48"/>
  <c r="BP42" i="21"/>
  <c r="BP39" i="21"/>
  <c r="BP64" i="21"/>
  <c r="BP63" i="21"/>
  <c r="BP41" i="21"/>
  <c r="BP38" i="21"/>
  <c r="BP50" i="21"/>
  <c r="BP47" i="21"/>
  <c r="BM41" i="48"/>
  <c r="BM50" i="48"/>
  <c r="BM32" i="48"/>
  <c r="BM17" i="48"/>
  <c r="BM54" i="48" s="1"/>
  <c r="BM52" i="48"/>
  <c r="BO41" i="21"/>
  <c r="BO38" i="21"/>
  <c r="BO52" i="21"/>
  <c r="BO49" i="21"/>
  <c r="BL51" i="48"/>
  <c r="BM52" i="21"/>
  <c r="BM49" i="21"/>
  <c r="BJ40" i="48"/>
  <c r="BL67" i="21"/>
  <c r="BL68" i="21"/>
  <c r="BK41" i="21"/>
  <c r="BK38" i="21"/>
  <c r="BH50" i="48"/>
  <c r="BJ49" i="21"/>
  <c r="BJ52" i="21"/>
  <c r="BG32" i="48"/>
  <c r="BG17" i="48"/>
  <c r="BI68" i="21"/>
  <c r="BI67" i="21"/>
  <c r="BF56" i="48"/>
  <c r="BH56" i="21"/>
  <c r="BH55" i="21"/>
  <c r="BE42" i="48"/>
  <c r="BG60" i="21"/>
  <c r="BG59" i="21"/>
  <c r="BD17" i="48"/>
  <c r="BD45" i="48" s="1"/>
  <c r="BD32" i="48"/>
  <c r="BC68" i="48"/>
  <c r="BE49" i="21"/>
  <c r="BE52" i="21"/>
  <c r="BB52" i="48"/>
  <c r="BD49" i="21"/>
  <c r="BD52" i="21"/>
  <c r="BA52" i="48"/>
  <c r="BC72" i="21"/>
  <c r="BC71" i="21"/>
  <c r="BB56" i="21"/>
  <c r="BB55" i="21"/>
  <c r="AY50" i="48"/>
  <c r="BA38" i="21"/>
  <c r="BA41" i="21"/>
  <c r="AX42" i="48"/>
  <c r="AY60" i="21"/>
  <c r="AY59" i="21"/>
  <c r="AU40" i="48"/>
  <c r="AT40" i="48"/>
  <c r="AV17" i="21"/>
  <c r="AV35" i="21" s="1"/>
  <c r="AV32" i="21"/>
  <c r="AS52" i="48"/>
  <c r="AU5" i="21"/>
  <c r="AR60" i="48"/>
  <c r="AT59" i="21"/>
  <c r="AT60" i="21"/>
  <c r="AQ56" i="48"/>
  <c r="AS71" i="21"/>
  <c r="AS72" i="21"/>
  <c r="AP72" i="21"/>
  <c r="AP71" i="21"/>
  <c r="AN56" i="21"/>
  <c r="AN55" i="21"/>
  <c r="AJ32" i="48"/>
  <c r="AJ17" i="48"/>
  <c r="AJ54" i="48" s="1"/>
  <c r="AH41" i="48"/>
  <c r="AF60" i="48"/>
  <c r="AD52" i="48"/>
  <c r="AC17" i="21"/>
  <c r="AC58" i="21" s="1"/>
  <c r="AC32" i="21"/>
  <c r="R55" i="19"/>
  <c r="R56" i="19"/>
  <c r="S60" i="18"/>
  <c r="R37" i="20"/>
  <c r="R40" i="20"/>
  <c r="BW64" i="21"/>
  <c r="BW63" i="21"/>
  <c r="BW39" i="21"/>
  <c r="BW42" i="21"/>
  <c r="BT56" i="48"/>
  <c r="BV5" i="21"/>
  <c r="BV68" i="21"/>
  <c r="BV67" i="21"/>
  <c r="BV66" i="21"/>
  <c r="BS50" i="48"/>
  <c r="BU49" i="21"/>
  <c r="BU52" i="21"/>
  <c r="BR56" i="48"/>
  <c r="BT72" i="21"/>
  <c r="BT71" i="21"/>
  <c r="BS5" i="21"/>
  <c r="BP66" i="48"/>
  <c r="BP68" i="48"/>
  <c r="BP72" i="48"/>
  <c r="BR64" i="21"/>
  <c r="BR63" i="21"/>
  <c r="BO62" i="48"/>
  <c r="BO42" i="48"/>
  <c r="BQ47" i="21"/>
  <c r="BQ50" i="21"/>
  <c r="BP67" i="21"/>
  <c r="BP68" i="21"/>
  <c r="BP32" i="21"/>
  <c r="BP17" i="21"/>
  <c r="BP46" i="21" s="1"/>
  <c r="BM42" i="48"/>
  <c r="BO17" i="21"/>
  <c r="BO35" i="21" s="1"/>
  <c r="BO32" i="21"/>
  <c r="BI68" i="48"/>
  <c r="BJ17" i="21"/>
  <c r="BJ70" i="21" s="1"/>
  <c r="BJ32" i="21"/>
  <c r="BF51" i="48"/>
  <c r="BG49" i="21"/>
  <c r="BG52" i="21"/>
  <c r="BC72" i="48"/>
  <c r="BD50" i="21"/>
  <c r="BD47" i="21"/>
  <c r="BA63" i="21"/>
  <c r="BA64" i="21"/>
  <c r="AZ47" i="21"/>
  <c r="AZ50" i="21"/>
  <c r="AV52" i="48"/>
  <c r="AW56" i="21"/>
  <c r="AW55" i="21"/>
  <c r="AP50" i="48"/>
  <c r="AL60" i="48"/>
  <c r="AA40" i="48"/>
  <c r="CC41" i="48"/>
  <c r="CC50" i="48"/>
  <c r="CE64" i="21"/>
  <c r="CE63" i="21"/>
  <c r="CC56" i="48"/>
  <c r="CC17" i="48"/>
  <c r="CC32" i="48"/>
  <c r="CC60" i="48"/>
  <c r="CE60" i="21"/>
  <c r="CE59" i="21"/>
  <c r="CE49" i="21"/>
  <c r="CE52" i="21"/>
  <c r="CE48" i="21"/>
  <c r="CE51" i="21"/>
  <c r="CB52" i="48"/>
  <c r="CB41" i="48"/>
  <c r="CB50" i="48"/>
  <c r="CB44" i="48"/>
  <c r="CD40" i="21"/>
  <c r="CD37" i="21"/>
  <c r="CD34" i="21"/>
  <c r="CD60" i="21"/>
  <c r="CD59" i="21"/>
  <c r="CD58" i="21"/>
  <c r="CD47" i="21"/>
  <c r="CD50" i="21"/>
  <c r="CD64" i="21"/>
  <c r="CD63" i="21"/>
  <c r="CA40" i="48"/>
  <c r="CA34" i="48"/>
  <c r="CA50" i="48"/>
  <c r="CC63" i="21"/>
  <c r="CC64" i="21"/>
  <c r="CC17" i="21"/>
  <c r="CC54" i="21" s="1"/>
  <c r="CC32" i="21"/>
  <c r="BZ56" i="48"/>
  <c r="BZ54" i="48"/>
  <c r="BZ40" i="48"/>
  <c r="BZ60" i="48"/>
  <c r="BZ50" i="48"/>
  <c r="CB5" i="21"/>
  <c r="CB39" i="21"/>
  <c r="CB42" i="21"/>
  <c r="CB48" i="21"/>
  <c r="CB51" i="21"/>
  <c r="CB56" i="21"/>
  <c r="CB55" i="21"/>
  <c r="BY42" i="48"/>
  <c r="BY36" i="48"/>
  <c r="BY56" i="48"/>
  <c r="BY41" i="48"/>
  <c r="CA38" i="21"/>
  <c r="CA41" i="21"/>
  <c r="CA40" i="21"/>
  <c r="CA37" i="21"/>
  <c r="CA39" i="21"/>
  <c r="CA42" i="21"/>
  <c r="CA17" i="21"/>
  <c r="CA70" i="21" s="1"/>
  <c r="CA32" i="21"/>
  <c r="BX50" i="48"/>
  <c r="BX42" i="48"/>
  <c r="BX17" i="48"/>
  <c r="BX54" i="48" s="1"/>
  <c r="BX32" i="48"/>
  <c r="BX68" i="48"/>
  <c r="BZ67" i="21"/>
  <c r="BZ68" i="21"/>
  <c r="BZ66" i="21"/>
  <c r="BZ47" i="21"/>
  <c r="BZ50" i="21"/>
  <c r="BZ56" i="21"/>
  <c r="BZ55" i="21"/>
  <c r="BZ5" i="21"/>
  <c r="BW72" i="48"/>
  <c r="BW68" i="48"/>
  <c r="BW50" i="48"/>
  <c r="BY41" i="21"/>
  <c r="BY38" i="21"/>
  <c r="BY35" i="21"/>
  <c r="BY46" i="21"/>
  <c r="BY52" i="21"/>
  <c r="BY49" i="21"/>
  <c r="BY42" i="21"/>
  <c r="BY36" i="21"/>
  <c r="BY39" i="21"/>
  <c r="BY45" i="21"/>
  <c r="BY51" i="21"/>
  <c r="BY48" i="21"/>
  <c r="BV34" i="48"/>
  <c r="BV40" i="48"/>
  <c r="BV62" i="48"/>
  <c r="BV41" i="48"/>
  <c r="BX5" i="21"/>
  <c r="BX48" i="21"/>
  <c r="BX51" i="21"/>
  <c r="BX72" i="21"/>
  <c r="BX71" i="21"/>
  <c r="BU60" i="48"/>
  <c r="BU50" i="48"/>
  <c r="BU44" i="48"/>
  <c r="BW56" i="21"/>
  <c r="BW55" i="21"/>
  <c r="BW51" i="21"/>
  <c r="BW48" i="21"/>
  <c r="BW59" i="21"/>
  <c r="BW60" i="21"/>
  <c r="BT17" i="48"/>
  <c r="BT58" i="48" s="1"/>
  <c r="BT32" i="48"/>
  <c r="BT42" i="48"/>
  <c r="BT60" i="48"/>
  <c r="BT72" i="48"/>
  <c r="BV42" i="21"/>
  <c r="BV39" i="21"/>
  <c r="BV50" i="21"/>
  <c r="BV47" i="21"/>
  <c r="BV63" i="21"/>
  <c r="BV64" i="21"/>
  <c r="BV62" i="21"/>
  <c r="BS60" i="48"/>
  <c r="BS52" i="48"/>
  <c r="BS51" i="48"/>
  <c r="BS45" i="48"/>
  <c r="BS68" i="48"/>
  <c r="BU38" i="21"/>
  <c r="BU41" i="21"/>
  <c r="BU47" i="21"/>
  <c r="BU50" i="21"/>
  <c r="BU42" i="21"/>
  <c r="BU39" i="21"/>
  <c r="BR41" i="48"/>
  <c r="BR17" i="48"/>
  <c r="BR54" i="48" s="1"/>
  <c r="BR32" i="48"/>
  <c r="BT17" i="21"/>
  <c r="BT44" i="21" s="1"/>
  <c r="BT32" i="21"/>
  <c r="BT56" i="21"/>
  <c r="BT55" i="21"/>
  <c r="BT54" i="21"/>
  <c r="BT63" i="21"/>
  <c r="BT64" i="21"/>
  <c r="BQ68" i="48"/>
  <c r="BQ40" i="48"/>
  <c r="BQ56" i="48"/>
  <c r="BS52" i="21"/>
  <c r="BS49" i="21"/>
  <c r="BS32" i="21"/>
  <c r="BS17" i="21"/>
  <c r="BS46" i="21" s="1"/>
  <c r="BS41" i="21"/>
  <c r="BS38" i="21"/>
  <c r="BP52" i="48"/>
  <c r="BP51" i="48"/>
  <c r="BP62" i="48"/>
  <c r="BR32" i="21"/>
  <c r="BR17" i="21"/>
  <c r="BR62" i="21" s="1"/>
  <c r="BR42" i="21"/>
  <c r="BR39" i="21"/>
  <c r="BR37" i="21"/>
  <c r="BR40" i="21"/>
  <c r="BR59" i="21"/>
  <c r="BR60" i="21"/>
  <c r="BO50" i="48"/>
  <c r="BO51" i="48"/>
  <c r="BO68" i="48"/>
  <c r="BO60" i="48"/>
  <c r="BO58" i="48"/>
  <c r="BQ55" i="21"/>
  <c r="BQ56" i="21"/>
  <c r="BQ32" i="21"/>
  <c r="BQ17" i="21"/>
  <c r="BQ59" i="21"/>
  <c r="BQ60" i="21"/>
  <c r="BQ48" i="21"/>
  <c r="BQ51" i="21"/>
  <c r="BN72" i="48"/>
  <c r="BN40" i="48"/>
  <c r="BP71" i="21"/>
  <c r="BP72" i="21"/>
  <c r="BP49" i="21"/>
  <c r="BP52" i="21"/>
  <c r="BP56" i="21"/>
  <c r="BP55" i="21"/>
  <c r="BM72" i="48"/>
  <c r="BM70" i="48"/>
  <c r="BM40" i="48"/>
  <c r="BM68" i="48"/>
  <c r="BM66" i="48"/>
  <c r="BO68" i="21"/>
  <c r="BO67" i="21"/>
  <c r="BO60" i="21"/>
  <c r="BO59" i="21"/>
  <c r="BO5" i="21"/>
  <c r="BL56" i="48"/>
  <c r="BN47" i="21"/>
  <c r="BN50" i="21"/>
  <c r="BK41" i="48"/>
  <c r="BM59" i="21"/>
  <c r="BM60" i="21"/>
  <c r="BJ41" i="48"/>
  <c r="BL38" i="21"/>
  <c r="BL41" i="21"/>
  <c r="BK37" i="21"/>
  <c r="BK40" i="21"/>
  <c r="BJ38" i="21"/>
  <c r="BJ41" i="21"/>
  <c r="BJ35" i="21"/>
  <c r="BI52" i="21"/>
  <c r="BI49" i="21"/>
  <c r="BF68" i="48"/>
  <c r="BH47" i="21"/>
  <c r="BH50" i="21"/>
  <c r="BE72" i="48"/>
  <c r="BG17" i="21"/>
  <c r="BG46" i="21" s="1"/>
  <c r="BG32" i="21"/>
  <c r="BD42" i="48"/>
  <c r="BF37" i="21"/>
  <c r="BF40" i="21"/>
  <c r="BB72" i="48"/>
  <c r="BD56" i="21"/>
  <c r="BD55" i="21"/>
  <c r="BC67" i="21"/>
  <c r="BC68" i="21"/>
  <c r="AZ52" i="48"/>
  <c r="BB72" i="21"/>
  <c r="BB71" i="21"/>
  <c r="AY56" i="48"/>
  <c r="BA5" i="21"/>
  <c r="AX68" i="48"/>
  <c r="AW51" i="48"/>
  <c r="AY68" i="21"/>
  <c r="AY67" i="21"/>
  <c r="AU68" i="48"/>
  <c r="AW38" i="21"/>
  <c r="AW41" i="21"/>
  <c r="AT50" i="48"/>
  <c r="AV39" i="21"/>
  <c r="AV42" i="21"/>
  <c r="AV36" i="21"/>
  <c r="AS60" i="48"/>
  <c r="AU17" i="21"/>
  <c r="AU35" i="21" s="1"/>
  <c r="AU32" i="21"/>
  <c r="AR41" i="48"/>
  <c r="AQ52" i="48"/>
  <c r="AS60" i="21"/>
  <c r="AS59" i="21"/>
  <c r="AP51" i="48"/>
  <c r="AO56" i="48"/>
  <c r="AK68" i="48"/>
  <c r="AJ42" i="21"/>
  <c r="AJ39" i="21"/>
  <c r="AH68" i="21"/>
  <c r="AH67" i="21"/>
  <c r="AF47" i="21"/>
  <c r="AF50" i="21"/>
  <c r="AB32" i="48"/>
  <c r="AB17" i="48"/>
  <c r="Z68" i="48"/>
  <c r="X41" i="48"/>
  <c r="V52" i="48"/>
  <c r="V5" i="21"/>
  <c r="S56" i="20"/>
  <c r="S55" i="20"/>
  <c r="BW38" i="21"/>
  <c r="BW41" i="21"/>
  <c r="BV60" i="21"/>
  <c r="BV59" i="21"/>
  <c r="BS72" i="48"/>
  <c r="BT67" i="21"/>
  <c r="BT68" i="21"/>
  <c r="BT66" i="21"/>
  <c r="BQ72" i="48"/>
  <c r="BS59" i="21"/>
  <c r="BS60" i="21"/>
  <c r="BS40" i="21"/>
  <c r="BS37" i="21"/>
  <c r="BR68" i="21"/>
  <c r="BR67" i="21"/>
  <c r="BR55" i="21"/>
  <c r="BR56" i="21"/>
  <c r="BR54" i="21"/>
  <c r="BN56" i="48"/>
  <c r="BN51" i="48"/>
  <c r="BO71" i="21"/>
  <c r="BO72" i="21"/>
  <c r="BO39" i="21"/>
  <c r="BO42" i="21"/>
  <c r="BN37" i="21"/>
  <c r="BN40" i="21"/>
  <c r="BJ68" i="48"/>
  <c r="BK52" i="21"/>
  <c r="BK49" i="21"/>
  <c r="BG68" i="48"/>
  <c r="BH38" i="21"/>
  <c r="BH41" i="21"/>
  <c r="BD40" i="48"/>
  <c r="BE72" i="21"/>
  <c r="BE71" i="21"/>
  <c r="BA41" i="48"/>
  <c r="BB63" i="21"/>
  <c r="BB64" i="21"/>
  <c r="AW41" i="48"/>
  <c r="AX51" i="21"/>
  <c r="AX48" i="21"/>
  <c r="AQ68" i="48"/>
  <c r="AR72" i="21"/>
  <c r="AR71" i="21"/>
  <c r="N17" i="24"/>
  <c r="CC40" i="48"/>
  <c r="CC51" i="48"/>
  <c r="CC42" i="48"/>
  <c r="CE41" i="21"/>
  <c r="CE38" i="21"/>
  <c r="CE32" i="21"/>
  <c r="CE17" i="21"/>
  <c r="CE45" i="21" s="1"/>
  <c r="CB68" i="48"/>
  <c r="CB66" i="48"/>
  <c r="CB56" i="48"/>
  <c r="CD67" i="21"/>
  <c r="CD68" i="21"/>
  <c r="CD66" i="21"/>
  <c r="CD36" i="21"/>
  <c r="CD39" i="21"/>
  <c r="CD42" i="21"/>
  <c r="CD72" i="21"/>
  <c r="CD71" i="21"/>
  <c r="CD51" i="21"/>
  <c r="CD48" i="21"/>
  <c r="CA72" i="48"/>
  <c r="CA42" i="48"/>
  <c r="CA52" i="48"/>
  <c r="CC5" i="21"/>
  <c r="CC56" i="21"/>
  <c r="CC55" i="21"/>
  <c r="CC68" i="21"/>
  <c r="CC67" i="21"/>
  <c r="CC66" i="21"/>
  <c r="CC35" i="21"/>
  <c r="CC41" i="21"/>
  <c r="CC38" i="21"/>
  <c r="BZ52" i="48"/>
  <c r="BZ46" i="48"/>
  <c r="BZ41" i="48"/>
  <c r="CB63" i="21"/>
  <c r="CB64" i="21"/>
  <c r="CB41" i="21"/>
  <c r="CB38" i="21"/>
  <c r="CB32" i="21"/>
  <c r="CB17" i="21"/>
  <c r="BY58" i="48"/>
  <c r="BY60" i="48"/>
  <c r="BY51" i="48"/>
  <c r="CA5" i="21"/>
  <c r="CA64" i="21"/>
  <c r="CA63" i="21"/>
  <c r="CA51" i="21"/>
  <c r="CA48" i="21"/>
  <c r="BX40" i="48"/>
  <c r="BX34" i="48"/>
  <c r="BX41" i="48"/>
  <c r="BZ48" i="21"/>
  <c r="BZ51" i="21"/>
  <c r="BZ45" i="21"/>
  <c r="BZ72" i="21"/>
  <c r="BZ71" i="21"/>
  <c r="BW51" i="48"/>
  <c r="BW41" i="48"/>
  <c r="BW17" i="48"/>
  <c r="BW70" i="48" s="1"/>
  <c r="BW32" i="48"/>
  <c r="BY67" i="21"/>
  <c r="BY68" i="21"/>
  <c r="BY66" i="21"/>
  <c r="BY50" i="21"/>
  <c r="BY47" i="21"/>
  <c r="BY44" i="21"/>
  <c r="BY5" i="21"/>
  <c r="BV72" i="48"/>
  <c r="BV51" i="48"/>
  <c r="BX50" i="21"/>
  <c r="BX47" i="21"/>
  <c r="BX63" i="21"/>
  <c r="BX64" i="21"/>
  <c r="BX32" i="21"/>
  <c r="BX17" i="21"/>
  <c r="BX58" i="21" s="1"/>
  <c r="BU52" i="48"/>
  <c r="BU46" i="48"/>
  <c r="BU51" i="48"/>
  <c r="BU45" i="48"/>
  <c r="BU41" i="48"/>
  <c r="BW49" i="21"/>
  <c r="BW52" i="21"/>
  <c r="BW32" i="21"/>
  <c r="BW17" i="21"/>
  <c r="BW37" i="21"/>
  <c r="BW40" i="21"/>
  <c r="BT52" i="48"/>
  <c r="BT40" i="48"/>
  <c r="BT51" i="48"/>
  <c r="BT68" i="48"/>
  <c r="BV40" i="21"/>
  <c r="BV37" i="21"/>
  <c r="BV71" i="21"/>
  <c r="BV72" i="21"/>
  <c r="BV38" i="21"/>
  <c r="BV41" i="21"/>
  <c r="BS41" i="48"/>
  <c r="BS56" i="48"/>
  <c r="BU32" i="21"/>
  <c r="BU17" i="21"/>
  <c r="BU60" i="21"/>
  <c r="BU59" i="21"/>
  <c r="BU5" i="21"/>
  <c r="BR50" i="48"/>
  <c r="BR40" i="48"/>
  <c r="BR52" i="48"/>
  <c r="BR46" i="48"/>
  <c r="BR60" i="48"/>
  <c r="BT40" i="21"/>
  <c r="BT37" i="21"/>
  <c r="BT34" i="21"/>
  <c r="BT52" i="21"/>
  <c r="BT49" i="21"/>
  <c r="BT46" i="21"/>
  <c r="BT38" i="21"/>
  <c r="BT41" i="21"/>
  <c r="BT35" i="21"/>
  <c r="BQ17" i="48"/>
  <c r="BQ34" i="48" s="1"/>
  <c r="BQ32" i="48"/>
  <c r="BQ52" i="48"/>
  <c r="BQ41" i="48"/>
  <c r="BQ35" i="48"/>
  <c r="BQ42" i="48"/>
  <c r="BS64" i="21"/>
  <c r="BS63" i="21"/>
  <c r="BS51" i="21"/>
  <c r="BS48" i="21"/>
  <c r="BS71" i="21"/>
  <c r="BS72" i="21"/>
  <c r="BP50" i="48"/>
  <c r="BP42" i="48"/>
  <c r="BR50" i="21"/>
  <c r="BR47" i="21"/>
  <c r="BR44" i="21"/>
  <c r="BR5" i="21"/>
  <c r="BO41" i="48"/>
  <c r="BO52" i="48"/>
  <c r="BO72" i="48"/>
  <c r="BO70" i="48"/>
  <c r="BQ49" i="21"/>
  <c r="BQ52" i="21"/>
  <c r="BQ63" i="21"/>
  <c r="BQ64" i="21"/>
  <c r="BQ40" i="21"/>
  <c r="BQ37" i="21"/>
  <c r="BQ38" i="21"/>
  <c r="BQ41" i="21"/>
  <c r="BN42" i="48"/>
  <c r="BN52" i="48"/>
  <c r="BN17" i="48"/>
  <c r="BN32" i="48"/>
  <c r="BP5" i="21"/>
  <c r="BP51" i="21"/>
  <c r="BP48" i="21"/>
  <c r="BP59" i="21"/>
  <c r="BP60" i="21"/>
  <c r="BM60" i="48"/>
  <c r="BM51" i="48"/>
  <c r="BO48" i="21"/>
  <c r="BO51" i="21"/>
  <c r="BO37" i="21"/>
  <c r="BO40" i="21"/>
  <c r="BO47" i="21"/>
  <c r="BO50" i="21"/>
  <c r="BO63" i="21"/>
  <c r="BO64" i="21"/>
  <c r="BO62" i="21"/>
  <c r="BN49" i="21"/>
  <c r="BN52" i="21"/>
  <c r="BK50" i="48"/>
  <c r="BM5" i="21"/>
  <c r="BJ51" i="48"/>
  <c r="BI42" i="48"/>
  <c r="BK72" i="21"/>
  <c r="BK71" i="21"/>
  <c r="BH72" i="48"/>
  <c r="BJ47" i="21"/>
  <c r="BJ50" i="21"/>
  <c r="BJ44" i="21"/>
  <c r="BG62" i="48"/>
  <c r="BI56" i="21"/>
  <c r="BI55" i="21"/>
  <c r="BF42" i="48"/>
  <c r="BH67" i="21"/>
  <c r="BH68" i="21"/>
  <c r="BG56" i="21"/>
  <c r="BG55" i="21"/>
  <c r="BF59" i="21"/>
  <c r="BF60" i="21"/>
  <c r="BE50" i="21"/>
  <c r="BE47" i="21"/>
  <c r="BD72" i="21"/>
  <c r="BD71" i="21"/>
  <c r="BC47" i="21"/>
  <c r="BC50" i="21"/>
  <c r="AZ17" i="48"/>
  <c r="AZ32" i="48"/>
  <c r="BB68" i="21"/>
  <c r="BB67" i="21"/>
  <c r="AY52" i="48"/>
  <c r="BA47" i="21"/>
  <c r="BA50" i="21"/>
  <c r="AZ72" i="21"/>
  <c r="AZ71" i="21"/>
  <c r="AW40" i="48"/>
  <c r="AY47" i="21"/>
  <c r="AY50" i="21"/>
  <c r="AV51" i="48"/>
  <c r="AX17" i="21"/>
  <c r="AX44" i="21" s="1"/>
  <c r="AX32" i="21"/>
  <c r="AU51" i="48"/>
  <c r="AW71" i="21"/>
  <c r="AW72" i="21"/>
  <c r="AV63" i="21"/>
  <c r="AV64" i="21"/>
  <c r="AV62" i="21"/>
  <c r="AS40" i="48"/>
  <c r="AU40" i="21"/>
  <c r="AU34" i="21"/>
  <c r="AU37" i="21"/>
  <c r="AT38" i="21"/>
  <c r="AT41" i="21"/>
  <c r="AQ50" i="48"/>
  <c r="AS51" i="21"/>
  <c r="AS48" i="21"/>
  <c r="AP72" i="48"/>
  <c r="AO51" i="21"/>
  <c r="AO48" i="21"/>
  <c r="AM41" i="21"/>
  <c r="AM38" i="21"/>
  <c r="AI17" i="48"/>
  <c r="AI35" i="48" s="1"/>
  <c r="AI32" i="48"/>
  <c r="AG60" i="48"/>
  <c r="AC17" i="48"/>
  <c r="AC35" i="48" s="1"/>
  <c r="AC32" i="48"/>
  <c r="AD41" i="21"/>
  <c r="AD38" i="21"/>
  <c r="AB49" i="21"/>
  <c r="AB52" i="21"/>
  <c r="Z17" i="21"/>
  <c r="Z32" i="21"/>
  <c r="S42" i="48"/>
  <c r="Q38" i="19"/>
  <c r="Q41" i="19"/>
  <c r="O40" i="21"/>
  <c r="O37" i="21"/>
  <c r="BL52" i="48"/>
  <c r="BL32" i="48"/>
  <c r="BL17" i="48"/>
  <c r="BL34" i="48" s="1"/>
  <c r="BN56" i="21"/>
  <c r="BN55" i="21"/>
  <c r="BN41" i="21"/>
  <c r="BN38" i="21"/>
  <c r="BN64" i="21"/>
  <c r="BN63" i="21"/>
  <c r="BN51" i="21"/>
  <c r="BN48" i="21"/>
  <c r="BK56" i="48"/>
  <c r="BK42" i="48"/>
  <c r="BK52" i="48"/>
  <c r="BM51" i="21"/>
  <c r="BM48" i="21"/>
  <c r="BM55" i="21"/>
  <c r="BM56" i="21"/>
  <c r="BM50" i="21"/>
  <c r="BM47" i="21"/>
  <c r="BJ50" i="48"/>
  <c r="BJ42" i="48"/>
  <c r="BJ56" i="48"/>
  <c r="BL5" i="21"/>
  <c r="BL51" i="21"/>
  <c r="BL48" i="21"/>
  <c r="BL49" i="21"/>
  <c r="BL52" i="21"/>
  <c r="BI41" i="48"/>
  <c r="BI56" i="48"/>
  <c r="BK56" i="21"/>
  <c r="BK55" i="21"/>
  <c r="BK5" i="21"/>
  <c r="BK48" i="21"/>
  <c r="BK51" i="21"/>
  <c r="BH40" i="48"/>
  <c r="BH41" i="48"/>
  <c r="BH52" i="48"/>
  <c r="BJ63" i="21"/>
  <c r="BJ64" i="21"/>
  <c r="BJ62" i="21"/>
  <c r="BJ42" i="21"/>
  <c r="BJ39" i="21"/>
  <c r="BJ36" i="21"/>
  <c r="BJ71" i="21"/>
  <c r="BJ72" i="21"/>
  <c r="BJ59" i="21"/>
  <c r="BJ60" i="21"/>
  <c r="BJ58" i="21"/>
  <c r="BG42" i="48"/>
  <c r="BG52" i="48"/>
  <c r="BG51" i="48"/>
  <c r="BG41" i="48"/>
  <c r="BI48" i="21"/>
  <c r="BI51" i="21"/>
  <c r="BI5" i="21"/>
  <c r="BI71" i="21"/>
  <c r="BI72" i="21"/>
  <c r="BF60" i="48"/>
  <c r="BH17" i="21"/>
  <c r="BH36" i="21" s="1"/>
  <c r="BH32" i="21"/>
  <c r="BH71" i="21"/>
  <c r="BH72" i="21"/>
  <c r="BH40" i="21"/>
  <c r="BH37" i="21"/>
  <c r="BH64" i="21"/>
  <c r="BH63" i="21"/>
  <c r="BE17" i="48"/>
  <c r="BE70" i="48" s="1"/>
  <c r="BE32" i="48"/>
  <c r="BE60" i="48"/>
  <c r="BE52" i="48"/>
  <c r="BG70" i="21"/>
  <c r="BG71" i="21"/>
  <c r="BG72" i="21"/>
  <c r="BG40" i="21"/>
  <c r="BG37" i="21"/>
  <c r="BG42" i="21"/>
  <c r="BG39" i="21"/>
  <c r="BD72" i="48"/>
  <c r="BD60" i="48"/>
  <c r="BD41" i="48"/>
  <c r="BF47" i="21"/>
  <c r="BF50" i="21"/>
  <c r="BF5" i="21"/>
  <c r="BF63" i="21"/>
  <c r="BF64" i="21"/>
  <c r="BF38" i="21"/>
  <c r="BF41" i="21"/>
  <c r="BC56" i="48"/>
  <c r="BC51" i="48"/>
  <c r="BC50" i="48"/>
  <c r="BE68" i="21"/>
  <c r="BE67" i="21"/>
  <c r="BE60" i="21"/>
  <c r="BE59" i="21"/>
  <c r="BE39" i="21"/>
  <c r="BE42" i="21"/>
  <c r="BB60" i="48"/>
  <c r="BB40" i="48"/>
  <c r="BD39" i="21"/>
  <c r="BD42" i="21"/>
  <c r="BD68" i="21"/>
  <c r="BD67" i="21"/>
  <c r="BA42" i="48"/>
  <c r="BA40" i="48"/>
  <c r="BC56" i="21"/>
  <c r="BC55" i="21"/>
  <c r="BC60" i="21"/>
  <c r="BC59" i="21"/>
  <c r="BC48" i="21"/>
  <c r="BC51" i="21"/>
  <c r="AZ40" i="48"/>
  <c r="AZ72" i="48"/>
  <c r="AZ51" i="48"/>
  <c r="AZ50" i="48"/>
  <c r="BB47" i="21"/>
  <c r="BB50" i="21"/>
  <c r="BB40" i="21"/>
  <c r="BB37" i="21"/>
  <c r="BB17" i="21"/>
  <c r="BB34" i="21" s="1"/>
  <c r="BB32" i="21"/>
  <c r="AY72" i="48"/>
  <c r="AY41" i="48"/>
  <c r="AY42" i="48"/>
  <c r="BA48" i="21"/>
  <c r="BA51" i="21"/>
  <c r="BA42" i="21"/>
  <c r="BA39" i="21"/>
  <c r="BA37" i="21"/>
  <c r="BA40" i="21"/>
  <c r="AX41" i="48"/>
  <c r="AX50" i="48"/>
  <c r="AX51" i="48"/>
  <c r="AX32" i="48"/>
  <c r="AX17" i="48"/>
  <c r="AX62" i="48" s="1"/>
  <c r="AZ55" i="21"/>
  <c r="AZ56" i="21"/>
  <c r="AZ5" i="21"/>
  <c r="AZ40" i="21"/>
  <c r="AZ37" i="21"/>
  <c r="AZ67" i="21"/>
  <c r="AZ68" i="21"/>
  <c r="AW52" i="48"/>
  <c r="AW68" i="48"/>
  <c r="AW56" i="48"/>
  <c r="AW42" i="48"/>
  <c r="AY52" i="21"/>
  <c r="AY49" i="21"/>
  <c r="AY71" i="21"/>
  <c r="AY72" i="21"/>
  <c r="AY51" i="21"/>
  <c r="AY48" i="21"/>
  <c r="AV42" i="48"/>
  <c r="AV41" i="48"/>
  <c r="AV50" i="48"/>
  <c r="AV40" i="48"/>
  <c r="AX60" i="21"/>
  <c r="AX59" i="21"/>
  <c r="AX58" i="21"/>
  <c r="AX63" i="21"/>
  <c r="AX64" i="21"/>
  <c r="AX38" i="21"/>
  <c r="AX41" i="21"/>
  <c r="AX35" i="21"/>
  <c r="AU42" i="48"/>
  <c r="AU72" i="48"/>
  <c r="AU50" i="48"/>
  <c r="AW63" i="21"/>
  <c r="AW64" i="21"/>
  <c r="AW32" i="21"/>
  <c r="AW17" i="21"/>
  <c r="AW70" i="21" s="1"/>
  <c r="AW51" i="21"/>
  <c r="AW48" i="21"/>
  <c r="AT56" i="48"/>
  <c r="AT51" i="48"/>
  <c r="AT72" i="48"/>
  <c r="AT42" i="48"/>
  <c r="AV41" i="21"/>
  <c r="AV38" i="21"/>
  <c r="AV34" i="21"/>
  <c r="AV40" i="21"/>
  <c r="AV37" i="21"/>
  <c r="AV72" i="21"/>
  <c r="AV71" i="21"/>
  <c r="AV70" i="21"/>
  <c r="AS41" i="48"/>
  <c r="AS72" i="48"/>
  <c r="AU39" i="21"/>
  <c r="AU36" i="21"/>
  <c r="AU42" i="21"/>
  <c r="AU66" i="21"/>
  <c r="AU68" i="21"/>
  <c r="AU67" i="21"/>
  <c r="AU38" i="21"/>
  <c r="AU41" i="21"/>
  <c r="AU64" i="21"/>
  <c r="AU63" i="21"/>
  <c r="AR50" i="48"/>
  <c r="AR68" i="48"/>
  <c r="AR52" i="48"/>
  <c r="AR51" i="48"/>
  <c r="AT56" i="21"/>
  <c r="AT55" i="21"/>
  <c r="AT42" i="21"/>
  <c r="AT39" i="21"/>
  <c r="AT71" i="21"/>
  <c r="AT72" i="21"/>
  <c r="AQ60" i="48"/>
  <c r="AQ42" i="48"/>
  <c r="AS40" i="21"/>
  <c r="AS37" i="21"/>
  <c r="AS64" i="21"/>
  <c r="AS63" i="21"/>
  <c r="AS68" i="21"/>
  <c r="AS67" i="21"/>
  <c r="AP68" i="48"/>
  <c r="AP32" i="48"/>
  <c r="AP17" i="48"/>
  <c r="AP41" i="48"/>
  <c r="AR37" i="21"/>
  <c r="AR40" i="21"/>
  <c r="AR64" i="21"/>
  <c r="AR63" i="21"/>
  <c r="AO32" i="48"/>
  <c r="AO17" i="48"/>
  <c r="AQ51" i="21"/>
  <c r="AQ48" i="21"/>
  <c r="AN60" i="48"/>
  <c r="AP63" i="21"/>
  <c r="AP64" i="21"/>
  <c r="AM42" i="48"/>
  <c r="AO63" i="21"/>
  <c r="AO64" i="21"/>
  <c r="AL32" i="48"/>
  <c r="AL17" i="48"/>
  <c r="AL45" i="48" s="1"/>
  <c r="AN67" i="21"/>
  <c r="AN68" i="21"/>
  <c r="AK50" i="48"/>
  <c r="AJ56" i="48"/>
  <c r="AL37" i="21"/>
  <c r="AL40" i="21"/>
  <c r="AI68" i="48"/>
  <c r="AI66" i="48"/>
  <c r="AK5" i="21"/>
  <c r="AI59" i="21"/>
  <c r="AI60" i="21"/>
  <c r="AH71" i="21"/>
  <c r="AH72" i="21"/>
  <c r="AE68" i="48"/>
  <c r="AG48" i="21"/>
  <c r="AG51" i="21"/>
  <c r="AD50" i="48"/>
  <c r="AC41" i="48"/>
  <c r="AE32" i="21"/>
  <c r="AE17" i="21"/>
  <c r="AB58" i="48"/>
  <c r="AB60" i="48"/>
  <c r="AD42" i="21"/>
  <c r="AD39" i="21"/>
  <c r="Z42" i="48"/>
  <c r="X17" i="48"/>
  <c r="X32" i="48"/>
  <c r="W56" i="48"/>
  <c r="Y55" i="21"/>
  <c r="Y56" i="21"/>
  <c r="V51" i="48"/>
  <c r="X5" i="21"/>
  <c r="U42" i="48"/>
  <c r="W42" i="21"/>
  <c r="W39" i="21"/>
  <c r="T39" i="20"/>
  <c r="T42" i="20"/>
  <c r="T36" i="20"/>
  <c r="V71" i="21"/>
  <c r="V72" i="21"/>
  <c r="S40" i="48"/>
  <c r="S41" i="18"/>
  <c r="Q17" i="24"/>
  <c r="S50" i="20"/>
  <c r="S47" i="20"/>
  <c r="Q68" i="19"/>
  <c r="Q67" i="19"/>
  <c r="P60" i="19"/>
  <c r="P59" i="19"/>
  <c r="Q56" i="18"/>
  <c r="S42" i="21"/>
  <c r="S39" i="21"/>
  <c r="N17" i="25"/>
  <c r="N18" i="25"/>
  <c r="L37" i="20"/>
  <c r="L40" i="20"/>
  <c r="BL42" i="48"/>
  <c r="BL36" i="48"/>
  <c r="BL41" i="48"/>
  <c r="BL35" i="48"/>
  <c r="BL62" i="48"/>
  <c r="BN5" i="21"/>
  <c r="BN17" i="21"/>
  <c r="BN35" i="21" s="1"/>
  <c r="BN32" i="21"/>
  <c r="BN60" i="21"/>
  <c r="BN59" i="21"/>
  <c r="BN39" i="21"/>
  <c r="BN42" i="21"/>
  <c r="BK60" i="48"/>
  <c r="BK51" i="48"/>
  <c r="BK68" i="48"/>
  <c r="BK17" i="48"/>
  <c r="BK36" i="48" s="1"/>
  <c r="BK32" i="48"/>
  <c r="BM40" i="21"/>
  <c r="BM37" i="21"/>
  <c r="BM71" i="21"/>
  <c r="BM72" i="21"/>
  <c r="BM39" i="21"/>
  <c r="BM42" i="21"/>
  <c r="BJ72" i="48"/>
  <c r="BJ60" i="48"/>
  <c r="BJ17" i="48"/>
  <c r="BJ32" i="48"/>
  <c r="BL63" i="21"/>
  <c r="BL64" i="21"/>
  <c r="BL72" i="21"/>
  <c r="BL71" i="21"/>
  <c r="BL50" i="21"/>
  <c r="BL47" i="21"/>
  <c r="BL56" i="21"/>
  <c r="BL55" i="21"/>
  <c r="BI17" i="48"/>
  <c r="BI36" i="48" s="1"/>
  <c r="BI32" i="48"/>
  <c r="BI72" i="48"/>
  <c r="BI60" i="48"/>
  <c r="BI58" i="48"/>
  <c r="BK32" i="21"/>
  <c r="BK17" i="21"/>
  <c r="BK67" i="21"/>
  <c r="BK68" i="21"/>
  <c r="BK42" i="21"/>
  <c r="BK39" i="21"/>
  <c r="BK59" i="21"/>
  <c r="BK60" i="21"/>
  <c r="BH60" i="48"/>
  <c r="BH17" i="48"/>
  <c r="BH34" i="48" s="1"/>
  <c r="BH32" i="48"/>
  <c r="BJ5" i="21"/>
  <c r="BJ40" i="21"/>
  <c r="BJ37" i="21"/>
  <c r="BJ56" i="21"/>
  <c r="BJ55" i="21"/>
  <c r="BJ54" i="21"/>
  <c r="BG40" i="48"/>
  <c r="BG72" i="48"/>
  <c r="BG56" i="48"/>
  <c r="BI64" i="21"/>
  <c r="BI63" i="21"/>
  <c r="BI38" i="21"/>
  <c r="BI41" i="21"/>
  <c r="BI42" i="21"/>
  <c r="BI39" i="21"/>
  <c r="BF32" i="48"/>
  <c r="BF17" i="48"/>
  <c r="BF46" i="48" s="1"/>
  <c r="BF52" i="48"/>
  <c r="BF41" i="48"/>
  <c r="BH5" i="21"/>
  <c r="BH60" i="21"/>
  <c r="BH59" i="21"/>
  <c r="BH48" i="21"/>
  <c r="BH51" i="21"/>
  <c r="BH45" i="21"/>
  <c r="BE50" i="48"/>
  <c r="BE44" i="48"/>
  <c r="BE41" i="48"/>
  <c r="BE35" i="48"/>
  <c r="BE40" i="48"/>
  <c r="BE34" i="48"/>
  <c r="BG50" i="21"/>
  <c r="BG47" i="21"/>
  <c r="BG5" i="21"/>
  <c r="BG64" i="21"/>
  <c r="BG63" i="21"/>
  <c r="BG62" i="21"/>
  <c r="BD56" i="48"/>
  <c r="BD52" i="48"/>
  <c r="BD50" i="48"/>
  <c r="BD51" i="48"/>
  <c r="BF17" i="21"/>
  <c r="BF58" i="21" s="1"/>
  <c r="BF32" i="21"/>
  <c r="BF55" i="21"/>
  <c r="BF56" i="21"/>
  <c r="BF72" i="21"/>
  <c r="BF71" i="21"/>
  <c r="BF51" i="21"/>
  <c r="BF48" i="21"/>
  <c r="BC17" i="48"/>
  <c r="BC62" i="48" s="1"/>
  <c r="BC32" i="48"/>
  <c r="BC41" i="48"/>
  <c r="BC40" i="48"/>
  <c r="BE51" i="21"/>
  <c r="BE48" i="21"/>
  <c r="BE40" i="21"/>
  <c r="BE37" i="21"/>
  <c r="BE63" i="21"/>
  <c r="BE64" i="21"/>
  <c r="BB41" i="48"/>
  <c r="BB50" i="48"/>
  <c r="BB68" i="48"/>
  <c r="BD17" i="21"/>
  <c r="BD34" i="21" s="1"/>
  <c r="BD32" i="21"/>
  <c r="BD41" i="21"/>
  <c r="BD38" i="21"/>
  <c r="BD37" i="21"/>
  <c r="BD40" i="21"/>
  <c r="BA60" i="48"/>
  <c r="BA32" i="48"/>
  <c r="BA17" i="48"/>
  <c r="BA36" i="48" s="1"/>
  <c r="BA56" i="48"/>
  <c r="BC39" i="21"/>
  <c r="BC42" i="21"/>
  <c r="BC38" i="21"/>
  <c r="BC41" i="21"/>
  <c r="BC32" i="21"/>
  <c r="BC17" i="21"/>
  <c r="BC70" i="21" s="1"/>
  <c r="BC5" i="21"/>
  <c r="AZ41" i="48"/>
  <c r="AZ68" i="48"/>
  <c r="BB5" i="21"/>
  <c r="BB59" i="21"/>
  <c r="BB60" i="21"/>
  <c r="AY68" i="48"/>
  <c r="AY40" i="48"/>
  <c r="BA72" i="21"/>
  <c r="BA71" i="21"/>
  <c r="BA17" i="21"/>
  <c r="BA54" i="21" s="1"/>
  <c r="BA32" i="21"/>
  <c r="BA52" i="21"/>
  <c r="BA49" i="21"/>
  <c r="BA46" i="21"/>
  <c r="AX56" i="48"/>
  <c r="AX54" i="48"/>
  <c r="AX52" i="48"/>
  <c r="AX46" i="48"/>
  <c r="AX40" i="48"/>
  <c r="AX34" i="48"/>
  <c r="AX72" i="48"/>
  <c r="AZ48" i="21"/>
  <c r="AZ51" i="21"/>
  <c r="AZ32" i="21"/>
  <c r="AZ17" i="21"/>
  <c r="AZ62" i="21" s="1"/>
  <c r="AZ64" i="21"/>
  <c r="AZ63" i="21"/>
  <c r="AZ59" i="21"/>
  <c r="AZ60" i="21"/>
  <c r="AZ58" i="21"/>
  <c r="AW50" i="48"/>
  <c r="AY5" i="21"/>
  <c r="AY38" i="21"/>
  <c r="AY41" i="21"/>
  <c r="AV32" i="48"/>
  <c r="AV17" i="48"/>
  <c r="AV60" i="48"/>
  <c r="AX50" i="21"/>
  <c r="AX47" i="21"/>
  <c r="AX5" i="21"/>
  <c r="AX49" i="21"/>
  <c r="AX52" i="21"/>
  <c r="AX55" i="21"/>
  <c r="AX56" i="21"/>
  <c r="AU52" i="48"/>
  <c r="AU41" i="48"/>
  <c r="AU17" i="48"/>
  <c r="AU46" i="48" s="1"/>
  <c r="AU32" i="48"/>
  <c r="AW37" i="21"/>
  <c r="AW40" i="21"/>
  <c r="AW68" i="21"/>
  <c r="AW67" i="21"/>
  <c r="AW39" i="21"/>
  <c r="AW42" i="21"/>
  <c r="AW49" i="21"/>
  <c r="AW52" i="21"/>
  <c r="AW46" i="21"/>
  <c r="AT32" i="48"/>
  <c r="AT17" i="48"/>
  <c r="AT44" i="48" s="1"/>
  <c r="AT41" i="48"/>
  <c r="AV58" i="21"/>
  <c r="AV59" i="21"/>
  <c r="AV60" i="21"/>
  <c r="AV56" i="21"/>
  <c r="AV55" i="21"/>
  <c r="AV54" i="21"/>
  <c r="AV50" i="21"/>
  <c r="AV47" i="21"/>
  <c r="AV44" i="21"/>
  <c r="AS17" i="48"/>
  <c r="AS62" i="48" s="1"/>
  <c r="AS32" i="48"/>
  <c r="AS56" i="48"/>
  <c r="AS50" i="48"/>
  <c r="AU70" i="21"/>
  <c r="AU71" i="21"/>
  <c r="AU72" i="21"/>
  <c r="AU60" i="21"/>
  <c r="AU59" i="21"/>
  <c r="AU58" i="21"/>
  <c r="AU51" i="21"/>
  <c r="AU48" i="21"/>
  <c r="AR40" i="48"/>
  <c r="AR42" i="48"/>
  <c r="AT64" i="21"/>
  <c r="AT63" i="21"/>
  <c r="AT47" i="21"/>
  <c r="AT50" i="21"/>
  <c r="AT52" i="21"/>
  <c r="AT49" i="21"/>
  <c r="AT67" i="21"/>
  <c r="AT68" i="21"/>
  <c r="AQ72" i="48"/>
  <c r="AQ41" i="48"/>
  <c r="AS55" i="21"/>
  <c r="AS56" i="21"/>
  <c r="AS32" i="21"/>
  <c r="AS17" i="21"/>
  <c r="AS58" i="21" s="1"/>
  <c r="AS38" i="21"/>
  <c r="AS41" i="21"/>
  <c r="AP52" i="48"/>
  <c r="AP40" i="48"/>
  <c r="AP56" i="48"/>
  <c r="AR47" i="21"/>
  <c r="AR50" i="21"/>
  <c r="AO44" i="48"/>
  <c r="AO50" i="48"/>
  <c r="AQ5" i="21"/>
  <c r="AP59" i="21"/>
  <c r="AP60" i="21"/>
  <c r="AM17" i="48"/>
  <c r="AM70" i="48" s="1"/>
  <c r="AM32" i="48"/>
  <c r="AL42" i="48"/>
  <c r="AL36" i="48"/>
  <c r="AN40" i="21"/>
  <c r="AN37" i="21"/>
  <c r="AK56" i="48"/>
  <c r="AM50" i="21"/>
  <c r="AM47" i="21"/>
  <c r="AL48" i="21"/>
  <c r="AL51" i="21"/>
  <c r="AI60" i="48"/>
  <c r="AI58" i="48"/>
  <c r="AH40" i="48"/>
  <c r="AJ64" i="21"/>
  <c r="AJ63" i="21"/>
  <c r="AG50" i="48"/>
  <c r="AI41" i="21"/>
  <c r="AI38" i="21"/>
  <c r="AF32" i="48"/>
  <c r="AF17" i="48"/>
  <c r="AF58" i="48" s="1"/>
  <c r="AH47" i="21"/>
  <c r="AH50" i="21"/>
  <c r="AG50" i="21"/>
  <c r="AG47" i="21"/>
  <c r="AD72" i="48"/>
  <c r="AF71" i="21"/>
  <c r="AF72" i="21"/>
  <c r="AE59" i="21"/>
  <c r="AE60" i="21"/>
  <c r="AB70" i="48"/>
  <c r="AB72" i="48"/>
  <c r="AD60" i="21"/>
  <c r="AD59" i="21"/>
  <c r="AC38" i="21"/>
  <c r="AC41" i="21"/>
  <c r="AC35" i="21"/>
  <c r="Z50" i="48"/>
  <c r="AB55" i="21"/>
  <c r="AB56" i="21"/>
  <c r="Y40" i="48"/>
  <c r="AA71" i="21"/>
  <c r="AA72" i="21"/>
  <c r="X60" i="48"/>
  <c r="Z50" i="21"/>
  <c r="Z47" i="21"/>
  <c r="W42" i="48"/>
  <c r="Y49" i="21"/>
  <c r="Y52" i="21"/>
  <c r="X41" i="21"/>
  <c r="X38" i="21"/>
  <c r="U56" i="48"/>
  <c r="W50" i="21"/>
  <c r="W47" i="21"/>
  <c r="T60" i="48"/>
  <c r="R17" i="24"/>
  <c r="T68" i="20"/>
  <c r="T67" i="20"/>
  <c r="R17" i="19"/>
  <c r="R32" i="19"/>
  <c r="V51" i="21"/>
  <c r="V48" i="21"/>
  <c r="S68" i="48"/>
  <c r="S40" i="18"/>
  <c r="S67" i="20"/>
  <c r="S68" i="20"/>
  <c r="Q50" i="19"/>
  <c r="Q47" i="19"/>
  <c r="Q41" i="20"/>
  <c r="Q38" i="20"/>
  <c r="N17" i="19"/>
  <c r="N32" i="19"/>
  <c r="O48" i="18"/>
  <c r="O51" i="18"/>
  <c r="K41" i="48"/>
  <c r="BL66" i="48"/>
  <c r="BL68" i="48"/>
  <c r="BL40" i="48"/>
  <c r="BL50" i="48"/>
  <c r="BL60" i="48"/>
  <c r="BN67" i="21"/>
  <c r="BN68" i="21"/>
  <c r="BN66" i="21"/>
  <c r="BN72" i="21"/>
  <c r="BN71" i="21"/>
  <c r="BK72" i="48"/>
  <c r="BK70" i="48"/>
  <c r="BK40" i="48"/>
  <c r="BK34" i="48"/>
  <c r="BM64" i="21"/>
  <c r="BM63" i="21"/>
  <c r="BM68" i="21"/>
  <c r="BM67" i="21"/>
  <c r="BM32" i="21"/>
  <c r="BM17" i="21"/>
  <c r="BJ52" i="48"/>
  <c r="BL42" i="21"/>
  <c r="BL39" i="21"/>
  <c r="BL60" i="21"/>
  <c r="BL59" i="21"/>
  <c r="BL17" i="21"/>
  <c r="BL66" i="21" s="1"/>
  <c r="BL32" i="21"/>
  <c r="BI51" i="48"/>
  <c r="BI50" i="48"/>
  <c r="BI44" i="48"/>
  <c r="BI40" i="48"/>
  <c r="BI52" i="48"/>
  <c r="BI46" i="48"/>
  <c r="BK47" i="21"/>
  <c r="BK50" i="21"/>
  <c r="BK44" i="21"/>
  <c r="BK63" i="21"/>
  <c r="BK64" i="21"/>
  <c r="BH42" i="48"/>
  <c r="BH36" i="48"/>
  <c r="BH56" i="48"/>
  <c r="BH54" i="48"/>
  <c r="BH68" i="48"/>
  <c r="BJ67" i="21"/>
  <c r="BJ68" i="21"/>
  <c r="BJ66" i="21"/>
  <c r="BJ51" i="21"/>
  <c r="BJ48" i="21"/>
  <c r="BJ45" i="21"/>
  <c r="BG50" i="48"/>
  <c r="BG60" i="48"/>
  <c r="BI32" i="21"/>
  <c r="BI17" i="21"/>
  <c r="BI35" i="21" s="1"/>
  <c r="BI37" i="21"/>
  <c r="BI40" i="21"/>
  <c r="BI60" i="21"/>
  <c r="BI59" i="21"/>
  <c r="BI47" i="21"/>
  <c r="BI50" i="21"/>
  <c r="BF40" i="48"/>
  <c r="BF34" i="48"/>
  <c r="BF72" i="48"/>
  <c r="BF70" i="48"/>
  <c r="BF50" i="48"/>
  <c r="BF44" i="48"/>
  <c r="BH42" i="21"/>
  <c r="BH39" i="21"/>
  <c r="BH52" i="21"/>
  <c r="BH49" i="21"/>
  <c r="BH46" i="21"/>
  <c r="BE68" i="48"/>
  <c r="BE66" i="48"/>
  <c r="BE56" i="48"/>
  <c r="BE54" i="48"/>
  <c r="BG48" i="21"/>
  <c r="BG45" i="21"/>
  <c r="BG51" i="21"/>
  <c r="BG41" i="21"/>
  <c r="BG38" i="21"/>
  <c r="BG67" i="21"/>
  <c r="BG68" i="21"/>
  <c r="BD68" i="48"/>
  <c r="BF52" i="21"/>
  <c r="BF49" i="21"/>
  <c r="BF42" i="21"/>
  <c r="BF39" i="21"/>
  <c r="BC42" i="48"/>
  <c r="BC36" i="48"/>
  <c r="BC52" i="48"/>
  <c r="BC60" i="48"/>
  <c r="BE56" i="21"/>
  <c r="BE55" i="21"/>
  <c r="BE17" i="21"/>
  <c r="BE46" i="21" s="1"/>
  <c r="BE32" i="21"/>
  <c r="BE5" i="21"/>
  <c r="BE38" i="21"/>
  <c r="BE41" i="21"/>
  <c r="BB56" i="48"/>
  <c r="BB17" i="48"/>
  <c r="BB36" i="48" s="1"/>
  <c r="BB32" i="48"/>
  <c r="BB51" i="48"/>
  <c r="BD63" i="21"/>
  <c r="BD64" i="21"/>
  <c r="BD59" i="21"/>
  <c r="BD60" i="21"/>
  <c r="BD58" i="21"/>
  <c r="BD51" i="21"/>
  <c r="BD48" i="21"/>
  <c r="BD45" i="21"/>
  <c r="BD5" i="21"/>
  <c r="BA68" i="48"/>
  <c r="BA66" i="48"/>
  <c r="BA45" i="48"/>
  <c r="BA51" i="48"/>
  <c r="BA50" i="48"/>
  <c r="BA72" i="48"/>
  <c r="BA70" i="48"/>
  <c r="BC40" i="21"/>
  <c r="BC37" i="21"/>
  <c r="BC64" i="21"/>
  <c r="BC63" i="21"/>
  <c r="AZ56" i="48"/>
  <c r="AZ42" i="48"/>
  <c r="AZ60" i="48"/>
  <c r="BB48" i="21"/>
  <c r="BB45" i="21"/>
  <c r="BB51" i="21"/>
  <c r="BB38" i="21"/>
  <c r="BB41" i="21"/>
  <c r="BB35" i="21"/>
  <c r="BB49" i="21"/>
  <c r="BB52" i="21"/>
  <c r="BB39" i="21"/>
  <c r="BB42" i="21"/>
  <c r="AY51" i="48"/>
  <c r="AY60" i="48"/>
  <c r="AY17" i="48"/>
  <c r="AY62" i="48" s="1"/>
  <c r="AY32" i="48"/>
  <c r="BA56" i="21"/>
  <c r="BA55" i="21"/>
  <c r="BA60" i="21"/>
  <c r="BA59" i="21"/>
  <c r="BA58" i="21"/>
  <c r="BA67" i="21"/>
  <c r="BA68" i="21"/>
  <c r="BA66" i="21"/>
  <c r="AZ39" i="21"/>
  <c r="AZ42" i="21"/>
  <c r="AZ49" i="21"/>
  <c r="AZ52" i="21"/>
  <c r="AZ38" i="21"/>
  <c r="AZ41" i="21"/>
  <c r="AW32" i="48"/>
  <c r="AW17" i="48"/>
  <c r="AW46" i="48" s="1"/>
  <c r="AW72" i="48"/>
  <c r="AW60" i="48"/>
  <c r="AY64" i="21"/>
  <c r="AY63" i="21"/>
  <c r="AY17" i="21"/>
  <c r="AY46" i="21" s="1"/>
  <c r="AY32" i="21"/>
  <c r="AY42" i="21"/>
  <c r="AY39" i="21"/>
  <c r="AY55" i="21"/>
  <c r="AY56" i="21"/>
  <c r="AV56" i="48"/>
  <c r="AV72" i="48"/>
  <c r="AV68" i="48"/>
  <c r="AX70" i="21"/>
  <c r="AX72" i="21"/>
  <c r="AX71" i="21"/>
  <c r="AX37" i="21"/>
  <c r="AX34" i="21"/>
  <c r="AX40" i="21"/>
  <c r="AX42" i="21"/>
  <c r="AX39" i="21"/>
  <c r="AX67" i="21"/>
  <c r="AX68" i="21"/>
  <c r="AU62" i="48"/>
  <c r="AU56" i="48"/>
  <c r="AU54" i="48"/>
  <c r="AU60" i="48"/>
  <c r="AU58" i="48"/>
  <c r="AW44" i="21"/>
  <c r="AW50" i="21"/>
  <c r="AW47" i="21"/>
  <c r="AW5" i="21"/>
  <c r="AW60" i="21"/>
  <c r="AW59" i="21"/>
  <c r="AT60" i="48"/>
  <c r="AT52" i="48"/>
  <c r="AT68" i="48"/>
  <c r="AV51" i="21"/>
  <c r="AV48" i="21"/>
  <c r="AV45" i="21"/>
  <c r="AV49" i="21"/>
  <c r="AV52" i="21"/>
  <c r="AV46" i="21"/>
  <c r="AV68" i="21"/>
  <c r="AV67" i="21"/>
  <c r="AV66" i="21"/>
  <c r="AS51" i="48"/>
  <c r="AS45" i="48"/>
  <c r="AS68" i="48"/>
  <c r="AS42" i="48"/>
  <c r="AU49" i="21"/>
  <c r="AU52" i="21"/>
  <c r="AU46" i="21"/>
  <c r="AU47" i="21"/>
  <c r="AU44" i="21"/>
  <c r="AU50" i="21"/>
  <c r="AU54" i="21"/>
  <c r="AU55" i="21"/>
  <c r="AU56" i="21"/>
  <c r="AR32" i="48"/>
  <c r="AR17" i="48"/>
  <c r="AR56" i="48"/>
  <c r="AR72" i="48"/>
  <c r="AT40" i="21"/>
  <c r="AT37" i="21"/>
  <c r="AT32" i="21"/>
  <c r="AT17" i="21"/>
  <c r="AT66" i="21" s="1"/>
  <c r="AT5" i="21"/>
  <c r="AT51" i="21"/>
  <c r="AT48" i="21"/>
  <c r="AQ51" i="48"/>
  <c r="AQ32" i="48"/>
  <c r="AQ17" i="48"/>
  <c r="AQ40" i="48"/>
  <c r="AS47" i="21"/>
  <c r="AS50" i="21"/>
  <c r="AS44" i="21"/>
  <c r="AS49" i="21"/>
  <c r="AS52" i="21"/>
  <c r="AS5" i="21"/>
  <c r="AP42" i="48"/>
  <c r="AP60" i="48"/>
  <c r="AP58" i="48"/>
  <c r="AR56" i="21"/>
  <c r="AR55" i="21"/>
  <c r="AN50" i="48"/>
  <c r="AP37" i="21"/>
  <c r="AP40" i="21"/>
  <c r="AO32" i="21"/>
  <c r="AO17" i="21"/>
  <c r="AL50" i="48"/>
  <c r="AN32" i="21"/>
  <c r="AN17" i="21"/>
  <c r="AN44" i="21" s="1"/>
  <c r="AK32" i="48"/>
  <c r="AK17" i="48"/>
  <c r="AK45" i="48" s="1"/>
  <c r="AM64" i="21"/>
  <c r="AM63" i="21"/>
  <c r="AJ62" i="48"/>
  <c r="AL56" i="21"/>
  <c r="AL55" i="21"/>
  <c r="AK68" i="21"/>
  <c r="AK67" i="21"/>
  <c r="AK66" i="21"/>
  <c r="AJ71" i="21"/>
  <c r="AJ72" i="21"/>
  <c r="AG56" i="48"/>
  <c r="AI42" i="21"/>
  <c r="AI39" i="21"/>
  <c r="AF44" i="48"/>
  <c r="AF50" i="48"/>
  <c r="AH39" i="21"/>
  <c r="AH42" i="21"/>
  <c r="AE40" i="48"/>
  <c r="AF56" i="21"/>
  <c r="AF55" i="21"/>
  <c r="AC60" i="48"/>
  <c r="AD5" i="21"/>
  <c r="AA52" i="48"/>
  <c r="Z60" i="48"/>
  <c r="AB32" i="21"/>
  <c r="AB17" i="21"/>
  <c r="AB45" i="21" s="1"/>
  <c r="AA55" i="21"/>
  <c r="AA56" i="21"/>
  <c r="Z56" i="21"/>
  <c r="Z55" i="21"/>
  <c r="Z54" i="21"/>
  <c r="W51" i="48"/>
  <c r="Y50" i="21"/>
  <c r="Y47" i="21"/>
  <c r="X71" i="21"/>
  <c r="X72" i="21"/>
  <c r="U72" i="48"/>
  <c r="W72" i="21"/>
  <c r="W71" i="21"/>
  <c r="T51" i="48"/>
  <c r="T37" i="20"/>
  <c r="T40" i="20"/>
  <c r="R5" i="19"/>
  <c r="V42" i="21"/>
  <c r="V39" i="21"/>
  <c r="S42" i="18"/>
  <c r="S38" i="20"/>
  <c r="S41" i="20"/>
  <c r="Q60" i="19"/>
  <c r="Q59" i="19"/>
  <c r="U60" i="21"/>
  <c r="U59" i="21"/>
  <c r="R32" i="18"/>
  <c r="O52" i="19"/>
  <c r="O49" i="19"/>
  <c r="P56" i="18"/>
  <c r="R68" i="21"/>
  <c r="R67" i="21"/>
  <c r="O17" i="20"/>
  <c r="O32" i="20"/>
  <c r="M52" i="18"/>
  <c r="M49" i="18"/>
  <c r="AR48" i="21"/>
  <c r="AR51" i="21"/>
  <c r="AR60" i="21"/>
  <c r="AR59" i="21"/>
  <c r="AR39" i="21"/>
  <c r="AR42" i="21"/>
  <c r="AO41" i="48"/>
  <c r="AO60" i="48"/>
  <c r="AQ37" i="21"/>
  <c r="AQ40" i="21"/>
  <c r="AQ42" i="21"/>
  <c r="AQ39" i="21"/>
  <c r="AQ32" i="21"/>
  <c r="AQ17" i="21"/>
  <c r="AQ62" i="21" s="1"/>
  <c r="AQ38" i="21"/>
  <c r="AQ41" i="21"/>
  <c r="AN41" i="48"/>
  <c r="AN56" i="48"/>
  <c r="AP32" i="21"/>
  <c r="AP17" i="21"/>
  <c r="AP66" i="21" s="1"/>
  <c r="AP50" i="21"/>
  <c r="AP47" i="21"/>
  <c r="AP67" i="21"/>
  <c r="AP68" i="21"/>
  <c r="AM45" i="48"/>
  <c r="AM51" i="48"/>
  <c r="AM50" i="48"/>
  <c r="AM44" i="48"/>
  <c r="AM54" i="48"/>
  <c r="AM56" i="48"/>
  <c r="AO72" i="21"/>
  <c r="AO71" i="21"/>
  <c r="AO40" i="21"/>
  <c r="AO37" i="21"/>
  <c r="AO60" i="21"/>
  <c r="AO59" i="21"/>
  <c r="AO55" i="21"/>
  <c r="AO56" i="21"/>
  <c r="AL41" i="48"/>
  <c r="AL35" i="48"/>
  <c r="AL56" i="48"/>
  <c r="AN5" i="21"/>
  <c r="AN45" i="21"/>
  <c r="AN51" i="21"/>
  <c r="AN48" i="21"/>
  <c r="AN42" i="21"/>
  <c r="AN39" i="21"/>
  <c r="AN36" i="21"/>
  <c r="AK72" i="48"/>
  <c r="AK70" i="48"/>
  <c r="AK52" i="48"/>
  <c r="AK42" i="48"/>
  <c r="AM71" i="21"/>
  <c r="AM72" i="21"/>
  <c r="AM17" i="21"/>
  <c r="AM66" i="21" s="1"/>
  <c r="AM32" i="21"/>
  <c r="AM52" i="21"/>
  <c r="AM49" i="21"/>
  <c r="AJ41" i="48"/>
  <c r="AJ35" i="48"/>
  <c r="AJ44" i="48"/>
  <c r="AJ50" i="48"/>
  <c r="AJ68" i="48"/>
  <c r="AL32" i="21"/>
  <c r="AL17" i="21"/>
  <c r="AL62" i="21" s="1"/>
  <c r="AL5" i="21"/>
  <c r="AL68" i="21"/>
  <c r="AL67" i="21"/>
  <c r="AI50" i="48"/>
  <c r="AI44" i="48"/>
  <c r="AI46" i="48"/>
  <c r="AI52" i="48"/>
  <c r="AI41" i="48"/>
  <c r="AK55" i="21"/>
  <c r="AK56" i="21"/>
  <c r="AK54" i="21"/>
  <c r="AK45" i="21"/>
  <c r="AK51" i="21"/>
  <c r="AK48" i="21"/>
  <c r="AK38" i="21"/>
  <c r="AK41" i="21"/>
  <c r="AK50" i="21"/>
  <c r="AK47" i="21"/>
  <c r="AH42" i="48"/>
  <c r="AH32" i="48"/>
  <c r="AH17" i="48"/>
  <c r="AH54" i="48" s="1"/>
  <c r="AH72" i="48"/>
  <c r="AJ5" i="21"/>
  <c r="AJ59" i="21"/>
  <c r="AJ60" i="21"/>
  <c r="AJ17" i="21"/>
  <c r="AJ34" i="21" s="1"/>
  <c r="AJ32" i="21"/>
  <c r="AJ47" i="21"/>
  <c r="AJ50" i="21"/>
  <c r="AG51" i="48"/>
  <c r="AG40" i="48"/>
  <c r="AI72" i="21"/>
  <c r="AI71" i="21"/>
  <c r="AI37" i="21"/>
  <c r="AI40" i="21"/>
  <c r="AI47" i="21"/>
  <c r="AI50" i="21"/>
  <c r="AF54" i="48"/>
  <c r="AF56" i="48"/>
  <c r="AF42" i="48"/>
  <c r="AF36" i="48"/>
  <c r="AF51" i="48"/>
  <c r="AF45" i="48"/>
  <c r="AF52" i="48"/>
  <c r="AH17" i="21"/>
  <c r="AH62" i="21" s="1"/>
  <c r="AH32" i="21"/>
  <c r="AH60" i="21"/>
  <c r="AH59" i="21"/>
  <c r="AH40" i="21"/>
  <c r="AH37" i="21"/>
  <c r="AH64" i="21"/>
  <c r="AH63" i="21"/>
  <c r="AE42" i="48"/>
  <c r="AE50" i="48"/>
  <c r="AE32" i="48"/>
  <c r="AE17" i="48"/>
  <c r="AG38" i="21"/>
  <c r="AG41" i="21"/>
  <c r="AG40" i="21"/>
  <c r="AG37" i="21"/>
  <c r="AD56" i="48"/>
  <c r="AD51" i="48"/>
  <c r="AD42" i="48"/>
  <c r="AD68" i="48"/>
  <c r="AF60" i="21"/>
  <c r="AF59" i="21"/>
  <c r="AF48" i="21"/>
  <c r="AF51" i="21"/>
  <c r="AF5" i="21"/>
  <c r="AF67" i="21"/>
  <c r="AF68" i="21"/>
  <c r="AC40" i="48"/>
  <c r="AC34" i="48"/>
  <c r="AC52" i="48"/>
  <c r="AE5" i="21"/>
  <c r="AE42" i="21"/>
  <c r="AE39" i="21"/>
  <c r="AE56" i="21"/>
  <c r="AE55" i="21"/>
  <c r="AE54" i="21"/>
  <c r="AE50" i="21"/>
  <c r="AE47" i="21"/>
  <c r="AB68" i="48"/>
  <c r="AB50" i="48"/>
  <c r="AB41" i="48"/>
  <c r="AB35" i="48"/>
  <c r="AB56" i="48"/>
  <c r="AB54" i="48"/>
  <c r="AD32" i="21"/>
  <c r="AD17" i="21"/>
  <c r="AD44" i="21" s="1"/>
  <c r="AD64" i="21"/>
  <c r="AD63" i="21"/>
  <c r="AD48" i="21"/>
  <c r="AD51" i="21"/>
  <c r="AA42" i="48"/>
  <c r="AA56" i="48"/>
  <c r="AA68" i="48"/>
  <c r="AC54" i="21"/>
  <c r="AC55" i="21"/>
  <c r="AC56" i="21"/>
  <c r="AC5" i="21"/>
  <c r="AC42" i="21"/>
  <c r="AC39" i="21"/>
  <c r="AC36" i="21"/>
  <c r="AC68" i="21"/>
  <c r="AC67" i="21"/>
  <c r="Z32" i="48"/>
  <c r="Z17" i="48"/>
  <c r="Z54" i="48" s="1"/>
  <c r="AB48" i="21"/>
  <c r="AB51" i="21"/>
  <c r="AB38" i="21"/>
  <c r="AB41" i="21"/>
  <c r="AB35" i="21"/>
  <c r="Y17" i="48"/>
  <c r="Y70" i="48" s="1"/>
  <c r="Y32" i="48"/>
  <c r="Y52" i="48"/>
  <c r="AA5" i="21"/>
  <c r="AA49" i="21"/>
  <c r="AA52" i="21"/>
  <c r="AA63" i="21"/>
  <c r="AA64" i="21"/>
  <c r="AA41" i="21"/>
  <c r="AA38" i="21"/>
  <c r="X52" i="48"/>
  <c r="X56" i="48"/>
  <c r="X68" i="48"/>
  <c r="Z41" i="21"/>
  <c r="Z38" i="21"/>
  <c r="Z37" i="21"/>
  <c r="Z40" i="21"/>
  <c r="Z49" i="21"/>
  <c r="Z52" i="21"/>
  <c r="Z71" i="21"/>
  <c r="Z72" i="21"/>
  <c r="Z70" i="21"/>
  <c r="W72" i="48"/>
  <c r="W40" i="48"/>
  <c r="W41" i="48"/>
  <c r="Y60" i="21"/>
  <c r="Y59" i="21"/>
  <c r="Y64" i="21"/>
  <c r="Y63" i="21"/>
  <c r="Y5" i="21"/>
  <c r="V50" i="48"/>
  <c r="V41" i="48"/>
  <c r="V60" i="48"/>
  <c r="V72" i="48"/>
  <c r="X32" i="21"/>
  <c r="X17" i="21"/>
  <c r="X70" i="21" s="1"/>
  <c r="X67" i="21"/>
  <c r="X68" i="21"/>
  <c r="X47" i="21"/>
  <c r="X50" i="21"/>
  <c r="U51" i="48"/>
  <c r="U52" i="48"/>
  <c r="U40" i="48"/>
  <c r="W55" i="21"/>
  <c r="W56" i="21"/>
  <c r="W17" i="21"/>
  <c r="W32" i="21"/>
  <c r="W67" i="21"/>
  <c r="W68" i="21"/>
  <c r="W38" i="21"/>
  <c r="W41" i="21"/>
  <c r="T42" i="48"/>
  <c r="T41" i="48"/>
  <c r="T63" i="20"/>
  <c r="T64" i="20"/>
  <c r="T62" i="20"/>
  <c r="T60" i="20"/>
  <c r="T59" i="20"/>
  <c r="T58" i="20"/>
  <c r="T47" i="20"/>
  <c r="T50" i="20"/>
  <c r="R68" i="19"/>
  <c r="R67" i="19"/>
  <c r="R59" i="19"/>
  <c r="R60" i="19"/>
  <c r="R40" i="19"/>
  <c r="R37" i="19"/>
  <c r="V40" i="21"/>
  <c r="V37" i="21"/>
  <c r="V63" i="21"/>
  <c r="V64" i="21"/>
  <c r="V49" i="21"/>
  <c r="V52" i="21"/>
  <c r="S50" i="48"/>
  <c r="S52" i="48"/>
  <c r="S72" i="18"/>
  <c r="S64" i="18"/>
  <c r="S64" i="20"/>
  <c r="S63" i="20"/>
  <c r="S40" i="20"/>
  <c r="S37" i="20"/>
  <c r="S52" i="20"/>
  <c r="S49" i="20"/>
  <c r="S5" i="20"/>
  <c r="Q32" i="19"/>
  <c r="Q17" i="19"/>
  <c r="Q36" i="19" s="1"/>
  <c r="Q63" i="19"/>
  <c r="Q64" i="19"/>
  <c r="Q42" i="19"/>
  <c r="Q39" i="19"/>
  <c r="U51" i="21"/>
  <c r="U48" i="21"/>
  <c r="U17" i="21"/>
  <c r="U34" i="21" s="1"/>
  <c r="U32" i="21"/>
  <c r="R50" i="48"/>
  <c r="R40" i="18"/>
  <c r="P50" i="19"/>
  <c r="P47" i="19"/>
  <c r="T38" i="21"/>
  <c r="T41" i="21"/>
  <c r="Q50" i="48"/>
  <c r="Q41" i="18"/>
  <c r="O63" i="19"/>
  <c r="O64" i="19"/>
  <c r="S68" i="21"/>
  <c r="S67" i="21"/>
  <c r="P52" i="48"/>
  <c r="P18" i="25"/>
  <c r="P17" i="25"/>
  <c r="P5" i="18"/>
  <c r="P59" i="20"/>
  <c r="P60" i="20"/>
  <c r="N48" i="19"/>
  <c r="N51" i="19"/>
  <c r="O72" i="48"/>
  <c r="O64" i="18"/>
  <c r="O56" i="20"/>
  <c r="O55" i="20"/>
  <c r="N64" i="18"/>
  <c r="L41" i="48"/>
  <c r="J38" i="19"/>
  <c r="J41" i="19"/>
  <c r="I50" i="19"/>
  <c r="I47" i="19"/>
  <c r="AR5" i="21"/>
  <c r="AR52" i="21"/>
  <c r="AR49" i="21"/>
  <c r="AR32" i="21"/>
  <c r="AR17" i="21"/>
  <c r="AR44" i="21" s="1"/>
  <c r="AO51" i="48"/>
  <c r="AO40" i="48"/>
  <c r="AO52" i="48"/>
  <c r="AO46" i="48"/>
  <c r="AQ59" i="21"/>
  <c r="AQ60" i="21"/>
  <c r="AQ58" i="21"/>
  <c r="AQ55" i="21"/>
  <c r="AQ56" i="21"/>
  <c r="AQ63" i="21"/>
  <c r="AQ64" i="21"/>
  <c r="AN68" i="48"/>
  <c r="AN32" i="48"/>
  <c r="AN17" i="48"/>
  <c r="AN34" i="48" s="1"/>
  <c r="AP39" i="21"/>
  <c r="AP42" i="21"/>
  <c r="AP38" i="21"/>
  <c r="AP41" i="21"/>
  <c r="AP35" i="21"/>
  <c r="AP55" i="21"/>
  <c r="AP56" i="21"/>
  <c r="AP54" i="21"/>
  <c r="AM41" i="48"/>
  <c r="AM35" i="48"/>
  <c r="AM66" i="48"/>
  <c r="AM68" i="48"/>
  <c r="AO67" i="21"/>
  <c r="AO68" i="21"/>
  <c r="AO41" i="21"/>
  <c r="AO38" i="21"/>
  <c r="AO39" i="21"/>
  <c r="AO42" i="21"/>
  <c r="AL62" i="48"/>
  <c r="AL68" i="48"/>
  <c r="AL66" i="48"/>
  <c r="AL51" i="48"/>
  <c r="AL52" i="48"/>
  <c r="AN63" i="21"/>
  <c r="AN62" i="21"/>
  <c r="AN64" i="21"/>
  <c r="AN71" i="21"/>
  <c r="AN70" i="21"/>
  <c r="AN72" i="21"/>
  <c r="AK62" i="48"/>
  <c r="AK40" i="48"/>
  <c r="AK34" i="48"/>
  <c r="AK41" i="48"/>
  <c r="AK35" i="48"/>
  <c r="AK60" i="48"/>
  <c r="AM58" i="21"/>
  <c r="AM59" i="21"/>
  <c r="AM60" i="21"/>
  <c r="AM42" i="21"/>
  <c r="AM39" i="21"/>
  <c r="AM36" i="21"/>
  <c r="AM51" i="21"/>
  <c r="AM48" i="21"/>
  <c r="AM45" i="21"/>
  <c r="AM40" i="21"/>
  <c r="AM37" i="21"/>
  <c r="AM34" i="21"/>
  <c r="AJ52" i="48"/>
  <c r="AJ46" i="48"/>
  <c r="AJ40" i="48"/>
  <c r="AJ34" i="48"/>
  <c r="AJ36" i="48"/>
  <c r="AJ42" i="48"/>
  <c r="AJ70" i="48"/>
  <c r="AJ72" i="48"/>
  <c r="AL41" i="21"/>
  <c r="AL38" i="21"/>
  <c r="AL35" i="21"/>
  <c r="AL72" i="21"/>
  <c r="AL71" i="21"/>
  <c r="AL64" i="21"/>
  <c r="AL63" i="21"/>
  <c r="AL50" i="21"/>
  <c r="AL47" i="21"/>
  <c r="AL44" i="21"/>
  <c r="AI51" i="48"/>
  <c r="AI45" i="48"/>
  <c r="AI62" i="48"/>
  <c r="AI72" i="48"/>
  <c r="AK64" i="21"/>
  <c r="AK63" i="21"/>
  <c r="AK62" i="21"/>
  <c r="AK39" i="21"/>
  <c r="AK42" i="21"/>
  <c r="AK49" i="21"/>
  <c r="AK52" i="21"/>
  <c r="AK46" i="21"/>
  <c r="AK59" i="21"/>
  <c r="AK60" i="21"/>
  <c r="AH52" i="48"/>
  <c r="AH46" i="48"/>
  <c r="AH56" i="48"/>
  <c r="AH68" i="48"/>
  <c r="AH66" i="48"/>
  <c r="AJ52" i="21"/>
  <c r="AJ49" i="21"/>
  <c r="AJ41" i="21"/>
  <c r="AJ38" i="21"/>
  <c r="AJ35" i="21"/>
  <c r="AG68" i="48"/>
  <c r="AG41" i="48"/>
  <c r="AG52" i="48"/>
  <c r="AI48" i="21"/>
  <c r="AI51" i="21"/>
  <c r="AI63" i="21"/>
  <c r="AI64" i="21"/>
  <c r="AI68" i="21"/>
  <c r="AI67" i="21"/>
  <c r="AF70" i="48"/>
  <c r="AF72" i="48"/>
  <c r="AF34" i="48"/>
  <c r="AF40" i="48"/>
  <c r="AF68" i="48"/>
  <c r="AF66" i="48"/>
  <c r="AH49" i="21"/>
  <c r="AH52" i="21"/>
  <c r="AH5" i="21"/>
  <c r="AE60" i="48"/>
  <c r="AE58" i="48"/>
  <c r="AE56" i="48"/>
  <c r="AE41" i="48"/>
  <c r="AG42" i="21"/>
  <c r="AG39" i="21"/>
  <c r="AG55" i="21"/>
  <c r="AG56" i="21"/>
  <c r="AG63" i="21"/>
  <c r="AG64" i="21"/>
  <c r="AG5" i="21"/>
  <c r="AD41" i="48"/>
  <c r="AD17" i="48"/>
  <c r="AD34" i="48" s="1"/>
  <c r="AD32" i="48"/>
  <c r="AD40" i="48"/>
  <c r="AF63" i="21"/>
  <c r="AF64" i="21"/>
  <c r="AF32" i="21"/>
  <c r="AF17" i="21"/>
  <c r="AF54" i="21" s="1"/>
  <c r="AF38" i="21"/>
  <c r="AF41" i="21"/>
  <c r="AC42" i="48"/>
  <c r="AC72" i="48"/>
  <c r="AE37" i="21"/>
  <c r="AE40" i="21"/>
  <c r="AE64" i="21"/>
  <c r="AE63" i="21"/>
  <c r="AE72" i="21"/>
  <c r="AE71" i="21"/>
  <c r="AB42" i="48"/>
  <c r="AB40" i="48"/>
  <c r="AB34" i="48"/>
  <c r="AD37" i="21"/>
  <c r="AD40" i="21"/>
  <c r="AD47" i="21"/>
  <c r="AD50" i="21"/>
  <c r="AD52" i="21"/>
  <c r="AD49" i="21"/>
  <c r="AA51" i="48"/>
  <c r="AA17" i="48"/>
  <c r="AA34" i="48" s="1"/>
  <c r="AA32" i="48"/>
  <c r="AC37" i="21"/>
  <c r="AC40" i="21"/>
  <c r="AC34" i="21"/>
  <c r="AC47" i="21"/>
  <c r="AC50" i="21"/>
  <c r="AC44" i="21"/>
  <c r="AC59" i="21"/>
  <c r="AC60" i="21"/>
  <c r="Z51" i="48"/>
  <c r="Z40" i="48"/>
  <c r="Z72" i="48"/>
  <c r="AB63" i="21"/>
  <c r="AB64" i="21"/>
  <c r="AB62" i="21"/>
  <c r="AB42" i="21"/>
  <c r="AB39" i="21"/>
  <c r="AB36" i="21"/>
  <c r="AB5" i="21"/>
  <c r="AB67" i="21"/>
  <c r="AB68" i="21"/>
  <c r="AB66" i="21"/>
  <c r="Y51" i="48"/>
  <c r="Y41" i="48"/>
  <c r="Y68" i="48"/>
  <c r="Y56" i="48"/>
  <c r="AA67" i="21"/>
  <c r="AA68" i="21"/>
  <c r="AA60" i="21"/>
  <c r="AA59" i="21"/>
  <c r="AA32" i="21"/>
  <c r="AA17" i="21"/>
  <c r="AA35" i="21" s="1"/>
  <c r="X42" i="48"/>
  <c r="X72" i="48"/>
  <c r="X51" i="48"/>
  <c r="Z60" i="21"/>
  <c r="Z59" i="21"/>
  <c r="Z63" i="21"/>
  <c r="Z64" i="21"/>
  <c r="W52" i="48"/>
  <c r="Y32" i="21"/>
  <c r="Y17" i="21"/>
  <c r="Y40" i="21"/>
  <c r="Y37" i="21"/>
  <c r="Y72" i="21"/>
  <c r="Y71" i="21"/>
  <c r="Y67" i="21"/>
  <c r="Y68" i="21"/>
  <c r="V42" i="48"/>
  <c r="V17" i="48"/>
  <c r="V46" i="48" s="1"/>
  <c r="V32" i="48"/>
  <c r="X52" i="21"/>
  <c r="X49" i="21"/>
  <c r="X48" i="21"/>
  <c r="X51" i="21"/>
  <c r="X40" i="21"/>
  <c r="X37" i="21"/>
  <c r="X55" i="21"/>
  <c r="X56" i="21"/>
  <c r="U60" i="48"/>
  <c r="U68" i="48"/>
  <c r="U41" i="48"/>
  <c r="W51" i="21"/>
  <c r="W48" i="21"/>
  <c r="W60" i="21"/>
  <c r="W59" i="21"/>
  <c r="W64" i="21"/>
  <c r="W63" i="21"/>
  <c r="T52" i="48"/>
  <c r="T72" i="48"/>
  <c r="T50" i="48"/>
  <c r="T71" i="20"/>
  <c r="T72" i="20"/>
  <c r="T52" i="20"/>
  <c r="T49" i="20"/>
  <c r="T51" i="20"/>
  <c r="T48" i="20"/>
  <c r="R41" i="19"/>
  <c r="R38" i="19"/>
  <c r="R71" i="19"/>
  <c r="R72" i="19"/>
  <c r="R63" i="19"/>
  <c r="R64" i="19"/>
  <c r="V68" i="21"/>
  <c r="V67" i="21"/>
  <c r="V38" i="21"/>
  <c r="V41" i="21"/>
  <c r="V60" i="21"/>
  <c r="V59" i="21"/>
  <c r="S51" i="48"/>
  <c r="S32" i="48"/>
  <c r="S17" i="48"/>
  <c r="S46" i="48" s="1"/>
  <c r="S72" i="48"/>
  <c r="S51" i="18"/>
  <c r="S48" i="18"/>
  <c r="S68" i="18"/>
  <c r="S56" i="18"/>
  <c r="S49" i="18"/>
  <c r="S52" i="18"/>
  <c r="S71" i="20"/>
  <c r="S72" i="20"/>
  <c r="S60" i="20"/>
  <c r="S59" i="20"/>
  <c r="Q5" i="19"/>
  <c r="Q56" i="19"/>
  <c r="Q55" i="19"/>
  <c r="Q54" i="19"/>
  <c r="Q49" i="19"/>
  <c r="Q52" i="19"/>
  <c r="U5" i="21"/>
  <c r="U52" i="21"/>
  <c r="U49" i="21"/>
  <c r="U46" i="21"/>
  <c r="R42" i="18"/>
  <c r="R63" i="20"/>
  <c r="R64" i="20"/>
  <c r="T32" i="21"/>
  <c r="T17" i="21"/>
  <c r="Q68" i="48"/>
  <c r="Q60" i="18"/>
  <c r="Q72" i="20"/>
  <c r="Q71" i="20"/>
  <c r="O50" i="19"/>
  <c r="O47" i="19"/>
  <c r="S72" i="21"/>
  <c r="S71" i="21"/>
  <c r="Q17" i="18"/>
  <c r="Q36" i="18" s="1"/>
  <c r="P37" i="20"/>
  <c r="P40" i="20"/>
  <c r="N63" i="19"/>
  <c r="N64" i="19"/>
  <c r="R38" i="21"/>
  <c r="R41" i="21"/>
  <c r="O42" i="18"/>
  <c r="M47" i="19"/>
  <c r="M50" i="19"/>
  <c r="N17" i="48"/>
  <c r="N32" i="48"/>
  <c r="N41" i="18"/>
  <c r="P50" i="21"/>
  <c r="P47" i="21"/>
  <c r="L42" i="18"/>
  <c r="I60" i="21"/>
  <c r="I59" i="21"/>
  <c r="AR41" i="21"/>
  <c r="AR38" i="21"/>
  <c r="AR68" i="21"/>
  <c r="AR67" i="21"/>
  <c r="AO68" i="48"/>
  <c r="AO42" i="48"/>
  <c r="AO72" i="48"/>
  <c r="AQ72" i="21"/>
  <c r="AQ71" i="21"/>
  <c r="AQ70" i="21"/>
  <c r="AQ44" i="21"/>
  <c r="AQ47" i="21"/>
  <c r="AQ50" i="21"/>
  <c r="AQ52" i="21"/>
  <c r="AQ49" i="21"/>
  <c r="AQ68" i="21"/>
  <c r="AQ67" i="21"/>
  <c r="AN72" i="48"/>
  <c r="AN51" i="48"/>
  <c r="AN42" i="48"/>
  <c r="AN36" i="48"/>
  <c r="AN52" i="48"/>
  <c r="AP5" i="21"/>
  <c r="AP52" i="21"/>
  <c r="AP49" i="21"/>
  <c r="AP48" i="21"/>
  <c r="AP51" i="21"/>
  <c r="AM40" i="48"/>
  <c r="AM34" i="48"/>
  <c r="AM72" i="48"/>
  <c r="AM52" i="48"/>
  <c r="AM46" i="48"/>
  <c r="AM60" i="48"/>
  <c r="AO50" i="21"/>
  <c r="AO47" i="21"/>
  <c r="AO52" i="21"/>
  <c r="AO49" i="21"/>
  <c r="AO5" i="21"/>
  <c r="AL70" i="48"/>
  <c r="AL72" i="48"/>
  <c r="AL40" i="48"/>
  <c r="AN59" i="21"/>
  <c r="AN58" i="21"/>
  <c r="AN60" i="21"/>
  <c r="AN50" i="21"/>
  <c r="AN47" i="21"/>
  <c r="AN41" i="21"/>
  <c r="AN38" i="21"/>
  <c r="AN35" i="21"/>
  <c r="AN52" i="21"/>
  <c r="AN49" i="21"/>
  <c r="AN46" i="21"/>
  <c r="AK51" i="48"/>
  <c r="AM56" i="21"/>
  <c r="AM54" i="21"/>
  <c r="AM55" i="21"/>
  <c r="AM68" i="21"/>
  <c r="AM67" i="21"/>
  <c r="AM5" i="21"/>
  <c r="AJ60" i="48"/>
  <c r="AJ58" i="48"/>
  <c r="AJ45" i="48"/>
  <c r="AJ51" i="48"/>
  <c r="AL42" i="21"/>
  <c r="AL39" i="21"/>
  <c r="AL59" i="21"/>
  <c r="AL60" i="21"/>
  <c r="AL58" i="21"/>
  <c r="AL52" i="21"/>
  <c r="AL49" i="21"/>
  <c r="AI56" i="48"/>
  <c r="AI54" i="48"/>
  <c r="AI42" i="48"/>
  <c r="AI36" i="48"/>
  <c r="AI34" i="48"/>
  <c r="AI40" i="48"/>
  <c r="AK71" i="21"/>
  <c r="AK70" i="21"/>
  <c r="AK72" i="21"/>
  <c r="AK40" i="21"/>
  <c r="AK37" i="21"/>
  <c r="AK34" i="21"/>
  <c r="AH45" i="48"/>
  <c r="AH51" i="48"/>
  <c r="AH44" i="48"/>
  <c r="AH50" i="48"/>
  <c r="AH60" i="48"/>
  <c r="AH58" i="48"/>
  <c r="AJ66" i="21"/>
  <c r="AJ68" i="21"/>
  <c r="AJ67" i="21"/>
  <c r="AJ40" i="21"/>
  <c r="AJ37" i="21"/>
  <c r="AJ56" i="21"/>
  <c r="AJ55" i="21"/>
  <c r="AJ54" i="21"/>
  <c r="AJ51" i="21"/>
  <c r="AJ48" i="21"/>
  <c r="AJ45" i="21"/>
  <c r="AG72" i="48"/>
  <c r="AG42" i="48"/>
  <c r="AG17" i="48"/>
  <c r="AG62" i="48" s="1"/>
  <c r="AG32" i="48"/>
  <c r="AI5" i="21"/>
  <c r="AI32" i="21"/>
  <c r="AI17" i="21"/>
  <c r="AI58" i="21" s="1"/>
  <c r="AI49" i="21"/>
  <c r="AI52" i="21"/>
  <c r="AI55" i="21"/>
  <c r="AI56" i="21"/>
  <c r="AF35" i="48"/>
  <c r="AF41" i="48"/>
  <c r="AF62" i="48"/>
  <c r="AH51" i="21"/>
  <c r="AH48" i="21"/>
  <c r="AH55" i="21"/>
  <c r="AH56" i="21"/>
  <c r="AH38" i="21"/>
  <c r="AH41" i="21"/>
  <c r="AE52" i="48"/>
  <c r="AE51" i="48"/>
  <c r="AE72" i="48"/>
  <c r="AG32" i="21"/>
  <c r="AG17" i="21"/>
  <c r="AG36" i="21" s="1"/>
  <c r="AG49" i="21"/>
  <c r="AG52" i="21"/>
  <c r="AG60" i="21"/>
  <c r="AG59" i="21"/>
  <c r="AG72" i="21"/>
  <c r="AG71" i="21"/>
  <c r="AG70" i="21"/>
  <c r="AD60" i="48"/>
  <c r="AD58" i="48"/>
  <c r="AF49" i="21"/>
  <c r="AF46" i="21"/>
  <c r="AF52" i="21"/>
  <c r="AF40" i="21"/>
  <c r="AF34" i="21"/>
  <c r="AF37" i="21"/>
  <c r="AF39" i="21"/>
  <c r="AF42" i="21"/>
  <c r="AF36" i="21"/>
  <c r="AC50" i="48"/>
  <c r="AC51" i="48"/>
  <c r="AC56" i="48"/>
  <c r="AC68" i="48"/>
  <c r="AE41" i="21"/>
  <c r="AE38" i="21"/>
  <c r="AE67" i="21"/>
  <c r="AE68" i="21"/>
  <c r="AE51" i="21"/>
  <c r="AE48" i="21"/>
  <c r="AE45" i="21"/>
  <c r="AE52" i="21"/>
  <c r="AE49" i="21"/>
  <c r="AB62" i="48"/>
  <c r="AB52" i="48"/>
  <c r="AB51" i="48"/>
  <c r="AD55" i="21"/>
  <c r="AD56" i="21"/>
  <c r="AD67" i="21"/>
  <c r="AD68" i="21"/>
  <c r="AD66" i="21"/>
  <c r="AD71" i="21"/>
  <c r="AD72" i="21"/>
  <c r="AA58" i="48"/>
  <c r="AA60" i="48"/>
  <c r="AA72" i="48"/>
  <c r="AA70" i="48"/>
  <c r="AA50" i="48"/>
  <c r="AA44" i="48"/>
  <c r="AA41" i="48"/>
  <c r="AA35" i="48"/>
  <c r="AC52" i="21"/>
  <c r="AC49" i="21"/>
  <c r="AC46" i="21"/>
  <c r="AC45" i="21"/>
  <c r="AC48" i="21"/>
  <c r="AC51" i="21"/>
  <c r="AC72" i="21"/>
  <c r="AC71" i="21"/>
  <c r="AC64" i="21"/>
  <c r="AC63" i="21"/>
  <c r="Z52" i="48"/>
  <c r="Z41" i="48"/>
  <c r="Z56" i="48"/>
  <c r="AB37" i="21"/>
  <c r="AB40" i="21"/>
  <c r="AB34" i="21"/>
  <c r="AB60" i="21"/>
  <c r="AB58" i="21"/>
  <c r="AB59" i="21"/>
  <c r="AB72" i="21"/>
  <c r="AB71" i="21"/>
  <c r="AB47" i="21"/>
  <c r="AB50" i="21"/>
  <c r="AB44" i="21"/>
  <c r="Y72" i="48"/>
  <c r="Y42" i="48"/>
  <c r="Y60" i="48"/>
  <c r="AA51" i="21"/>
  <c r="AA48" i="21"/>
  <c r="AA40" i="21"/>
  <c r="AA37" i="21"/>
  <c r="AA39" i="21"/>
  <c r="AA42" i="21"/>
  <c r="AA50" i="21"/>
  <c r="AA47" i="21"/>
  <c r="X50" i="48"/>
  <c r="X44" i="48"/>
  <c r="X40" i="48"/>
  <c r="Z5" i="21"/>
  <c r="Z68" i="21"/>
  <c r="Z67" i="21"/>
  <c r="Z39" i="21"/>
  <c r="Z42" i="21"/>
  <c r="Z36" i="21"/>
  <c r="Z51" i="21"/>
  <c r="Z48" i="21"/>
  <c r="W60" i="48"/>
  <c r="W50" i="48"/>
  <c r="W17" i="48"/>
  <c r="W62" i="48" s="1"/>
  <c r="W32" i="48"/>
  <c r="Y51" i="21"/>
  <c r="Y48" i="21"/>
  <c r="Y42" i="21"/>
  <c r="Y39" i="21"/>
  <c r="Y41" i="21"/>
  <c r="Y38" i="21"/>
  <c r="V68" i="48"/>
  <c r="V66" i="48"/>
  <c r="V40" i="48"/>
  <c r="V34" i="48"/>
  <c r="V56" i="48"/>
  <c r="X63" i="21"/>
  <c r="X64" i="21"/>
  <c r="X42" i="21"/>
  <c r="X39" i="21"/>
  <c r="X60" i="21"/>
  <c r="X59" i="21"/>
  <c r="U32" i="48"/>
  <c r="U17" i="48"/>
  <c r="U50" i="48"/>
  <c r="W5" i="21"/>
  <c r="W40" i="21"/>
  <c r="W37" i="21"/>
  <c r="W49" i="21"/>
  <c r="W52" i="21"/>
  <c r="T56" i="48"/>
  <c r="T40" i="48"/>
  <c r="T32" i="48"/>
  <c r="T17" i="48"/>
  <c r="T35" i="48" s="1"/>
  <c r="T68" i="48"/>
  <c r="T5" i="20"/>
  <c r="T41" i="20"/>
  <c r="T38" i="20"/>
  <c r="T56" i="20"/>
  <c r="T55" i="20"/>
  <c r="R51" i="19"/>
  <c r="R48" i="19"/>
  <c r="R47" i="19"/>
  <c r="R50" i="19"/>
  <c r="R42" i="19"/>
  <c r="R39" i="19"/>
  <c r="R52" i="19"/>
  <c r="R49" i="19"/>
  <c r="V56" i="21"/>
  <c r="V55" i="21"/>
  <c r="V50" i="21"/>
  <c r="V47" i="21"/>
  <c r="V17" i="21"/>
  <c r="V58" i="21" s="1"/>
  <c r="V32" i="21"/>
  <c r="S41" i="48"/>
  <c r="S35" i="48"/>
  <c r="S56" i="48"/>
  <c r="S60" i="48"/>
  <c r="S39" i="18"/>
  <c r="S59" i="18"/>
  <c r="S71" i="18"/>
  <c r="S38" i="18"/>
  <c r="S37" i="18"/>
  <c r="S63" i="18"/>
  <c r="S67" i="18"/>
  <c r="S55" i="18"/>
  <c r="S47" i="18"/>
  <c r="S50" i="18"/>
  <c r="S5" i="18"/>
  <c r="S32" i="18"/>
  <c r="S42" i="20"/>
  <c r="S39" i="20"/>
  <c r="S48" i="20"/>
  <c r="S51" i="20"/>
  <c r="S17" i="20"/>
  <c r="S35" i="20" s="1"/>
  <c r="S32" i="20"/>
  <c r="S74" i="20" s="1"/>
  <c r="Q48" i="19"/>
  <c r="Q51" i="19"/>
  <c r="Q45" i="19"/>
  <c r="Q37" i="19"/>
  <c r="Q34" i="19"/>
  <c r="Q40" i="19"/>
  <c r="Q71" i="19"/>
  <c r="Q72" i="19"/>
  <c r="Q70" i="19"/>
  <c r="U41" i="21"/>
  <c r="U35" i="21"/>
  <c r="U38" i="21"/>
  <c r="R48" i="18"/>
  <c r="R51" i="18"/>
  <c r="Q41" i="48"/>
  <c r="Q64" i="18"/>
  <c r="Q67" i="20"/>
  <c r="Q68" i="20"/>
  <c r="S37" i="21"/>
  <c r="S40" i="21"/>
  <c r="P51" i="48"/>
  <c r="P41" i="18"/>
  <c r="P17" i="20"/>
  <c r="P36" i="20" s="1"/>
  <c r="P32" i="20"/>
  <c r="N34" i="19"/>
  <c r="N40" i="19"/>
  <c r="N37" i="19"/>
  <c r="R32" i="21"/>
  <c r="R17" i="21"/>
  <c r="O51" i="48"/>
  <c r="O47" i="18"/>
  <c r="O50" i="18"/>
  <c r="M5" i="19"/>
  <c r="N60" i="48"/>
  <c r="K3" i="20"/>
  <c r="M40" i="48"/>
  <c r="K71" i="19"/>
  <c r="K72" i="19"/>
  <c r="I60" i="48"/>
  <c r="U71" i="21"/>
  <c r="U72" i="21"/>
  <c r="U67" i="21"/>
  <c r="U68" i="21"/>
  <c r="U66" i="21"/>
  <c r="R40" i="48"/>
  <c r="R52" i="48"/>
  <c r="R60" i="48"/>
  <c r="R68" i="18"/>
  <c r="R72" i="18"/>
  <c r="S17" i="18"/>
  <c r="S54" i="18" s="1"/>
  <c r="R41" i="18"/>
  <c r="P17" i="24"/>
  <c r="R51" i="20"/>
  <c r="R48" i="20"/>
  <c r="R47" i="20"/>
  <c r="R50" i="20"/>
  <c r="R5" i="20"/>
  <c r="R67" i="20"/>
  <c r="R68" i="20"/>
  <c r="P55" i="19"/>
  <c r="P56" i="19"/>
  <c r="P39" i="19"/>
  <c r="P42" i="19"/>
  <c r="P40" i="19"/>
  <c r="P37" i="19"/>
  <c r="P63" i="19"/>
  <c r="P64" i="19"/>
  <c r="T67" i="21"/>
  <c r="T68" i="21"/>
  <c r="T5" i="21"/>
  <c r="T63" i="21"/>
  <c r="T64" i="21"/>
  <c r="T48" i="21"/>
  <c r="T51" i="21"/>
  <c r="Q42" i="48"/>
  <c r="Q51" i="48"/>
  <c r="Q32" i="48"/>
  <c r="Q17" i="48"/>
  <c r="Q72" i="18"/>
  <c r="Q70" i="18"/>
  <c r="Q5" i="18"/>
  <c r="Q40" i="18"/>
  <c r="Q42" i="18"/>
  <c r="R17" i="23"/>
  <c r="R18" i="23"/>
  <c r="Q32" i="20"/>
  <c r="Q17" i="20"/>
  <c r="Q45" i="20" s="1"/>
  <c r="Q63" i="20"/>
  <c r="Q64" i="20"/>
  <c r="Q60" i="20"/>
  <c r="Q59" i="20"/>
  <c r="Q52" i="20"/>
  <c r="Q49" i="20"/>
  <c r="O48" i="19"/>
  <c r="O51" i="19"/>
  <c r="O32" i="19"/>
  <c r="O17" i="19"/>
  <c r="O62" i="19" s="1"/>
  <c r="S64" i="21"/>
  <c r="S63" i="21"/>
  <c r="S32" i="21"/>
  <c r="S17" i="21"/>
  <c r="S35" i="21" s="1"/>
  <c r="S52" i="21"/>
  <c r="S49" i="21"/>
  <c r="S41" i="21"/>
  <c r="S38" i="21"/>
  <c r="P60" i="48"/>
  <c r="P41" i="48"/>
  <c r="P42" i="48"/>
  <c r="P42" i="18"/>
  <c r="P51" i="18"/>
  <c r="P48" i="18"/>
  <c r="P40" i="18"/>
  <c r="P49" i="18"/>
  <c r="P52" i="18"/>
  <c r="Q18" i="23"/>
  <c r="Q17" i="23"/>
  <c r="P71" i="20"/>
  <c r="P70" i="20"/>
  <c r="P72" i="20"/>
  <c r="P67" i="20"/>
  <c r="P66" i="20"/>
  <c r="P68" i="20"/>
  <c r="P55" i="20"/>
  <c r="P56" i="20"/>
  <c r="P42" i="20"/>
  <c r="P39" i="20"/>
  <c r="N47" i="19"/>
  <c r="N50" i="19"/>
  <c r="N54" i="19"/>
  <c r="N56" i="19"/>
  <c r="N55" i="19"/>
  <c r="N67" i="19"/>
  <c r="N68" i="19"/>
  <c r="R47" i="21"/>
  <c r="R50" i="21"/>
  <c r="R51" i="21"/>
  <c r="R48" i="21"/>
  <c r="R49" i="21"/>
  <c r="R52" i="21"/>
  <c r="O56" i="48"/>
  <c r="O52" i="48"/>
  <c r="O50" i="48"/>
  <c r="O40" i="48"/>
  <c r="O17" i="25"/>
  <c r="O18" i="25"/>
  <c r="O68" i="18"/>
  <c r="O40" i="18"/>
  <c r="O56" i="18"/>
  <c r="O60" i="18"/>
  <c r="O51" i="20"/>
  <c r="O48" i="20"/>
  <c r="O71" i="20"/>
  <c r="O72" i="20"/>
  <c r="M52" i="19"/>
  <c r="M49" i="19"/>
  <c r="M48" i="19"/>
  <c r="M51" i="19"/>
  <c r="Q68" i="21"/>
  <c r="Q67" i="21"/>
  <c r="Q50" i="21"/>
  <c r="Q47" i="21"/>
  <c r="N68" i="48"/>
  <c r="N20" i="25"/>
  <c r="N37" i="18"/>
  <c r="N67" i="18"/>
  <c r="N38" i="18"/>
  <c r="N63" i="18"/>
  <c r="N59" i="18"/>
  <c r="N55" i="18"/>
  <c r="N71" i="18"/>
  <c r="N39" i="18"/>
  <c r="N39" i="20"/>
  <c r="N42" i="20"/>
  <c r="L32" i="19"/>
  <c r="L17" i="19"/>
  <c r="L62" i="19" s="1"/>
  <c r="P51" i="21"/>
  <c r="P48" i="21"/>
  <c r="M56" i="48"/>
  <c r="N17" i="18"/>
  <c r="K50" i="19"/>
  <c r="K47" i="19"/>
  <c r="O47" i="21"/>
  <c r="O50" i="21"/>
  <c r="L32" i="18"/>
  <c r="L59" i="20"/>
  <c r="L60" i="20"/>
  <c r="J56" i="19"/>
  <c r="J55" i="19"/>
  <c r="N72" i="21"/>
  <c r="N71" i="21"/>
  <c r="K72" i="48"/>
  <c r="K5" i="18"/>
  <c r="M47" i="21"/>
  <c r="M50" i="21"/>
  <c r="J37" i="20"/>
  <c r="J40" i="20"/>
  <c r="F49" i="19"/>
  <c r="U64" i="21"/>
  <c r="U63" i="21"/>
  <c r="U62" i="21"/>
  <c r="U42" i="21"/>
  <c r="U39" i="21"/>
  <c r="R72" i="48"/>
  <c r="R42" i="48"/>
  <c r="R56" i="48"/>
  <c r="R17" i="25"/>
  <c r="R18" i="25"/>
  <c r="R60" i="18"/>
  <c r="R49" i="18"/>
  <c r="R52" i="18"/>
  <c r="R5" i="18"/>
  <c r="R64" i="18"/>
  <c r="R41" i="20"/>
  <c r="R38" i="20"/>
  <c r="R55" i="20"/>
  <c r="R56" i="20"/>
  <c r="R32" i="20"/>
  <c r="R74" i="20" s="1"/>
  <c r="R17" i="20"/>
  <c r="R45" i="20" s="1"/>
  <c r="R59" i="20"/>
  <c r="R60" i="20"/>
  <c r="P52" i="19"/>
  <c r="P49" i="19"/>
  <c r="P38" i="19"/>
  <c r="P41" i="19"/>
  <c r="P17" i="19"/>
  <c r="P32" i="19"/>
  <c r="T39" i="21"/>
  <c r="T42" i="21"/>
  <c r="T72" i="21"/>
  <c r="T71" i="21"/>
  <c r="T55" i="21"/>
  <c r="T56" i="21"/>
  <c r="T37" i="21"/>
  <c r="T40" i="21"/>
  <c r="Q56" i="48"/>
  <c r="Q40" i="48"/>
  <c r="Q52" i="48"/>
  <c r="Q72" i="48"/>
  <c r="Q20" i="25"/>
  <c r="Q49" i="18"/>
  <c r="Q52" i="18"/>
  <c r="Q32" i="18"/>
  <c r="Q51" i="18"/>
  <c r="Q48" i="18"/>
  <c r="O17" i="24"/>
  <c r="Q51" i="20"/>
  <c r="Q48" i="20"/>
  <c r="Q55" i="20"/>
  <c r="Q56" i="20"/>
  <c r="Q5" i="20"/>
  <c r="Q47" i="20"/>
  <c r="Q50" i="20"/>
  <c r="O60" i="19"/>
  <c r="O59" i="19"/>
  <c r="O58" i="19"/>
  <c r="O70" i="19"/>
  <c r="O71" i="19"/>
  <c r="O72" i="19"/>
  <c r="O42" i="19"/>
  <c r="O39" i="19"/>
  <c r="O37" i="19"/>
  <c r="O40" i="19"/>
  <c r="S5" i="21"/>
  <c r="S60" i="21"/>
  <c r="S59" i="21"/>
  <c r="P68" i="48"/>
  <c r="P56" i="48"/>
  <c r="P20" i="25"/>
  <c r="P59" i="18"/>
  <c r="P38" i="18"/>
  <c r="P37" i="18"/>
  <c r="P39" i="18"/>
  <c r="P71" i="18"/>
  <c r="P55" i="18"/>
  <c r="P63" i="18"/>
  <c r="P67" i="18"/>
  <c r="P64" i="18"/>
  <c r="P60" i="18"/>
  <c r="P72" i="18"/>
  <c r="P45" i="20"/>
  <c r="P51" i="20"/>
  <c r="P48" i="20"/>
  <c r="P64" i="20"/>
  <c r="P63" i="20"/>
  <c r="P62" i="20"/>
  <c r="P5" i="20"/>
  <c r="N72" i="19"/>
  <c r="N71" i="19"/>
  <c r="N70" i="19"/>
  <c r="N52" i="19"/>
  <c r="N49" i="19"/>
  <c r="N5" i="19"/>
  <c r="R39" i="21"/>
  <c r="R42" i="21"/>
  <c r="R63" i="21"/>
  <c r="R64" i="21"/>
  <c r="R56" i="21"/>
  <c r="R55" i="21"/>
  <c r="R59" i="21"/>
  <c r="R60" i="21"/>
  <c r="R58" i="21"/>
  <c r="O41" i="48"/>
  <c r="O68" i="48"/>
  <c r="O60" i="48"/>
  <c r="O5" i="18"/>
  <c r="O32" i="18"/>
  <c r="P17" i="18"/>
  <c r="P44" i="18" s="1"/>
  <c r="P17" i="23"/>
  <c r="P18" i="23"/>
  <c r="O5" i="20"/>
  <c r="O59" i="20"/>
  <c r="O60" i="20"/>
  <c r="M39" i="19"/>
  <c r="M42" i="19"/>
  <c r="Q40" i="21"/>
  <c r="Q37" i="21"/>
  <c r="Q48" i="21"/>
  <c r="Q51" i="21"/>
  <c r="N50" i="48"/>
  <c r="N56" i="18"/>
  <c r="N5" i="20"/>
  <c r="K3" i="19"/>
  <c r="P52" i="21"/>
  <c r="P49" i="21"/>
  <c r="M17" i="48"/>
  <c r="M32" i="48"/>
  <c r="M42" i="18"/>
  <c r="M68" i="20"/>
  <c r="M67" i="20"/>
  <c r="O55" i="21"/>
  <c r="O56" i="21"/>
  <c r="L51" i="48"/>
  <c r="J17" i="24"/>
  <c r="L50" i="20"/>
  <c r="L47" i="20"/>
  <c r="N60" i="21"/>
  <c r="N59" i="21"/>
  <c r="K40" i="48"/>
  <c r="H56" i="19"/>
  <c r="H55" i="19"/>
  <c r="I52" i="18"/>
  <c r="I49" i="18"/>
  <c r="H59" i="48"/>
  <c r="H60" i="48"/>
  <c r="H64" i="48"/>
  <c r="G5" i="18"/>
  <c r="H59" i="21"/>
  <c r="U56" i="21"/>
  <c r="U55" i="21"/>
  <c r="U54" i="21"/>
  <c r="U47" i="21"/>
  <c r="U44" i="21"/>
  <c r="U50" i="21"/>
  <c r="R41" i="48"/>
  <c r="R51" i="48"/>
  <c r="R32" i="48"/>
  <c r="R17" i="48"/>
  <c r="R68" i="48"/>
  <c r="R20" i="25"/>
  <c r="R56" i="18"/>
  <c r="R59" i="18"/>
  <c r="R63" i="18"/>
  <c r="R38" i="18"/>
  <c r="R71" i="18"/>
  <c r="R39" i="18"/>
  <c r="R37" i="18"/>
  <c r="R55" i="18"/>
  <c r="R67" i="18"/>
  <c r="R47" i="18"/>
  <c r="R50" i="18"/>
  <c r="R71" i="20"/>
  <c r="R70" i="20"/>
  <c r="R72" i="20"/>
  <c r="R42" i="20"/>
  <c r="R39" i="20"/>
  <c r="R52" i="20"/>
  <c r="R49" i="20"/>
  <c r="R46" i="20"/>
  <c r="P48" i="19"/>
  <c r="P51" i="19"/>
  <c r="P45" i="19"/>
  <c r="P71" i="19"/>
  <c r="P72" i="19"/>
  <c r="P68" i="19"/>
  <c r="P67" i="19"/>
  <c r="P5" i="19"/>
  <c r="T59" i="21"/>
  <c r="T60" i="21"/>
  <c r="T50" i="21"/>
  <c r="T47" i="21"/>
  <c r="T52" i="21"/>
  <c r="T49" i="21"/>
  <c r="T46" i="21"/>
  <c r="Q60" i="48"/>
  <c r="Q18" i="25"/>
  <c r="Q17" i="25"/>
  <c r="Q68" i="18"/>
  <c r="Q66" i="18"/>
  <c r="Q63" i="18"/>
  <c r="Q37" i="18"/>
  <c r="Q38" i="18"/>
  <c r="Q71" i="18"/>
  <c r="Q55" i="18"/>
  <c r="Q59" i="18"/>
  <c r="Q39" i="18"/>
  <c r="Q67" i="18"/>
  <c r="Q50" i="18"/>
  <c r="Q47" i="18"/>
  <c r="R17" i="18"/>
  <c r="R36" i="18" s="1"/>
  <c r="Q40" i="20"/>
  <c r="Q37" i="20"/>
  <c r="Q39" i="20"/>
  <c r="Q42" i="20"/>
  <c r="O41" i="19"/>
  <c r="O38" i="19"/>
  <c r="O35" i="19"/>
  <c r="O5" i="19"/>
  <c r="O67" i="19"/>
  <c r="O68" i="19"/>
  <c r="O56" i="19"/>
  <c r="O55" i="19"/>
  <c r="O54" i="19"/>
  <c r="S50" i="21"/>
  <c r="S47" i="21"/>
  <c r="S44" i="21"/>
  <c r="S55" i="21"/>
  <c r="S56" i="21"/>
  <c r="S48" i="21"/>
  <c r="S51" i="21"/>
  <c r="P40" i="48"/>
  <c r="P50" i="48"/>
  <c r="P72" i="48"/>
  <c r="P17" i="48"/>
  <c r="P66" i="48" s="1"/>
  <c r="P32" i="48"/>
  <c r="P32" i="18"/>
  <c r="P68" i="18"/>
  <c r="P66" i="18"/>
  <c r="P50" i="18"/>
  <c r="P47" i="18"/>
  <c r="P49" i="20"/>
  <c r="P52" i="20"/>
  <c r="P46" i="20"/>
  <c r="P47" i="20"/>
  <c r="P50" i="20"/>
  <c r="P38" i="20"/>
  <c r="P41" i="20"/>
  <c r="N59" i="19"/>
  <c r="N58" i="19"/>
  <c r="N60" i="19"/>
  <c r="N41" i="19"/>
  <c r="N38" i="19"/>
  <c r="N42" i="19"/>
  <c r="N39" i="19"/>
  <c r="R37" i="21"/>
  <c r="R40" i="21"/>
  <c r="R5" i="21"/>
  <c r="R72" i="21"/>
  <c r="R71" i="21"/>
  <c r="O17" i="48"/>
  <c r="O62" i="48" s="1"/>
  <c r="O32" i="48"/>
  <c r="O42" i="48"/>
  <c r="O20" i="25"/>
  <c r="O41" i="18"/>
  <c r="O52" i="18"/>
  <c r="O49" i="18"/>
  <c r="O72" i="18"/>
  <c r="O38" i="18"/>
  <c r="O59" i="18"/>
  <c r="O67" i="18"/>
  <c r="O37" i="18"/>
  <c r="O71" i="18"/>
  <c r="O39" i="18"/>
  <c r="O55" i="18"/>
  <c r="O63" i="18"/>
  <c r="M17" i="24"/>
  <c r="O40" i="20"/>
  <c r="O37" i="20"/>
  <c r="O50" i="20"/>
  <c r="O47" i="20"/>
  <c r="M60" i="19"/>
  <c r="M59" i="19"/>
  <c r="Q41" i="21"/>
  <c r="Q38" i="21"/>
  <c r="Q71" i="21"/>
  <c r="Q72" i="21"/>
  <c r="N72" i="48"/>
  <c r="N70" i="48"/>
  <c r="N5" i="18"/>
  <c r="N59" i="20"/>
  <c r="N60" i="20"/>
  <c r="L5" i="19"/>
  <c r="P5" i="21"/>
  <c r="M50" i="48"/>
  <c r="M68" i="18"/>
  <c r="M17" i="20"/>
  <c r="M32" i="20"/>
  <c r="K51" i="19"/>
  <c r="K48" i="19"/>
  <c r="O51" i="21"/>
  <c r="O48" i="21"/>
  <c r="L40" i="18"/>
  <c r="J60" i="19"/>
  <c r="J59" i="19"/>
  <c r="N64" i="21"/>
  <c r="N63" i="21"/>
  <c r="K52" i="48"/>
  <c r="J60" i="18"/>
  <c r="L17" i="21"/>
  <c r="L36" i="21" s="1"/>
  <c r="L32" i="21"/>
  <c r="I48" i="20"/>
  <c r="I51" i="20"/>
  <c r="H32" i="18"/>
  <c r="F37" i="48"/>
  <c r="F40" i="48"/>
  <c r="F55" i="19"/>
  <c r="D5" i="48"/>
  <c r="O67" i="20"/>
  <c r="O68" i="20"/>
  <c r="O39" i="20"/>
  <c r="O42" i="20"/>
  <c r="M37" i="19"/>
  <c r="M40" i="19"/>
  <c r="M17" i="19"/>
  <c r="M35" i="19" s="1"/>
  <c r="M32" i="19"/>
  <c r="M41" i="19"/>
  <c r="M38" i="19"/>
  <c r="M55" i="19"/>
  <c r="M56" i="19"/>
  <c r="Q49" i="21"/>
  <c r="Q52" i="21"/>
  <c r="Q64" i="21"/>
  <c r="Q63" i="21"/>
  <c r="Q32" i="21"/>
  <c r="Q17" i="21"/>
  <c r="N42" i="48"/>
  <c r="N41" i="48"/>
  <c r="N35" i="48"/>
  <c r="N52" i="18"/>
  <c r="N49" i="18"/>
  <c r="O17" i="18"/>
  <c r="O44" i="18" s="1"/>
  <c r="N60" i="18"/>
  <c r="O18" i="23"/>
  <c r="O17" i="23"/>
  <c r="L17" i="24"/>
  <c r="N67" i="20"/>
  <c r="N68" i="20"/>
  <c r="N52" i="20"/>
  <c r="N49" i="20"/>
  <c r="N63" i="20"/>
  <c r="N64" i="20"/>
  <c r="L52" i="19"/>
  <c r="L49" i="19"/>
  <c r="L40" i="19"/>
  <c r="L34" i="19"/>
  <c r="L37" i="19"/>
  <c r="L64" i="19"/>
  <c r="L63" i="19"/>
  <c r="P60" i="21"/>
  <c r="P59" i="21"/>
  <c r="P67" i="21"/>
  <c r="P68" i="21"/>
  <c r="P40" i="21"/>
  <c r="P37" i="21"/>
  <c r="M68" i="48"/>
  <c r="M20" i="25"/>
  <c r="M41" i="18"/>
  <c r="M56" i="18"/>
  <c r="M5" i="18"/>
  <c r="M60" i="18"/>
  <c r="N18" i="23"/>
  <c r="N17" i="23"/>
  <c r="M59" i="20"/>
  <c r="M60" i="20"/>
  <c r="M56" i="20"/>
  <c r="M55" i="20"/>
  <c r="M48" i="20"/>
  <c r="M51" i="20"/>
  <c r="M45" i="20"/>
  <c r="M37" i="20"/>
  <c r="M40" i="20"/>
  <c r="K60" i="19"/>
  <c r="K59" i="19"/>
  <c r="K38" i="19"/>
  <c r="K41" i="19"/>
  <c r="K64" i="19"/>
  <c r="K63" i="19"/>
  <c r="K5" i="19"/>
  <c r="O60" i="21"/>
  <c r="O59" i="21"/>
  <c r="O17" i="21"/>
  <c r="O46" i="21" s="1"/>
  <c r="O32" i="21"/>
  <c r="O68" i="21"/>
  <c r="O67" i="21"/>
  <c r="L50" i="48"/>
  <c r="L60" i="48"/>
  <c r="L17" i="25"/>
  <c r="L18" i="25"/>
  <c r="M17" i="18"/>
  <c r="M66" i="18" s="1"/>
  <c r="L71" i="18"/>
  <c r="L38" i="18"/>
  <c r="L59" i="18"/>
  <c r="L37" i="18"/>
  <c r="L67" i="18"/>
  <c r="L39" i="18"/>
  <c r="L55" i="18"/>
  <c r="L63" i="18"/>
  <c r="L68" i="18"/>
  <c r="L52" i="18"/>
  <c r="L49" i="18"/>
  <c r="L48" i="20"/>
  <c r="L51" i="20"/>
  <c r="L41" i="20"/>
  <c r="L38" i="20"/>
  <c r="L64" i="20"/>
  <c r="L63" i="20"/>
  <c r="J68" i="19"/>
  <c r="J67" i="19"/>
  <c r="J40" i="19"/>
  <c r="J37" i="19"/>
  <c r="J32" i="19"/>
  <c r="J17" i="19"/>
  <c r="N50" i="21"/>
  <c r="N47" i="21"/>
  <c r="N5" i="21"/>
  <c r="N55" i="21"/>
  <c r="N56" i="21"/>
  <c r="K51" i="48"/>
  <c r="K50" i="48"/>
  <c r="K17" i="25"/>
  <c r="K18" i="25"/>
  <c r="K55" i="18"/>
  <c r="K39" i="18"/>
  <c r="K37" i="18"/>
  <c r="K63" i="18"/>
  <c r="K59" i="18"/>
  <c r="K67" i="18"/>
  <c r="K71" i="18"/>
  <c r="K38" i="18"/>
  <c r="J68" i="48"/>
  <c r="J64" i="18"/>
  <c r="J47" i="20"/>
  <c r="J50" i="20"/>
  <c r="H68" i="19"/>
  <c r="H67" i="19"/>
  <c r="L51" i="21"/>
  <c r="L48" i="21"/>
  <c r="I72" i="48"/>
  <c r="I64" i="18"/>
  <c r="I5" i="20"/>
  <c r="G41" i="19"/>
  <c r="G38" i="19"/>
  <c r="K56" i="21"/>
  <c r="K55" i="21"/>
  <c r="H67" i="48"/>
  <c r="H68" i="48"/>
  <c r="H60" i="18"/>
  <c r="G20" i="25"/>
  <c r="F59" i="19"/>
  <c r="K60" i="21"/>
  <c r="K59" i="21"/>
  <c r="H52" i="48"/>
  <c r="H49" i="48"/>
  <c r="F52" i="48"/>
  <c r="F49" i="48"/>
  <c r="I63" i="21"/>
  <c r="I64" i="21"/>
  <c r="G52" i="48"/>
  <c r="G49" i="48"/>
  <c r="I37" i="21"/>
  <c r="I40" i="21"/>
  <c r="F47" i="48"/>
  <c r="F50" i="48"/>
  <c r="H37" i="21"/>
  <c r="N72" i="18"/>
  <c r="N32" i="18"/>
  <c r="N42" i="18"/>
  <c r="N50" i="20"/>
  <c r="N47" i="20"/>
  <c r="N72" i="20"/>
  <c r="N71" i="20"/>
  <c r="N51" i="20"/>
  <c r="N48" i="20"/>
  <c r="L71" i="19"/>
  <c r="L70" i="19"/>
  <c r="L72" i="19"/>
  <c r="L67" i="19"/>
  <c r="L68" i="19"/>
  <c r="L55" i="19"/>
  <c r="L56" i="19"/>
  <c r="L50" i="19"/>
  <c r="L47" i="19"/>
  <c r="P71" i="21"/>
  <c r="P72" i="21"/>
  <c r="P42" i="21"/>
  <c r="P39" i="21"/>
  <c r="M42" i="48"/>
  <c r="M36" i="48"/>
  <c r="M52" i="48"/>
  <c r="M32" i="18"/>
  <c r="M64" i="18"/>
  <c r="M72" i="18"/>
  <c r="M52" i="20"/>
  <c r="M49" i="20"/>
  <c r="M71" i="20"/>
  <c r="M72" i="20"/>
  <c r="M47" i="20"/>
  <c r="M50" i="20"/>
  <c r="K32" i="19"/>
  <c r="K17" i="19"/>
  <c r="K36" i="19" s="1"/>
  <c r="K67" i="19"/>
  <c r="K68" i="19"/>
  <c r="K56" i="19"/>
  <c r="K54" i="19"/>
  <c r="K55" i="19"/>
  <c r="O41" i="21"/>
  <c r="O35" i="21"/>
  <c r="O38" i="21"/>
  <c r="O64" i="21"/>
  <c r="O63" i="21"/>
  <c r="O62" i="21"/>
  <c r="O52" i="21"/>
  <c r="O49" i="21"/>
  <c r="O5" i="21"/>
  <c r="L32" i="48"/>
  <c r="L17" i="48"/>
  <c r="L35" i="48" s="1"/>
  <c r="L52" i="48"/>
  <c r="L72" i="48"/>
  <c r="L68" i="48"/>
  <c r="L20" i="25"/>
  <c r="L72" i="18"/>
  <c r="L56" i="18"/>
  <c r="L64" i="18"/>
  <c r="L41" i="18"/>
  <c r="M18" i="23"/>
  <c r="M17" i="23"/>
  <c r="L5" i="20"/>
  <c r="L71" i="20"/>
  <c r="L72" i="20"/>
  <c r="L42" i="20"/>
  <c r="L39" i="20"/>
  <c r="L32" i="20"/>
  <c r="L17" i="20"/>
  <c r="L58" i="20" s="1"/>
  <c r="J5" i="19"/>
  <c r="J64" i="19"/>
  <c r="J63" i="19"/>
  <c r="J49" i="19"/>
  <c r="J52" i="19"/>
  <c r="N51" i="21"/>
  <c r="N48" i="21"/>
  <c r="N49" i="21"/>
  <c r="N52" i="21"/>
  <c r="N17" i="21"/>
  <c r="N35" i="21" s="1"/>
  <c r="N32" i="21"/>
  <c r="N40" i="21"/>
  <c r="N37" i="21"/>
  <c r="K42" i="48"/>
  <c r="K68" i="48"/>
  <c r="K32" i="48"/>
  <c r="K17" i="48"/>
  <c r="K70" i="48" s="1"/>
  <c r="K60" i="18"/>
  <c r="K3" i="23"/>
  <c r="K51" i="20"/>
  <c r="K48" i="20"/>
  <c r="I17" i="19"/>
  <c r="I62" i="19" s="1"/>
  <c r="I32" i="19"/>
  <c r="M39" i="21"/>
  <c r="M42" i="21"/>
  <c r="J20" i="25"/>
  <c r="J68" i="18"/>
  <c r="J72" i="20"/>
  <c r="J71" i="20"/>
  <c r="H49" i="19"/>
  <c r="H52" i="19"/>
  <c r="L38" i="21"/>
  <c r="L41" i="21"/>
  <c r="I50" i="48"/>
  <c r="I71" i="20"/>
  <c r="I72" i="20"/>
  <c r="G49" i="19"/>
  <c r="G52" i="19"/>
  <c r="K72" i="21"/>
  <c r="K71" i="21"/>
  <c r="H5" i="18"/>
  <c r="H50" i="20"/>
  <c r="G48" i="18"/>
  <c r="F17" i="48"/>
  <c r="F32" i="48"/>
  <c r="H72" i="20"/>
  <c r="E49" i="18"/>
  <c r="E15" i="18"/>
  <c r="E13" i="18"/>
  <c r="E67" i="18"/>
  <c r="E60" i="18"/>
  <c r="J52" i="26" s="1"/>
  <c r="E39" i="18"/>
  <c r="E56" i="18"/>
  <c r="E66" i="18"/>
  <c r="G38" i="18"/>
  <c r="E63" i="18"/>
  <c r="E68" i="18"/>
  <c r="J62" i="26" s="1"/>
  <c r="E44" i="18"/>
  <c r="E70" i="18"/>
  <c r="G37" i="18"/>
  <c r="E46" i="18"/>
  <c r="G39" i="18"/>
  <c r="G55" i="18"/>
  <c r="G67" i="18"/>
  <c r="E64" i="18"/>
  <c r="J57" i="26" s="1"/>
  <c r="E35" i="18"/>
  <c r="E34" i="18"/>
  <c r="E50" i="18"/>
  <c r="G71" i="18"/>
  <c r="E51" i="18"/>
  <c r="E38" i="18"/>
  <c r="E37" i="18"/>
  <c r="E71" i="18"/>
  <c r="E62" i="18"/>
  <c r="G63" i="18"/>
  <c r="E59" i="18"/>
  <c r="E58" i="18"/>
  <c r="E48" i="18"/>
  <c r="E36" i="18"/>
  <c r="E45" i="18"/>
  <c r="E54" i="18"/>
  <c r="E55" i="18"/>
  <c r="E40" i="18"/>
  <c r="J20" i="26" s="1"/>
  <c r="E52" i="18"/>
  <c r="E41" i="18"/>
  <c r="E42" i="18"/>
  <c r="E72" i="18"/>
  <c r="J69" i="26" s="1"/>
  <c r="E47" i="18"/>
  <c r="G59" i="18"/>
  <c r="F38" i="19"/>
  <c r="H49" i="21"/>
  <c r="G67" i="48"/>
  <c r="G68" i="48"/>
  <c r="O52" i="20"/>
  <c r="O49" i="20"/>
  <c r="O38" i="20"/>
  <c r="O41" i="20"/>
  <c r="O64" i="20"/>
  <c r="O63" i="20"/>
  <c r="M70" i="19"/>
  <c r="M72" i="19"/>
  <c r="M71" i="19"/>
  <c r="M66" i="19"/>
  <c r="M68" i="19"/>
  <c r="M67" i="19"/>
  <c r="M64" i="19"/>
  <c r="M63" i="19"/>
  <c r="Q55" i="21"/>
  <c r="Q56" i="21"/>
  <c r="Q5" i="21"/>
  <c r="Q60" i="21"/>
  <c r="Q59" i="21"/>
  <c r="Q39" i="21"/>
  <c r="Q42" i="21"/>
  <c r="N52" i="48"/>
  <c r="N56" i="48"/>
  <c r="N40" i="48"/>
  <c r="N51" i="48"/>
  <c r="N40" i="18"/>
  <c r="N68" i="18"/>
  <c r="N50" i="18"/>
  <c r="N47" i="18"/>
  <c r="N48" i="18"/>
  <c r="N51" i="18"/>
  <c r="N45" i="18"/>
  <c r="K3" i="24"/>
  <c r="N41" i="20"/>
  <c r="N38" i="20"/>
  <c r="N32" i="20"/>
  <c r="N17" i="20"/>
  <c r="N46" i="20" s="1"/>
  <c r="N37" i="20"/>
  <c r="N40" i="20"/>
  <c r="N56" i="20"/>
  <c r="N55" i="20"/>
  <c r="L42" i="19"/>
  <c r="L39" i="19"/>
  <c r="L60" i="19"/>
  <c r="L59" i="19"/>
  <c r="L51" i="19"/>
  <c r="L48" i="19"/>
  <c r="L38" i="19"/>
  <c r="L41" i="19"/>
  <c r="P17" i="21"/>
  <c r="P32" i="21"/>
  <c r="P41" i="21"/>
  <c r="P38" i="21"/>
  <c r="P35" i="21"/>
  <c r="P55" i="21"/>
  <c r="P56" i="21"/>
  <c r="P64" i="21"/>
  <c r="P63" i="21"/>
  <c r="M41" i="48"/>
  <c r="M60" i="48"/>
  <c r="M72" i="48"/>
  <c r="M51" i="48"/>
  <c r="M18" i="25"/>
  <c r="M17" i="25"/>
  <c r="M45" i="18"/>
  <c r="M51" i="18"/>
  <c r="M48" i="18"/>
  <c r="M40" i="18"/>
  <c r="M34" i="18"/>
  <c r="M39" i="18"/>
  <c r="M37" i="18"/>
  <c r="M63" i="18"/>
  <c r="M59" i="18"/>
  <c r="K3" i="18"/>
  <c r="M38" i="18"/>
  <c r="M71" i="18"/>
  <c r="M67" i="18"/>
  <c r="M55" i="18"/>
  <c r="M50" i="18"/>
  <c r="M47" i="18"/>
  <c r="K17" i="24"/>
  <c r="M38" i="20"/>
  <c r="M41" i="20"/>
  <c r="M42" i="20"/>
  <c r="M39" i="20"/>
  <c r="M63" i="20"/>
  <c r="M64" i="20"/>
  <c r="M5" i="20"/>
  <c r="K39" i="19"/>
  <c r="K42" i="19"/>
  <c r="K40" i="19"/>
  <c r="K37" i="19"/>
  <c r="K49" i="19"/>
  <c r="K52" i="19"/>
  <c r="O42" i="21"/>
  <c r="O39" i="21"/>
  <c r="O36" i="21"/>
  <c r="O72" i="21"/>
  <c r="O71" i="21"/>
  <c r="L42" i="48"/>
  <c r="L40" i="48"/>
  <c r="L34" i="48"/>
  <c r="L54" i="48"/>
  <c r="L56" i="48"/>
  <c r="L62" i="48"/>
  <c r="K3" i="25"/>
  <c r="L5" i="18"/>
  <c r="L51" i="18"/>
  <c r="L48" i="18"/>
  <c r="L47" i="18"/>
  <c r="L50" i="18"/>
  <c r="L60" i="18"/>
  <c r="L68" i="20"/>
  <c r="L66" i="20"/>
  <c r="L67" i="20"/>
  <c r="L46" i="20"/>
  <c r="L49" i="20"/>
  <c r="L52" i="20"/>
  <c r="L56" i="20"/>
  <c r="L55" i="20"/>
  <c r="L54" i="20"/>
  <c r="J47" i="19"/>
  <c r="J50" i="19"/>
  <c r="J39" i="19"/>
  <c r="J42" i="19"/>
  <c r="J72" i="19"/>
  <c r="J71" i="19"/>
  <c r="J48" i="19"/>
  <c r="J51" i="19"/>
  <c r="J45" i="19"/>
  <c r="N41" i="21"/>
  <c r="N38" i="21"/>
  <c r="N39" i="21"/>
  <c r="N42" i="21"/>
  <c r="N36" i="21"/>
  <c r="N67" i="21"/>
  <c r="N68" i="21"/>
  <c r="N66" i="21"/>
  <c r="K60" i="48"/>
  <c r="K58" i="48"/>
  <c r="K56" i="48"/>
  <c r="K54" i="48"/>
  <c r="K42" i="18"/>
  <c r="K59" i="20"/>
  <c r="K60" i="20"/>
  <c r="I37" i="19"/>
  <c r="I34" i="19"/>
  <c r="I40" i="19"/>
  <c r="M32" i="21"/>
  <c r="M17" i="21"/>
  <c r="J32" i="48"/>
  <c r="J17" i="48"/>
  <c r="J54" i="48" s="1"/>
  <c r="J49" i="18"/>
  <c r="J52" i="18"/>
  <c r="J64" i="20"/>
  <c r="J63" i="20"/>
  <c r="L39" i="21"/>
  <c r="L42" i="21"/>
  <c r="I32" i="18"/>
  <c r="I63" i="20"/>
  <c r="I64" i="20"/>
  <c r="G59" i="19"/>
  <c r="G60" i="19"/>
  <c r="K64" i="21"/>
  <c r="K63" i="21"/>
  <c r="H68" i="18"/>
  <c r="H60" i="20"/>
  <c r="H51" i="20"/>
  <c r="F42" i="48"/>
  <c r="F39" i="48"/>
  <c r="H68" i="20"/>
  <c r="G63" i="48"/>
  <c r="F63" i="48"/>
  <c r="F64" i="48"/>
  <c r="H5" i="21"/>
  <c r="G55" i="48"/>
  <c r="G56" i="48"/>
  <c r="K20" i="25"/>
  <c r="K68" i="18"/>
  <c r="K49" i="18"/>
  <c r="K52" i="18"/>
  <c r="K32" i="18"/>
  <c r="L18" i="23"/>
  <c r="L17" i="23"/>
  <c r="K47" i="20"/>
  <c r="K50" i="20"/>
  <c r="K71" i="20"/>
  <c r="K72" i="20"/>
  <c r="K39" i="20"/>
  <c r="K42" i="20"/>
  <c r="K49" i="20"/>
  <c r="K52" i="20"/>
  <c r="I5" i="19"/>
  <c r="I68" i="19"/>
  <c r="I67" i="19"/>
  <c r="I71" i="19"/>
  <c r="I72" i="19"/>
  <c r="I64" i="19"/>
  <c r="I63" i="19"/>
  <c r="M51" i="21"/>
  <c r="M48" i="21"/>
  <c r="M68" i="21"/>
  <c r="M67" i="21"/>
  <c r="M37" i="21"/>
  <c r="M40" i="21"/>
  <c r="M72" i="21"/>
  <c r="M71" i="21"/>
  <c r="J44" i="48"/>
  <c r="J50" i="48"/>
  <c r="J60" i="48"/>
  <c r="J58" i="48"/>
  <c r="J46" i="48"/>
  <c r="J52" i="48"/>
  <c r="J5" i="18"/>
  <c r="J56" i="18"/>
  <c r="J40" i="18"/>
  <c r="J72" i="18"/>
  <c r="K18" i="23"/>
  <c r="K17" i="23"/>
  <c r="H17" i="24"/>
  <c r="J67" i="20"/>
  <c r="J68" i="20"/>
  <c r="J39" i="20"/>
  <c r="J42" i="20"/>
  <c r="J5" i="20"/>
  <c r="H51" i="19"/>
  <c r="H48" i="19"/>
  <c r="H63" i="19"/>
  <c r="H64" i="19"/>
  <c r="H50" i="19"/>
  <c r="H47" i="19"/>
  <c r="L64" i="21"/>
  <c r="L63" i="21"/>
  <c r="L67" i="21"/>
  <c r="L68" i="21"/>
  <c r="I51" i="48"/>
  <c r="I32" i="48"/>
  <c r="I17" i="48"/>
  <c r="I35" i="48" s="1"/>
  <c r="J17" i="18"/>
  <c r="I50" i="18"/>
  <c r="I47" i="18"/>
  <c r="I48" i="18"/>
  <c r="I51" i="18"/>
  <c r="I68" i="18"/>
  <c r="J18" i="23"/>
  <c r="J17" i="23"/>
  <c r="G17" i="24"/>
  <c r="I40" i="20"/>
  <c r="I37" i="20"/>
  <c r="I42" i="20"/>
  <c r="I39" i="20"/>
  <c r="I17" i="20"/>
  <c r="I70" i="20" s="1"/>
  <c r="I32" i="20"/>
  <c r="G47" i="19"/>
  <c r="G50" i="19"/>
  <c r="G17" i="19"/>
  <c r="G46" i="19" s="1"/>
  <c r="G32" i="19"/>
  <c r="G67" i="19"/>
  <c r="G68" i="19"/>
  <c r="G66" i="19"/>
  <c r="K32" i="21"/>
  <c r="K17" i="21"/>
  <c r="K45" i="21" s="1"/>
  <c r="K42" i="21"/>
  <c r="K39" i="21"/>
  <c r="H48" i="48"/>
  <c r="H51" i="48"/>
  <c r="H71" i="48"/>
  <c r="H72" i="48"/>
  <c r="H17" i="25"/>
  <c r="H18" i="25"/>
  <c r="H56" i="18"/>
  <c r="H40" i="18"/>
  <c r="H41" i="18"/>
  <c r="I17" i="18"/>
  <c r="I36" i="18" s="1"/>
  <c r="F17" i="24"/>
  <c r="H64" i="20"/>
  <c r="F32" i="19"/>
  <c r="F17" i="19"/>
  <c r="F66" i="19" s="1"/>
  <c r="G32" i="48"/>
  <c r="G17" i="48"/>
  <c r="G34" i="48" s="1"/>
  <c r="G42" i="48"/>
  <c r="G39" i="48"/>
  <c r="F71" i="48"/>
  <c r="F72" i="48"/>
  <c r="J50" i="21"/>
  <c r="J47" i="21"/>
  <c r="J32" i="21"/>
  <c r="J17" i="21"/>
  <c r="J58" i="21" s="1"/>
  <c r="J59" i="21"/>
  <c r="J60" i="21"/>
  <c r="G51" i="48"/>
  <c r="G48" i="48"/>
  <c r="H42" i="20"/>
  <c r="J51" i="21"/>
  <c r="J48" i="21"/>
  <c r="G41" i="48"/>
  <c r="G38" i="48"/>
  <c r="F67" i="19"/>
  <c r="E67" i="19" s="1"/>
  <c r="F48" i="48"/>
  <c r="F51" i="48"/>
  <c r="G47" i="18"/>
  <c r="F59" i="48"/>
  <c r="F60" i="48"/>
  <c r="H63" i="21"/>
  <c r="F47" i="19"/>
  <c r="I71" i="21"/>
  <c r="I72" i="21"/>
  <c r="H67" i="21"/>
  <c r="I52" i="21"/>
  <c r="I49" i="21"/>
  <c r="I67" i="21"/>
  <c r="I68" i="21"/>
  <c r="D5" i="21"/>
  <c r="K48" i="18"/>
  <c r="K51" i="18"/>
  <c r="K56" i="18"/>
  <c r="K41" i="18"/>
  <c r="K40" i="18"/>
  <c r="I17" i="24"/>
  <c r="K55" i="20"/>
  <c r="K56" i="20"/>
  <c r="K17" i="20"/>
  <c r="K35" i="20" s="1"/>
  <c r="K32" i="20"/>
  <c r="K41" i="20"/>
  <c r="K38" i="20"/>
  <c r="K5" i="20"/>
  <c r="I48" i="19"/>
  <c r="I51" i="19"/>
  <c r="I41" i="19"/>
  <c r="I38" i="19"/>
  <c r="I49" i="19"/>
  <c r="I52" i="19"/>
  <c r="I42" i="19"/>
  <c r="I39" i="19"/>
  <c r="M49" i="21"/>
  <c r="M52" i="21"/>
  <c r="M41" i="21"/>
  <c r="M38" i="21"/>
  <c r="M56" i="21"/>
  <c r="M55" i="21"/>
  <c r="J40" i="48"/>
  <c r="J34" i="48"/>
  <c r="J41" i="48"/>
  <c r="J72" i="48"/>
  <c r="J70" i="48"/>
  <c r="J18" i="25"/>
  <c r="J17" i="25"/>
  <c r="K17" i="18"/>
  <c r="K70" i="18" s="1"/>
  <c r="J41" i="18"/>
  <c r="J47" i="18"/>
  <c r="J50" i="18"/>
  <c r="J17" i="20"/>
  <c r="J36" i="20" s="1"/>
  <c r="J32" i="20"/>
  <c r="J55" i="20"/>
  <c r="J56" i="20"/>
  <c r="J54" i="20"/>
  <c r="J38" i="20"/>
  <c r="J41" i="20"/>
  <c r="H60" i="19"/>
  <c r="H59" i="19"/>
  <c r="H72" i="19"/>
  <c r="H71" i="19"/>
  <c r="H40" i="19"/>
  <c r="H37" i="19"/>
  <c r="H5" i="19"/>
  <c r="L40" i="21"/>
  <c r="L37" i="21"/>
  <c r="L56" i="21"/>
  <c r="L55" i="21"/>
  <c r="L5" i="21"/>
  <c r="L72" i="21"/>
  <c r="L71" i="21"/>
  <c r="L70" i="21"/>
  <c r="I42" i="48"/>
  <c r="I56" i="48"/>
  <c r="I41" i="48"/>
  <c r="I68" i="48"/>
  <c r="I18" i="25"/>
  <c r="I17" i="25"/>
  <c r="I60" i="18"/>
  <c r="I58" i="18"/>
  <c r="I5" i="18"/>
  <c r="F5" i="18" s="1"/>
  <c r="I54" i="18"/>
  <c r="I56" i="18"/>
  <c r="I42" i="18"/>
  <c r="I68" i="20"/>
  <c r="I67" i="20"/>
  <c r="I41" i="20"/>
  <c r="I38" i="20"/>
  <c r="I49" i="20"/>
  <c r="I52" i="20"/>
  <c r="I47" i="20"/>
  <c r="I44" i="20"/>
  <c r="I50" i="20"/>
  <c r="G50" i="20" s="1"/>
  <c r="G42" i="19"/>
  <c r="G39" i="19"/>
  <c r="G36" i="19"/>
  <c r="G64" i="19"/>
  <c r="G62" i="19"/>
  <c r="G63" i="19"/>
  <c r="G54" i="19"/>
  <c r="G56" i="19"/>
  <c r="G55" i="19"/>
  <c r="G37" i="19"/>
  <c r="G40" i="19"/>
  <c r="K5" i="21"/>
  <c r="K50" i="21"/>
  <c r="K47" i="21"/>
  <c r="K38" i="21"/>
  <c r="K41" i="21"/>
  <c r="K35" i="21"/>
  <c r="H40" i="48"/>
  <c r="H37" i="48"/>
  <c r="H50" i="18"/>
  <c r="H47" i="18"/>
  <c r="H67" i="18"/>
  <c r="H59" i="18"/>
  <c r="H71" i="18"/>
  <c r="H37" i="18"/>
  <c r="H63" i="18"/>
  <c r="H38" i="18"/>
  <c r="H39" i="18"/>
  <c r="H55" i="18"/>
  <c r="H64" i="18"/>
  <c r="I18" i="23"/>
  <c r="I17" i="23"/>
  <c r="H41" i="20"/>
  <c r="F55" i="20"/>
  <c r="F70" i="20"/>
  <c r="F44" i="20"/>
  <c r="F51" i="20"/>
  <c r="H5" i="20"/>
  <c r="F58" i="20"/>
  <c r="F63" i="20"/>
  <c r="F42" i="20"/>
  <c r="F41" i="20"/>
  <c r="F67" i="20"/>
  <c r="F71" i="20"/>
  <c r="F60" i="20"/>
  <c r="F34" i="20"/>
  <c r="F64" i="20"/>
  <c r="F40" i="20"/>
  <c r="F36" i="20"/>
  <c r="F47" i="20"/>
  <c r="F45" i="20"/>
  <c r="F35" i="20"/>
  <c r="F62" i="20"/>
  <c r="F15" i="20"/>
  <c r="E15" i="20" s="1"/>
  <c r="F46" i="20"/>
  <c r="F68" i="20"/>
  <c r="F59" i="20"/>
  <c r="F38" i="20"/>
  <c r="F54" i="20"/>
  <c r="F37" i="20"/>
  <c r="F74" i="20"/>
  <c r="F39" i="20"/>
  <c r="F48" i="20"/>
  <c r="F52" i="20"/>
  <c r="F56" i="20"/>
  <c r="F66" i="20"/>
  <c r="F72" i="20"/>
  <c r="F49" i="20"/>
  <c r="F50" i="20"/>
  <c r="F13" i="20"/>
  <c r="E13" i="20" s="1"/>
  <c r="F71" i="19"/>
  <c r="F48" i="19"/>
  <c r="I55" i="21"/>
  <c r="I56" i="21"/>
  <c r="K68" i="21"/>
  <c r="K67" i="21"/>
  <c r="J5" i="21"/>
  <c r="I47" i="21"/>
  <c r="I50" i="21"/>
  <c r="H63" i="48"/>
  <c r="J40" i="21"/>
  <c r="J37" i="21"/>
  <c r="J71" i="21"/>
  <c r="J72" i="21"/>
  <c r="J70" i="21"/>
  <c r="I39" i="21"/>
  <c r="I42" i="21"/>
  <c r="I32" i="21"/>
  <c r="I17" i="21"/>
  <c r="I70" i="21" s="1"/>
  <c r="H32" i="20"/>
  <c r="H17" i="20"/>
  <c r="H66" i="20" s="1"/>
  <c r="J38" i="21"/>
  <c r="J35" i="21"/>
  <c r="J41" i="21"/>
  <c r="H32" i="48"/>
  <c r="H17" i="48"/>
  <c r="F37" i="19"/>
  <c r="G50" i="48"/>
  <c r="G47" i="48"/>
  <c r="G44" i="48"/>
  <c r="H17" i="18"/>
  <c r="H44" i="18" s="1"/>
  <c r="H38" i="21"/>
  <c r="F41" i="48"/>
  <c r="F38" i="48"/>
  <c r="F20" i="25"/>
  <c r="G49" i="18"/>
  <c r="G18" i="23"/>
  <c r="G17" i="23"/>
  <c r="I48" i="21"/>
  <c r="I51" i="21"/>
  <c r="H39" i="21"/>
  <c r="F18" i="25"/>
  <c r="F17" i="25"/>
  <c r="H71" i="21"/>
  <c r="H48" i="21"/>
  <c r="K64" i="18"/>
  <c r="L17" i="18"/>
  <c r="L54" i="18" s="1"/>
  <c r="K72" i="18"/>
  <c r="K47" i="18"/>
  <c r="K50" i="18"/>
  <c r="K34" i="20"/>
  <c r="K37" i="20"/>
  <c r="K40" i="20"/>
  <c r="K67" i="20"/>
  <c r="K68" i="20"/>
  <c r="K64" i="20"/>
  <c r="K63" i="20"/>
  <c r="I59" i="19"/>
  <c r="I60" i="19"/>
  <c r="I56" i="19"/>
  <c r="I55" i="19"/>
  <c r="E55" i="19" s="1"/>
  <c r="M5" i="21"/>
  <c r="M60" i="21"/>
  <c r="M59" i="21"/>
  <c r="M63" i="21"/>
  <c r="M64" i="21"/>
  <c r="J56" i="48"/>
  <c r="J42" i="48"/>
  <c r="J36" i="48"/>
  <c r="J51" i="48"/>
  <c r="J45" i="48"/>
  <c r="J48" i="18"/>
  <c r="J51" i="18"/>
  <c r="J42" i="18"/>
  <c r="J32" i="18"/>
  <c r="J67" i="18"/>
  <c r="J39" i="18"/>
  <c r="J59" i="18"/>
  <c r="J38" i="18"/>
  <c r="J71" i="18"/>
  <c r="J37" i="18"/>
  <c r="J55" i="18"/>
  <c r="J63" i="18"/>
  <c r="J52" i="20"/>
  <c r="J49" i="20"/>
  <c r="J51" i="20"/>
  <c r="J48" i="20"/>
  <c r="J60" i="20"/>
  <c r="J58" i="20"/>
  <c r="J59" i="20"/>
  <c r="H38" i="19"/>
  <c r="H41" i="19"/>
  <c r="H39" i="19"/>
  <c r="H42" i="19"/>
  <c r="H32" i="19"/>
  <c r="H17" i="19"/>
  <c r="H58" i="19" s="1"/>
  <c r="L46" i="21"/>
  <c r="L49" i="21"/>
  <c r="L52" i="21"/>
  <c r="L60" i="21"/>
  <c r="L59" i="21"/>
  <c r="L50" i="21"/>
  <c r="L47" i="21"/>
  <c r="I40" i="48"/>
  <c r="I52" i="48"/>
  <c r="I20" i="25"/>
  <c r="I40" i="18"/>
  <c r="I34" i="18"/>
  <c r="I70" i="18"/>
  <c r="I72" i="18"/>
  <c r="I41" i="18"/>
  <c r="I35" i="18"/>
  <c r="I67" i="18"/>
  <c r="I71" i="18"/>
  <c r="I37" i="18"/>
  <c r="I63" i="18"/>
  <c r="I38" i="18"/>
  <c r="I39" i="18"/>
  <c r="I55" i="18"/>
  <c r="I59" i="18"/>
  <c r="I59" i="20"/>
  <c r="I60" i="20"/>
  <c r="I55" i="20"/>
  <c r="I56" i="20"/>
  <c r="G48" i="19"/>
  <c r="G51" i="19"/>
  <c r="G45" i="19"/>
  <c r="G70" i="19"/>
  <c r="G72" i="19"/>
  <c r="G71" i="19"/>
  <c r="G5" i="19"/>
  <c r="K51" i="21"/>
  <c r="K48" i="21"/>
  <c r="K52" i="21"/>
  <c r="K49" i="21"/>
  <c r="K34" i="21"/>
  <c r="K40" i="21"/>
  <c r="K37" i="21"/>
  <c r="H47" i="48"/>
  <c r="H50" i="48"/>
  <c r="H42" i="48"/>
  <c r="H39" i="48"/>
  <c r="H20" i="25"/>
  <c r="H42" i="18"/>
  <c r="H49" i="18"/>
  <c r="H52" i="18"/>
  <c r="H70" i="18"/>
  <c r="H72" i="18"/>
  <c r="G17" i="25"/>
  <c r="G18" i="25"/>
  <c r="H34" i="20"/>
  <c r="H40" i="20"/>
  <c r="H56" i="20"/>
  <c r="F39" i="19"/>
  <c r="F5" i="19"/>
  <c r="F56" i="48"/>
  <c r="F55" i="48"/>
  <c r="J64" i="21"/>
  <c r="J63" i="21"/>
  <c r="J68" i="21"/>
  <c r="J67" i="21"/>
  <c r="J66" i="21"/>
  <c r="H55" i="48"/>
  <c r="H56" i="48"/>
  <c r="E56" i="48" s="1"/>
  <c r="J56" i="21"/>
  <c r="J55" i="21"/>
  <c r="J54" i="21"/>
  <c r="G70" i="48"/>
  <c r="G72" i="48"/>
  <c r="G71" i="48"/>
  <c r="G40" i="48"/>
  <c r="E40" i="48" s="1"/>
  <c r="G37" i="48"/>
  <c r="H38" i="48"/>
  <c r="H41" i="48"/>
  <c r="J49" i="21"/>
  <c r="J52" i="21"/>
  <c r="J46" i="21"/>
  <c r="J39" i="21"/>
  <c r="J42" i="21"/>
  <c r="J36" i="21"/>
  <c r="I38" i="21"/>
  <c r="I41" i="21"/>
  <c r="H52" i="20"/>
  <c r="G52" i="20" s="1"/>
  <c r="F68" i="48"/>
  <c r="F67" i="48"/>
  <c r="H48" i="18"/>
  <c r="H51" i="18"/>
  <c r="F63" i="19"/>
  <c r="H17" i="21"/>
  <c r="H45" i="21" s="1"/>
  <c r="G32" i="18"/>
  <c r="G59" i="48"/>
  <c r="G60" i="48"/>
  <c r="G58" i="48"/>
  <c r="G64" i="48"/>
  <c r="G17" i="18"/>
  <c r="G35" i="18" s="1"/>
  <c r="H17" i="23"/>
  <c r="H18" i="23"/>
  <c r="H55" i="21"/>
  <c r="K58" i="19"/>
  <c r="K74" i="19"/>
  <c r="K34" i="19"/>
  <c r="E52" i="48"/>
  <c r="AD34" i="21"/>
  <c r="BA44" i="48"/>
  <c r="F62" i="19"/>
  <c r="AK3" i="48"/>
  <c r="F36" i="19"/>
  <c r="AV3" i="21"/>
  <c r="L36" i="18"/>
  <c r="H35" i="19"/>
  <c r="G67" i="21"/>
  <c r="E72" i="48"/>
  <c r="AD58" i="21"/>
  <c r="CC44" i="21"/>
  <c r="I58" i="48"/>
  <c r="H62" i="19"/>
  <c r="G56" i="20"/>
  <c r="E56" i="20" s="1"/>
  <c r="E37" i="19"/>
  <c r="W62" i="21"/>
  <c r="BB58" i="21"/>
  <c r="G49" i="21"/>
  <c r="L74" i="20"/>
  <c r="AB70" i="21"/>
  <c r="BT46" i="48"/>
  <c r="AE36" i="21"/>
  <c r="AE34" i="21"/>
  <c r="AE58" i="21"/>
  <c r="AE35" i="21"/>
  <c r="AE66" i="21"/>
  <c r="CA35" i="21"/>
  <c r="CA36" i="21"/>
  <c r="CA46" i="21"/>
  <c r="CA44" i="21"/>
  <c r="CA34" i="21"/>
  <c r="CA45" i="21"/>
  <c r="BC58" i="21"/>
  <c r="K35" i="18"/>
  <c r="BW70" i="21"/>
  <c r="AE44" i="21"/>
  <c r="Q34" i="20"/>
  <c r="J35" i="18"/>
  <c r="I46" i="19"/>
  <c r="I66" i="19"/>
  <c r="I45" i="19"/>
  <c r="I54" i="19"/>
  <c r="I35" i="19"/>
  <c r="H34" i="18"/>
  <c r="H46" i="18"/>
  <c r="H36" i="18"/>
  <c r="H54" i="18"/>
  <c r="H45" i="18"/>
  <c r="H35" i="18"/>
  <c r="H58" i="18"/>
  <c r="H66" i="18"/>
  <c r="O34" i="20"/>
  <c r="O58" i="20"/>
  <c r="O74" i="20"/>
  <c r="I58" i="21"/>
  <c r="I35" i="21"/>
  <c r="I34" i="21"/>
  <c r="I66" i="21"/>
  <c r="I36" i="21"/>
  <c r="I62" i="21"/>
  <c r="I45" i="21"/>
  <c r="U66" i="48"/>
  <c r="X36" i="21"/>
  <c r="X46" i="21"/>
  <c r="AN44" i="48"/>
  <c r="AA34" i="21"/>
  <c r="AA46" i="21"/>
  <c r="AA45" i="21"/>
  <c r="AA66" i="21"/>
  <c r="AA54" i="21"/>
  <c r="AA36" i="21"/>
  <c r="BM36" i="48"/>
  <c r="BM34" i="48"/>
  <c r="BM45" i="48"/>
  <c r="BM62" i="48"/>
  <c r="BM35" i="48"/>
  <c r="BM58" i="48"/>
  <c r="AS62" i="21"/>
  <c r="AS54" i="21"/>
  <c r="AS36" i="21"/>
  <c r="AS70" i="21"/>
  <c r="AS46" i="21"/>
  <c r="AS34" i="21"/>
  <c r="AW58" i="21"/>
  <c r="AW54" i="21"/>
  <c r="AW66" i="21"/>
  <c r="AW62" i="21"/>
  <c r="AW35" i="21"/>
  <c r="AW34" i="21"/>
  <c r="BJ58" i="48"/>
  <c r="CB36" i="21"/>
  <c r="BC44" i="21"/>
  <c r="BC46" i="21"/>
  <c r="BC34" i="21"/>
  <c r="BC54" i="21"/>
  <c r="BC35" i="21"/>
  <c r="BW44" i="21"/>
  <c r="BW35" i="21"/>
  <c r="BN35" i="48"/>
  <c r="I54" i="20"/>
  <c r="I45" i="20"/>
  <c r="I66" i="20"/>
  <c r="I58" i="20"/>
  <c r="I46" i="20"/>
  <c r="I62" i="20"/>
  <c r="I36" i="20"/>
  <c r="I74" i="20"/>
  <c r="I34" i="20"/>
  <c r="I35" i="20"/>
  <c r="BC36" i="21"/>
  <c r="AE44" i="48"/>
  <c r="AE34" i="48"/>
  <c r="AE45" i="48"/>
  <c r="AE46" i="48"/>
  <c r="AE66" i="48"/>
  <c r="AE54" i="48"/>
  <c r="AE36" i="48"/>
  <c r="AT70" i="21"/>
  <c r="AT35" i="21"/>
  <c r="AT54" i="21"/>
  <c r="AT45" i="21"/>
  <c r="AT36" i="21"/>
  <c r="AT58" i="21"/>
  <c r="AT62" i="21"/>
  <c r="BO58" i="21"/>
  <c r="BO66" i="21"/>
  <c r="BO46" i="21"/>
  <c r="BO45" i="21"/>
  <c r="BO34" i="21"/>
  <c r="BO70" i="21"/>
  <c r="AN70" i="48"/>
  <c r="AN62" i="48"/>
  <c r="AN66" i="48"/>
  <c r="AN58" i="48"/>
  <c r="AN45" i="48"/>
  <c r="AB46" i="48"/>
  <c r="AB44" i="48"/>
  <c r="AB45" i="48"/>
  <c r="AB36" i="48"/>
  <c r="AB66" i="48"/>
  <c r="K36" i="18"/>
  <c r="K44" i="18"/>
  <c r="Q62" i="20"/>
  <c r="Q54" i="20"/>
  <c r="Q66" i="20"/>
  <c r="Q58" i="20"/>
  <c r="Q70" i="20"/>
  <c r="Q35" i="20"/>
  <c r="Q46" i="20"/>
  <c r="N54" i="18"/>
  <c r="N66" i="18"/>
  <c r="N62" i="18"/>
  <c r="N34" i="18"/>
  <c r="Z62" i="48"/>
  <c r="Z44" i="48"/>
  <c r="Z70" i="48"/>
  <c r="Z34" i="48"/>
  <c r="Z45" i="48"/>
  <c r="AZ34" i="21"/>
  <c r="AZ36" i="21"/>
  <c r="AZ45" i="21"/>
  <c r="AZ54" i="21"/>
  <c r="AE70" i="21"/>
  <c r="CA62" i="21"/>
  <c r="AE46" i="21"/>
  <c r="K66" i="18"/>
  <c r="Q44" i="20"/>
  <c r="N36" i="18"/>
  <c r="N70" i="18"/>
  <c r="N46" i="18"/>
  <c r="N44" i="18"/>
  <c r="K62" i="18"/>
  <c r="K34" i="18"/>
  <c r="K54" i="18"/>
  <c r="AE62" i="21"/>
  <c r="L35" i="19"/>
  <c r="L46" i="19"/>
  <c r="L44" i="19"/>
  <c r="L74" i="19"/>
  <c r="L54" i="19"/>
  <c r="L36" i="19"/>
  <c r="L66" i="19"/>
  <c r="L58" i="19"/>
  <c r="L45" i="19"/>
  <c r="T54" i="20"/>
  <c r="T70" i="20"/>
  <c r="T46" i="20"/>
  <c r="T45" i="20"/>
  <c r="R70" i="19"/>
  <c r="R62" i="19"/>
  <c r="AP62" i="21"/>
  <c r="AP36" i="21"/>
  <c r="AP34" i="21"/>
  <c r="AP70" i="21"/>
  <c r="AP58" i="21"/>
  <c r="AP46" i="21"/>
  <c r="AP44" i="21"/>
  <c r="BC62" i="21"/>
  <c r="BO45" i="48"/>
  <c r="BO36" i="48"/>
  <c r="BO35" i="48"/>
  <c r="BO54" i="48"/>
  <c r="BO46" i="48"/>
  <c r="BO34" i="48"/>
  <c r="BO44" i="48"/>
  <c r="BS66" i="48"/>
  <c r="BS35" i="48"/>
  <c r="BS44" i="48"/>
  <c r="BS58" i="48"/>
  <c r="BS70" i="48"/>
  <c r="BS46" i="48"/>
  <c r="BS54" i="48"/>
  <c r="BS34" i="48"/>
  <c r="BR62" i="48"/>
  <c r="BR45" i="48"/>
  <c r="BR34" i="48"/>
  <c r="BR36" i="48"/>
  <c r="BR70" i="48"/>
  <c r="BR44" i="48"/>
  <c r="BZ58" i="21"/>
  <c r="BZ46" i="21"/>
  <c r="BZ62" i="21"/>
  <c r="BZ44" i="21"/>
  <c r="BZ34" i="21"/>
  <c r="CA58" i="21"/>
  <c r="AR62" i="21"/>
  <c r="AR35" i="21"/>
  <c r="AR70" i="21"/>
  <c r="AR36" i="21"/>
  <c r="AR34" i="21"/>
  <c r="AR46" i="21"/>
  <c r="AR54" i="21"/>
  <c r="AR66" i="21"/>
  <c r="BS44" i="21"/>
  <c r="BS58" i="21"/>
  <c r="BS62" i="21"/>
  <c r="BS45" i="21"/>
  <c r="BS36" i="21"/>
  <c r="BS66" i="21"/>
  <c r="BX70" i="21"/>
  <c r="BX44" i="21"/>
  <c r="BX46" i="21"/>
  <c r="BX36" i="21"/>
  <c r="BX45" i="21"/>
  <c r="BX34" i="21"/>
  <c r="BX54" i="21"/>
  <c r="BX35" i="21"/>
  <c r="K66" i="19"/>
  <c r="K58" i="20"/>
  <c r="F59" i="18"/>
  <c r="O70" i="18"/>
  <c r="P46" i="18"/>
  <c r="X66" i="48"/>
  <c r="AL36" i="21"/>
  <c r="BY54" i="48"/>
  <c r="BW44" i="48"/>
  <c r="K62" i="19"/>
  <c r="J34" i="21"/>
  <c r="P70" i="18"/>
  <c r="T66" i="48"/>
  <c r="BD54" i="48"/>
  <c r="AQ46" i="21"/>
  <c r="BX35" i="48"/>
  <c r="K74" i="20"/>
  <c r="AQ54" i="21"/>
  <c r="BY62" i="48"/>
  <c r="AU62" i="21"/>
  <c r="K58" i="18"/>
  <c r="K46" i="18"/>
  <c r="K45" i="18"/>
  <c r="CE3" i="21"/>
  <c r="O3" i="21"/>
  <c r="K44" i="20"/>
  <c r="K66" i="20"/>
  <c r="J74" i="20"/>
  <c r="J46" i="20"/>
  <c r="K36" i="20"/>
  <c r="M62" i="18"/>
  <c r="H66" i="21"/>
  <c r="J62" i="20"/>
  <c r="J66" i="20"/>
  <c r="F44" i="19"/>
  <c r="H62" i="21"/>
  <c r="L45" i="18"/>
  <c r="I36" i="19"/>
  <c r="F55" i="18"/>
  <c r="M36" i="19"/>
  <c r="L34" i="21"/>
  <c r="L36" i="48"/>
  <c r="H46" i="20"/>
  <c r="L62" i="21"/>
  <c r="M62" i="19"/>
  <c r="J34" i="18"/>
  <c r="Q46" i="18"/>
  <c r="G58" i="19"/>
  <c r="R44" i="20"/>
  <c r="O44" i="19"/>
  <c r="P44" i="20"/>
  <c r="M58" i="18"/>
  <c r="O45" i="19"/>
  <c r="N58" i="20"/>
  <c r="L66" i="21"/>
  <c r="G36" i="48"/>
  <c r="N58" i="18"/>
  <c r="R58" i="20"/>
  <c r="N44" i="48"/>
  <c r="L46" i="18"/>
  <c r="K66" i="21"/>
  <c r="M44" i="18"/>
  <c r="Q58" i="18"/>
  <c r="S66" i="21"/>
  <c r="N70" i="21"/>
  <c r="U36" i="48"/>
  <c r="Q62" i="18"/>
  <c r="Q34" i="18"/>
  <c r="Q45" i="18"/>
  <c r="Q54" i="21"/>
  <c r="T35" i="20"/>
  <c r="O70" i="48"/>
  <c r="Y44" i="48"/>
  <c r="V45" i="21"/>
  <c r="S44" i="20"/>
  <c r="Q35" i="21"/>
  <c r="P36" i="48"/>
  <c r="R66" i="48"/>
  <c r="V54" i="48"/>
  <c r="T34" i="20"/>
  <c r="N34" i="21"/>
  <c r="AD36" i="21"/>
  <c r="X66" i="21"/>
  <c r="BD36" i="21"/>
  <c r="AD45" i="48"/>
  <c r="BF46" i="21"/>
  <c r="BF34" i="21"/>
  <c r="AC62" i="48"/>
  <c r="AY62" i="21"/>
  <c r="AY58" i="21"/>
  <c r="AD62" i="21"/>
  <c r="AI46" i="21"/>
  <c r="AC70" i="21"/>
  <c r="AH70" i="21"/>
  <c r="AM46" i="21"/>
  <c r="BF54" i="21"/>
  <c r="BC54" i="48"/>
  <c r="BI34" i="21"/>
  <c r="AW66" i="48"/>
  <c r="BE34" i="21"/>
  <c r="AH34" i="21"/>
  <c r="AW45" i="48"/>
  <c r="X54" i="21"/>
  <c r="AC46" i="48"/>
  <c r="AD70" i="48"/>
  <c r="AY36" i="21"/>
  <c r="AT45" i="48"/>
  <c r="AT44" i="21"/>
  <c r="BG54" i="21"/>
  <c r="AX36" i="21"/>
  <c r="AK58" i="48"/>
  <c r="AL34" i="48"/>
  <c r="AN35" i="48"/>
  <c r="BA46" i="48"/>
  <c r="BE70" i="21"/>
  <c r="BG36" i="21"/>
  <c r="BE36" i="21"/>
  <c r="BR66" i="21"/>
  <c r="BV34" i="21"/>
  <c r="AL44" i="48"/>
  <c r="AC66" i="48"/>
  <c r="AE35" i="48"/>
  <c r="AI44" i="21"/>
  <c r="AM62" i="21"/>
  <c r="BF70" i="21"/>
  <c r="AL46" i="21"/>
  <c r="AN46" i="48"/>
  <c r="AV58" i="48"/>
  <c r="BF66" i="21"/>
  <c r="BO66" i="48"/>
  <c r="AV66" i="48"/>
  <c r="BI36" i="21"/>
  <c r="BT34" i="48"/>
  <c r="BT54" i="48"/>
  <c r="BV44" i="48"/>
  <c r="BR36" i="21"/>
  <c r="BJ46" i="48"/>
  <c r="BN58" i="21"/>
  <c r="BY34" i="48"/>
  <c r="BV36" i="21"/>
  <c r="BF35" i="21"/>
  <c r="CD44" i="21"/>
  <c r="BY46" i="48"/>
  <c r="BV45" i="48"/>
  <c r="BC58" i="48"/>
  <c r="BD66" i="21"/>
  <c r="AP45" i="21"/>
  <c r="AT36" i="48"/>
  <c r="BO36" i="21"/>
  <c r="BU70" i="21"/>
  <c r="AZ44" i="21"/>
  <c r="BV35" i="21"/>
  <c r="BY35" i="48"/>
  <c r="AS45" i="21"/>
  <c r="BD62" i="48"/>
  <c r="BD34" i="48"/>
  <c r="BN45" i="21"/>
  <c r="AU45" i="21"/>
  <c r="BB66" i="48"/>
  <c r="BL54" i="21"/>
  <c r="BZ35" i="21"/>
  <c r="CA54" i="21"/>
  <c r="BE35" i="21"/>
  <c r="AW35" i="48"/>
  <c r="BN36" i="21"/>
  <c r="I34" i="48"/>
  <c r="F45" i="19"/>
  <c r="I58" i="19"/>
  <c r="J44" i="20"/>
  <c r="F35" i="19"/>
  <c r="H35" i="21"/>
  <c r="I46" i="48"/>
  <c r="K62" i="20"/>
  <c r="K46" i="20"/>
  <c r="K46" i="19"/>
  <c r="M46" i="18"/>
  <c r="L66" i="18"/>
  <c r="N62" i="20"/>
  <c r="N45" i="20"/>
  <c r="J66" i="18"/>
  <c r="P54" i="20"/>
  <c r="L35" i="21"/>
  <c r="Q46" i="19"/>
  <c r="L66" i="48"/>
  <c r="K36" i="21"/>
  <c r="Q36" i="20"/>
  <c r="O34" i="19"/>
  <c r="O54" i="48"/>
  <c r="L35" i="18"/>
  <c r="I54" i="21"/>
  <c r="Y45" i="48"/>
  <c r="Q44" i="18"/>
  <c r="O66" i="21"/>
  <c r="Y66" i="48"/>
  <c r="S46" i="21"/>
  <c r="T66" i="20"/>
  <c r="S62" i="18"/>
  <c r="O34" i="48"/>
  <c r="O58" i="48"/>
  <c r="S45" i="21"/>
  <c r="X62" i="21"/>
  <c r="AH66" i="21"/>
  <c r="AH58" i="21"/>
  <c r="BD62" i="21"/>
  <c r="AC36" i="48"/>
  <c r="Z35" i="48"/>
  <c r="BH70" i="21"/>
  <c r="AA62" i="21"/>
  <c r="BH58" i="21"/>
  <c r="BJ46" i="21"/>
  <c r="AT58" i="48"/>
  <c r="BD35" i="21"/>
  <c r="BI66" i="21"/>
  <c r="Y58" i="48"/>
  <c r="AK35" i="21"/>
  <c r="AE62" i="48"/>
  <c r="AK58" i="21"/>
  <c r="BG44" i="21"/>
  <c r="BG35" i="21"/>
  <c r="BT35" i="48"/>
  <c r="AD35" i="21"/>
  <c r="AG34" i="48"/>
  <c r="BP45" i="48"/>
  <c r="BI58" i="21"/>
  <c r="AH35" i="21"/>
  <c r="Z36" i="48"/>
  <c r="BE46" i="48"/>
  <c r="AW34" i="48"/>
  <c r="BR46" i="21"/>
  <c r="BT62" i="48"/>
  <c r="BV58" i="21"/>
  <c r="BJ34" i="21"/>
  <c r="BJ74" i="21" s="1"/>
  <c r="BO44" i="21"/>
  <c r="BB46" i="21"/>
  <c r="BD46" i="21"/>
  <c r="BB70" i="21"/>
  <c r="AZ66" i="21"/>
  <c r="BC70" i="48"/>
  <c r="AY44" i="21"/>
  <c r="BD44" i="48"/>
  <c r="BU58" i="48"/>
  <c r="BH66" i="48"/>
  <c r="BC44" i="48"/>
  <c r="BI54" i="21"/>
  <c r="CD70" i="21"/>
  <c r="BZ54" i="21"/>
  <c r="AX54" i="21"/>
  <c r="AS36" i="48"/>
  <c r="BB34" i="48"/>
  <c r="CD62" i="21"/>
  <c r="BZ36" i="21"/>
  <c r="AS35" i="21"/>
  <c r="BT66" i="48"/>
  <c r="BX66" i="21"/>
  <c r="AW58" i="48"/>
  <c r="AY34" i="21"/>
  <c r="BN45" i="48"/>
  <c r="I36" i="48"/>
  <c r="F70" i="19"/>
  <c r="K70" i="20"/>
  <c r="J35" i="20"/>
  <c r="I44" i="19"/>
  <c r="J35" i="48"/>
  <c r="L70" i="18"/>
  <c r="F54" i="19"/>
  <c r="L44" i="18"/>
  <c r="N70" i="20"/>
  <c r="L58" i="21"/>
  <c r="L45" i="21"/>
  <c r="K46" i="21"/>
  <c r="J44" i="21"/>
  <c r="P74" i="20"/>
  <c r="N54" i="20"/>
  <c r="O45" i="48"/>
  <c r="L58" i="18"/>
  <c r="M35" i="21"/>
  <c r="L58" i="48"/>
  <c r="O66" i="19"/>
  <c r="J62" i="21"/>
  <c r="O74" i="19"/>
  <c r="L45" i="48"/>
  <c r="H45" i="20"/>
  <c r="R62" i="20"/>
  <c r="N35" i="18"/>
  <c r="P45" i="21"/>
  <c r="O46" i="48"/>
  <c r="O70" i="21"/>
  <c r="Y35" i="48"/>
  <c r="Q54" i="18"/>
  <c r="U46" i="48"/>
  <c r="Y62" i="48"/>
  <c r="W66" i="21"/>
  <c r="U34" i="48"/>
  <c r="Y36" i="48"/>
  <c r="O66" i="48"/>
  <c r="U70" i="21"/>
  <c r="Q44" i="21"/>
  <c r="S58" i="21"/>
  <c r="S54" i="21"/>
  <c r="Q35" i="18"/>
  <c r="S46" i="18"/>
  <c r="Q70" i="21"/>
  <c r="X45" i="21"/>
  <c r="W36" i="21"/>
  <c r="U36" i="21"/>
  <c r="BI45" i="21"/>
  <c r="BI62" i="21"/>
  <c r="Z46" i="48"/>
  <c r="Z58" i="48"/>
  <c r="Y46" i="48"/>
  <c r="AC44" i="48"/>
  <c r="AH46" i="21"/>
  <c r="AO45" i="21"/>
  <c r="BD70" i="21"/>
  <c r="AC45" i="48"/>
  <c r="AH54" i="21"/>
  <c r="Z66" i="48"/>
  <c r="AY70" i="21"/>
  <c r="AL54" i="48"/>
  <c r="AS66" i="48"/>
  <c r="BP46" i="48"/>
  <c r="BA36" i="21"/>
  <c r="AC70" i="48"/>
  <c r="AI34" i="21"/>
  <c r="AE70" i="48"/>
  <c r="AI66" i="21"/>
  <c r="BE44" i="21"/>
  <c r="BG34" i="21"/>
  <c r="AC58" i="48"/>
  <c r="AI54" i="21"/>
  <c r="BE62" i="21"/>
  <c r="BL44" i="48"/>
  <c r="BN70" i="21"/>
  <c r="AR62" i="48"/>
  <c r="BU66" i="21"/>
  <c r="X58" i="21"/>
  <c r="AD45" i="21"/>
  <c r="AA44" i="21"/>
  <c r="AC66" i="21"/>
  <c r="AL46" i="48"/>
  <c r="BE62" i="48"/>
  <c r="AD46" i="21"/>
  <c r="AD70" i="21"/>
  <c r="AT46" i="48"/>
  <c r="BG54" i="48"/>
  <c r="AW62" i="48"/>
  <c r="BC46" i="48"/>
  <c r="BP35" i="48"/>
  <c r="AO46" i="21"/>
  <c r="BH34" i="21"/>
  <c r="AZ36" i="48"/>
  <c r="CB46" i="48"/>
  <c r="BT36" i="48"/>
  <c r="BV46" i="21"/>
  <c r="AG46" i="48"/>
  <c r="AI70" i="48"/>
  <c r="AI74" i="48" s="1"/>
  <c r="AV45" i="48"/>
  <c r="AZ46" i="21"/>
  <c r="AZ45" i="48"/>
  <c r="AC62" i="21"/>
  <c r="AF46" i="48"/>
  <c r="AF74" i="48" s="1"/>
  <c r="AK44" i="21"/>
  <c r="AQ45" i="21"/>
  <c r="AZ58" i="48"/>
  <c r="AZ70" i="21"/>
  <c r="AX66" i="21"/>
  <c r="BU34" i="48"/>
  <c r="AO58" i="48"/>
  <c r="AY45" i="21"/>
  <c r="CB58" i="48"/>
  <c r="BB45" i="48"/>
  <c r="BL58" i="48"/>
  <c r="AQ34" i="48"/>
  <c r="AY35" i="21"/>
  <c r="BQ70" i="21"/>
  <c r="AT34" i="48"/>
  <c r="BI44" i="21"/>
  <c r="BG66" i="21"/>
  <c r="CB35" i="48"/>
  <c r="BC66" i="48"/>
  <c r="BT45" i="48"/>
  <c r="BV45" i="21"/>
  <c r="AQ35" i="21"/>
  <c r="BB46" i="48"/>
  <c r="BX58" i="48"/>
  <c r="CC66" i="48"/>
  <c r="BU44" i="21"/>
  <c r="BF36" i="48"/>
  <c r="BK62" i="48"/>
  <c r="AN54" i="48"/>
  <c r="BS70" i="21"/>
  <c r="BS34" i="21"/>
  <c r="BX66" i="48"/>
  <c r="BU34" i="21"/>
  <c r="AS66" i="21"/>
  <c r="AZ44" i="48"/>
  <c r="BT70" i="48"/>
  <c r="BX62" i="48"/>
  <c r="BW62" i="48"/>
  <c r="BD35" i="48"/>
  <c r="AQ66" i="21"/>
  <c r="BW36" i="48"/>
  <c r="BU54" i="21"/>
  <c r="BY66" i="48"/>
  <c r="BS35" i="21"/>
  <c r="CB70" i="48"/>
  <c r="BR3" i="21"/>
  <c r="F74" i="19"/>
  <c r="I45" i="48"/>
  <c r="I62" i="48"/>
  <c r="I70" i="48"/>
  <c r="I44" i="48"/>
  <c r="I66" i="48"/>
  <c r="H36" i="21"/>
  <c r="J45" i="20"/>
  <c r="J34" i="20"/>
  <c r="M47" i="26"/>
  <c r="I70" i="19"/>
  <c r="J54" i="18"/>
  <c r="F67" i="18"/>
  <c r="F15" i="18"/>
  <c r="F34" i="19"/>
  <c r="N36" i="20"/>
  <c r="N34" i="20"/>
  <c r="L54" i="21"/>
  <c r="H36" i="20"/>
  <c r="L46" i="48"/>
  <c r="H70" i="20"/>
  <c r="L62" i="18"/>
  <c r="G34" i="19"/>
  <c r="N54" i="48"/>
  <c r="R36" i="20"/>
  <c r="O36" i="19"/>
  <c r="L44" i="21"/>
  <c r="M70" i="18"/>
  <c r="N66" i="48"/>
  <c r="L34" i="18"/>
  <c r="N34" i="48"/>
  <c r="M54" i="19"/>
  <c r="P35" i="20"/>
  <c r="O54" i="21"/>
  <c r="N58" i="21"/>
  <c r="S70" i="21"/>
  <c r="S54" i="48"/>
  <c r="P36" i="21"/>
  <c r="S66" i="48"/>
  <c r="M34" i="21"/>
  <c r="S44" i="48"/>
  <c r="N62" i="21"/>
  <c r="S58" i="48"/>
  <c r="S62" i="48"/>
  <c r="S34" i="21"/>
  <c r="O36" i="48"/>
  <c r="T44" i="20"/>
  <c r="S36" i="18"/>
  <c r="Q45" i="21"/>
  <c r="M70" i="21"/>
  <c r="X58" i="48"/>
  <c r="S70" i="48"/>
  <c r="X34" i="21"/>
  <c r="BP44" i="48"/>
  <c r="AH45" i="21"/>
  <c r="AD54" i="21"/>
  <c r="BI45" i="48"/>
  <c r="AL70" i="21"/>
  <c r="X35" i="21"/>
  <c r="AZ34" i="48"/>
  <c r="BH54" i="21"/>
  <c r="Y54" i="48"/>
  <c r="AS34" i="48"/>
  <c r="BD36" i="48"/>
  <c r="BD70" i="48"/>
  <c r="BD46" i="48"/>
  <c r="BC35" i="48"/>
  <c r="AY66" i="21"/>
  <c r="AC54" i="48"/>
  <c r="AW70" i="48"/>
  <c r="BE58" i="21"/>
  <c r="AH35" i="48"/>
  <c r="AW54" i="48"/>
  <c r="AS44" i="48"/>
  <c r="BD66" i="48"/>
  <c r="BH44" i="21"/>
  <c r="BN46" i="21"/>
  <c r="AR66" i="48"/>
  <c r="AJ46" i="21"/>
  <c r="AF35" i="21"/>
  <c r="BC45" i="48"/>
  <c r="AH44" i="21"/>
  <c r="AM58" i="48"/>
  <c r="BI46" i="21"/>
  <c r="AR58" i="48"/>
  <c r="AX62" i="21"/>
  <c r="CE46" i="21"/>
  <c r="BF36" i="21"/>
  <c r="AO62" i="21"/>
  <c r="BD44" i="21"/>
  <c r="AT62" i="48"/>
  <c r="AL66" i="21"/>
  <c r="AJ44" i="21"/>
  <c r="BF62" i="21"/>
  <c r="BO54" i="21"/>
  <c r="BB58" i="48"/>
  <c r="AJ66" i="48"/>
  <c r="AJ74" i="48" s="1"/>
  <c r="BB44" i="48"/>
  <c r="BD58" i="48"/>
  <c r="AT66" i="48"/>
  <c r="AX46" i="21"/>
  <c r="BI34" i="48"/>
  <c r="BV70" i="48"/>
  <c r="AS46" i="48"/>
  <c r="AW36" i="21"/>
  <c r="BQ62" i="48"/>
  <c r="BH62" i="21"/>
  <c r="AW44" i="48"/>
  <c r="CC58" i="48"/>
  <c r="CC45" i="48"/>
  <c r="AX45" i="21"/>
  <c r="BG35" i="48"/>
  <c r="BI70" i="21"/>
  <c r="BR66" i="48"/>
  <c r="BZ70" i="21"/>
  <c r="AZ46" i="48"/>
  <c r="BF45" i="21"/>
  <c r="AO36" i="21"/>
  <c r="AZ35" i="21"/>
  <c r="BQ36" i="21"/>
  <c r="BV44" i="21"/>
  <c r="BB36" i="21"/>
  <c r="AR36" i="48"/>
  <c r="BB66" i="21"/>
  <c r="BQ45" i="21"/>
  <c r="BQ35" i="21"/>
  <c r="BS54" i="21"/>
  <c r="CB54" i="48"/>
  <c r="AY54" i="21"/>
  <c r="BN34" i="21"/>
  <c r="BY45" i="48"/>
  <c r="CD45" i="21"/>
  <c r="BU35" i="48"/>
  <c r="CD46" i="21"/>
  <c r="AX70" i="48"/>
  <c r="BQ45" i="48"/>
  <c r="BR58" i="48"/>
  <c r="BX70" i="48"/>
  <c r="BP70" i="48"/>
  <c r="AS58" i="48"/>
  <c r="BH62" i="48"/>
  <c r="AV74" i="21"/>
  <c r="C116" i="37"/>
  <c r="B115" i="37"/>
  <c r="CB18" i="48"/>
  <c r="CA18" i="48"/>
  <c r="BY18" i="48"/>
  <c r="BW18" i="48"/>
  <c r="AZ18" i="48"/>
  <c r="O18" i="48"/>
  <c r="BN18" i="48"/>
  <c r="BG18" i="48"/>
  <c r="BS18" i="48"/>
  <c r="BD18" i="48"/>
  <c r="AP18" i="48"/>
  <c r="V18" i="48"/>
  <c r="BJ18" i="48"/>
  <c r="Z18" i="48"/>
  <c r="AF18" i="48"/>
  <c r="F15" i="48"/>
  <c r="H19" i="21"/>
  <c r="I18" i="48"/>
  <c r="BT18" i="48"/>
  <c r="BQ18" i="48"/>
  <c r="BV18" i="48"/>
  <c r="BP18" i="48"/>
  <c r="BF18" i="48"/>
  <c r="AY18" i="48"/>
  <c r="AQ18" i="48"/>
  <c r="AA18" i="48"/>
  <c r="AD18" i="48"/>
  <c r="AE18" i="48"/>
  <c r="AM18" i="48"/>
  <c r="AC18" i="48"/>
  <c r="T18" i="48"/>
  <c r="AO18" i="48"/>
  <c r="N18" i="48"/>
  <c r="L18" i="48"/>
  <c r="Q18" i="48"/>
  <c r="G19" i="18"/>
  <c r="F19" i="19"/>
  <c r="H24" i="21"/>
  <c r="U18" i="48"/>
  <c r="AS18" i="48"/>
  <c r="CC18" i="48"/>
  <c r="AV18" i="48"/>
  <c r="BZ18" i="48"/>
  <c r="BO18" i="48"/>
  <c r="BM18" i="48"/>
  <c r="AT18" i="48"/>
  <c r="BI18" i="48"/>
  <c r="BC18" i="48"/>
  <c r="Y18" i="48"/>
  <c r="BA18" i="48"/>
  <c r="AW18" i="48"/>
  <c r="AX18" i="48"/>
  <c r="AI18" i="48"/>
  <c r="AN18" i="48"/>
  <c r="AG18" i="48"/>
  <c r="AJ18" i="48"/>
  <c r="M18" i="48"/>
  <c r="I7" i="21"/>
  <c r="K18" i="48"/>
  <c r="G15" i="48"/>
  <c r="H12" i="23"/>
  <c r="AR18" i="48"/>
  <c r="BX18" i="48"/>
  <c r="BR18" i="48"/>
  <c r="BU18" i="48"/>
  <c r="BK18" i="48"/>
  <c r="BH18" i="48"/>
  <c r="AU18" i="48"/>
  <c r="BL18" i="48"/>
  <c r="BE18" i="48"/>
  <c r="BB18" i="48"/>
  <c r="AH18" i="48"/>
  <c r="W18" i="48"/>
  <c r="AL18" i="48"/>
  <c r="AK18" i="48"/>
  <c r="AB18" i="48"/>
  <c r="X18" i="48"/>
  <c r="S18" i="48"/>
  <c r="R18" i="48"/>
  <c r="P18" i="48"/>
  <c r="J18" i="48"/>
  <c r="H18" i="20"/>
  <c r="F12" i="25"/>
  <c r="F14" i="23"/>
  <c r="E48" i="19" l="1"/>
  <c r="G68" i="20"/>
  <c r="E42" i="48"/>
  <c r="E71" i="19"/>
  <c r="G41" i="20"/>
  <c r="E41" i="20" s="1"/>
  <c r="E59" i="19"/>
  <c r="E20" i="25"/>
  <c r="G5" i="20"/>
  <c r="G40" i="20"/>
  <c r="M20" i="26" s="1"/>
  <c r="G60" i="20"/>
  <c r="E60" i="48"/>
  <c r="G42" i="20"/>
  <c r="E42" i="20" s="1"/>
  <c r="H36" i="19"/>
  <c r="E47" i="19"/>
  <c r="G72" i="20"/>
  <c r="E38" i="19"/>
  <c r="E50" i="48"/>
  <c r="Q74" i="20"/>
  <c r="E50" i="20"/>
  <c r="M34" i="26"/>
  <c r="E74" i="18"/>
  <c r="F46" i="48"/>
  <c r="F36" i="48"/>
  <c r="F35" i="48"/>
  <c r="F54" i="48"/>
  <c r="F70" i="48"/>
  <c r="F45" i="48"/>
  <c r="F58" i="48"/>
  <c r="F66" i="48"/>
  <c r="Q58" i="21"/>
  <c r="Q36" i="21"/>
  <c r="T45" i="21"/>
  <c r="T34" i="21"/>
  <c r="T44" i="21"/>
  <c r="T66" i="21"/>
  <c r="T62" i="21"/>
  <c r="T54" i="21"/>
  <c r="T58" i="21"/>
  <c r="T70" i="21"/>
  <c r="W54" i="21"/>
  <c r="W34" i="21"/>
  <c r="W46" i="21"/>
  <c r="W58" i="21"/>
  <c r="W35" i="21"/>
  <c r="O54" i="20"/>
  <c r="O36" i="20"/>
  <c r="O45" i="20"/>
  <c r="O44" i="20"/>
  <c r="O35" i="20"/>
  <c r="O62" i="20"/>
  <c r="O66" i="20"/>
  <c r="O46" i="20"/>
  <c r="O70" i="20"/>
  <c r="AO66" i="21"/>
  <c r="AO54" i="21"/>
  <c r="AO58" i="21"/>
  <c r="AO35" i="21"/>
  <c r="AP70" i="48"/>
  <c r="AP46" i="48"/>
  <c r="AP54" i="48"/>
  <c r="AP35" i="48"/>
  <c r="AP62" i="48"/>
  <c r="AP34" i="48"/>
  <c r="Z46" i="21"/>
  <c r="Z62" i="21"/>
  <c r="Z66" i="21"/>
  <c r="Z34" i="21"/>
  <c r="Z58" i="21"/>
  <c r="Z44" i="21"/>
  <c r="Z35" i="21"/>
  <c r="Z45" i="21"/>
  <c r="AZ66" i="48"/>
  <c r="AZ54" i="48"/>
  <c r="AZ62" i="48"/>
  <c r="AZ35" i="48"/>
  <c r="AZ70" i="48"/>
  <c r="BP58" i="21"/>
  <c r="BP45" i="21"/>
  <c r="BN46" i="48"/>
  <c r="BN44" i="48"/>
  <c r="BN34" i="48"/>
  <c r="BN70" i="48"/>
  <c r="BN58" i="48"/>
  <c r="BN66" i="48"/>
  <c r="BN36" i="48"/>
  <c r="BN62" i="48"/>
  <c r="CA35" i="48"/>
  <c r="CA70" i="48"/>
  <c r="CA46" i="48"/>
  <c r="CA44" i="48"/>
  <c r="CA36" i="48"/>
  <c r="BZ44" i="48"/>
  <c r="BZ62" i="48"/>
  <c r="BZ34" i="48"/>
  <c r="BZ35" i="48"/>
  <c r="BZ45" i="48"/>
  <c r="BZ70" i="48"/>
  <c r="E52" i="20"/>
  <c r="E40" i="20"/>
  <c r="F47" i="18"/>
  <c r="M62" i="21"/>
  <c r="M46" i="21"/>
  <c r="M45" i="21"/>
  <c r="M54" i="21"/>
  <c r="M58" i="21"/>
  <c r="M44" i="21"/>
  <c r="P66" i="21"/>
  <c r="P62" i="21"/>
  <c r="P34" i="21"/>
  <c r="P44" i="21"/>
  <c r="J62" i="19"/>
  <c r="J46" i="19"/>
  <c r="J44" i="19"/>
  <c r="J70" i="19"/>
  <c r="J36" i="19"/>
  <c r="J74" i="19"/>
  <c r="R35" i="48"/>
  <c r="R62" i="48"/>
  <c r="R58" i="48"/>
  <c r="R54" i="48"/>
  <c r="M70" i="48"/>
  <c r="M58" i="48"/>
  <c r="M44" i="48"/>
  <c r="M62" i="48"/>
  <c r="M34" i="48"/>
  <c r="M35" i="48"/>
  <c r="M46" i="48"/>
  <c r="M66" i="48"/>
  <c r="M45" i="48"/>
  <c r="Q44" i="48"/>
  <c r="Q34" i="48"/>
  <c r="Q70" i="48"/>
  <c r="Q58" i="48"/>
  <c r="Q54" i="48"/>
  <c r="Q46" i="48"/>
  <c r="N62" i="48"/>
  <c r="N58" i="48"/>
  <c r="N36" i="48"/>
  <c r="N46" i="48"/>
  <c r="N45" i="48"/>
  <c r="Y36" i="21"/>
  <c r="Y45" i="21"/>
  <c r="Y66" i="21"/>
  <c r="Y35" i="21"/>
  <c r="Y70" i="21"/>
  <c r="BM62" i="21"/>
  <c r="BM36" i="21"/>
  <c r="E41" i="48"/>
  <c r="N45" i="19"/>
  <c r="N62" i="19"/>
  <c r="N44" i="19"/>
  <c r="N46" i="19"/>
  <c r="N35" i="19"/>
  <c r="N36" i="19"/>
  <c r="N66" i="19"/>
  <c r="R58" i="19"/>
  <c r="R35" i="19"/>
  <c r="R54" i="19"/>
  <c r="R66" i="19"/>
  <c r="R44" i="19"/>
  <c r="R36" i="19"/>
  <c r="R46" i="19"/>
  <c r="R45" i="19"/>
  <c r="AV44" i="48"/>
  <c r="AV54" i="48"/>
  <c r="AV70" i="48"/>
  <c r="BK45" i="21"/>
  <c r="BK58" i="21"/>
  <c r="BK62" i="21"/>
  <c r="BJ66" i="48"/>
  <c r="BJ62" i="48"/>
  <c r="BJ70" i="48"/>
  <c r="BJ45" i="48"/>
  <c r="BJ34" i="48"/>
  <c r="BJ36" i="48"/>
  <c r="X54" i="48"/>
  <c r="X35" i="48"/>
  <c r="X45" i="48"/>
  <c r="X46" i="48"/>
  <c r="X70" i="48"/>
  <c r="X62" i="48"/>
  <c r="X36" i="48"/>
  <c r="X34" i="48"/>
  <c r="AO66" i="48"/>
  <c r="AO36" i="48"/>
  <c r="AO70" i="48"/>
  <c r="AO35" i="48"/>
  <c r="AO34" i="48"/>
  <c r="AO62" i="48"/>
  <c r="AO45" i="48"/>
  <c r="BQ44" i="21"/>
  <c r="BQ46" i="21"/>
  <c r="BQ34" i="21"/>
  <c r="BQ62" i="21"/>
  <c r="BZ58" i="48"/>
  <c r="BZ36" i="48"/>
  <c r="H66" i="48"/>
  <c r="H44" i="48"/>
  <c r="H54" i="48"/>
  <c r="H35" i="48"/>
  <c r="H46" i="48"/>
  <c r="H62" i="48"/>
  <c r="M66" i="21"/>
  <c r="G55" i="21"/>
  <c r="F48" i="18"/>
  <c r="E5" i="19"/>
  <c r="F62" i="48"/>
  <c r="E68" i="48"/>
  <c r="T36" i="21"/>
  <c r="P44" i="19"/>
  <c r="P36" i="19"/>
  <c r="P66" i="19"/>
  <c r="P70" i="19"/>
  <c r="R66" i="21"/>
  <c r="R45" i="21"/>
  <c r="R46" i="21"/>
  <c r="R54" i="21"/>
  <c r="R62" i="21"/>
  <c r="R34" i="21"/>
  <c r="R70" i="21"/>
  <c r="R44" i="21"/>
  <c r="R36" i="21"/>
  <c r="E51" i="48"/>
  <c r="AO44" i="21"/>
  <c r="W45" i="21"/>
  <c r="R34" i="19"/>
  <c r="AO34" i="21"/>
  <c r="AO74" i="21" s="1"/>
  <c r="AP36" i="48"/>
  <c r="AQ54" i="48"/>
  <c r="AQ46" i="48"/>
  <c r="AR45" i="48"/>
  <c r="AR70" i="48"/>
  <c r="AR35" i="48"/>
  <c r="AR44" i="48"/>
  <c r="AR34" i="48"/>
  <c r="BU58" i="21"/>
  <c r="BU36" i="21"/>
  <c r="BU45" i="21"/>
  <c r="BU46" i="21"/>
  <c r="BU35" i="21"/>
  <c r="BU62" i="21"/>
  <c r="BW62" i="21"/>
  <c r="BW34" i="21"/>
  <c r="BW54" i="21"/>
  <c r="BW66" i="21"/>
  <c r="BW58" i="21"/>
  <c r="BW36" i="21"/>
  <c r="BW45" i="21"/>
  <c r="CB66" i="21"/>
  <c r="CB62" i="21"/>
  <c r="CB58" i="21"/>
  <c r="CB44" i="21"/>
  <c r="CB70" i="21"/>
  <c r="CB45" i="21"/>
  <c r="H36" i="48"/>
  <c r="J58" i="18"/>
  <c r="J45" i="18"/>
  <c r="J44" i="18"/>
  <c r="J36" i="18"/>
  <c r="J46" i="18"/>
  <c r="J62" i="18"/>
  <c r="J70" i="18"/>
  <c r="G51" i="20"/>
  <c r="E51" i="20" s="1"/>
  <c r="M66" i="20"/>
  <c r="M35" i="20"/>
  <c r="M62" i="20"/>
  <c r="M44" i="20"/>
  <c r="M58" i="20"/>
  <c r="M46" i="20"/>
  <c r="M70" i="20"/>
  <c r="M54" i="20"/>
  <c r="M34" i="20"/>
  <c r="M36" i="20"/>
  <c r="U35" i="48"/>
  <c r="U58" i="48"/>
  <c r="U54" i="48"/>
  <c r="U45" i="48"/>
  <c r="U62" i="48"/>
  <c r="U70" i="48"/>
  <c r="CC62" i="48"/>
  <c r="CC70" i="48"/>
  <c r="CC36" i="48"/>
  <c r="CC34" i="48"/>
  <c r="BP35" i="21"/>
  <c r="BP70" i="21"/>
  <c r="BP54" i="21"/>
  <c r="BG58" i="48"/>
  <c r="BG66" i="48"/>
  <c r="BG36" i="48"/>
  <c r="BG45" i="48"/>
  <c r="BG34" i="48"/>
  <c r="BG46" i="48"/>
  <c r="BG70" i="48"/>
  <c r="BG44" i="48"/>
  <c r="G71" i="21"/>
  <c r="AU74" i="21"/>
  <c r="E63" i="19"/>
  <c r="E39" i="19"/>
  <c r="M74" i="20"/>
  <c r="P74" i="19"/>
  <c r="AQ36" i="21"/>
  <c r="AO70" i="21"/>
  <c r="G35" i="48"/>
  <c r="N74" i="19"/>
  <c r="R74" i="19"/>
  <c r="BK36" i="21"/>
  <c r="H54" i="21"/>
  <c r="G45" i="48"/>
  <c r="BI70" i="48"/>
  <c r="BY62" i="21"/>
  <c r="H74" i="19"/>
  <c r="G74" i="19"/>
  <c r="AS54" i="48"/>
  <c r="BR58" i="21"/>
  <c r="AG58" i="21"/>
  <c r="BV36" i="48"/>
  <c r="Q46" i="21"/>
  <c r="Q62" i="19"/>
  <c r="BR34" i="21"/>
  <c r="BP54" i="48"/>
  <c r="BP58" i="48"/>
  <c r="CB34" i="48"/>
  <c r="K54" i="20"/>
  <c r="AM70" i="21"/>
  <c r="AT34" i="21"/>
  <c r="AR54" i="48"/>
  <c r="BB44" i="21"/>
  <c r="J66" i="19"/>
  <c r="AG46" i="21"/>
  <c r="H32" i="21"/>
  <c r="G48" i="21"/>
  <c r="G38" i="21"/>
  <c r="I45" i="18"/>
  <c r="F71" i="18"/>
  <c r="R54" i="18"/>
  <c r="E49" i="19"/>
  <c r="W44" i="48"/>
  <c r="AG36" i="48"/>
  <c r="AJ70" i="21"/>
  <c r="BX44" i="48"/>
  <c r="CA66" i="48"/>
  <c r="CA45" i="48"/>
  <c r="BY58" i="21"/>
  <c r="G62" i="18"/>
  <c r="G66" i="18"/>
  <c r="G39" i="21"/>
  <c r="G63" i="21"/>
  <c r="F37" i="18"/>
  <c r="J34" i="19"/>
  <c r="O58" i="21"/>
  <c r="M35" i="18"/>
  <c r="Q62" i="21"/>
  <c r="J58" i="19"/>
  <c r="O45" i="21"/>
  <c r="P62" i="18"/>
  <c r="AG70" i="48"/>
  <c r="G46" i="18"/>
  <c r="G64" i="20"/>
  <c r="F38" i="18"/>
  <c r="K66" i="48"/>
  <c r="L36" i="20"/>
  <c r="G59" i="21"/>
  <c r="W58" i="48"/>
  <c r="AQ34" i="21"/>
  <c r="AY45" i="48"/>
  <c r="BM66" i="21"/>
  <c r="AP66" i="48"/>
  <c r="CB35" i="21"/>
  <c r="BX36" i="48"/>
  <c r="CA62" i="48"/>
  <c r="CA58" i="48"/>
  <c r="BY70" i="48"/>
  <c r="BZ66" i="48"/>
  <c r="BZ74" i="48" s="1"/>
  <c r="I44" i="21"/>
  <c r="G36" i="18"/>
  <c r="I66" i="18"/>
  <c r="N74" i="20"/>
  <c r="G37" i="21"/>
  <c r="P58" i="18"/>
  <c r="R54" i="20"/>
  <c r="R35" i="20"/>
  <c r="S45" i="20"/>
  <c r="AA58" i="21"/>
  <c r="AJ58" i="21"/>
  <c r="AH70" i="48"/>
  <c r="AY58" i="48"/>
  <c r="AX44" i="48"/>
  <c r="BQ46" i="48"/>
  <c r="BQ54" i="21"/>
  <c r="BM46" i="48"/>
  <c r="F17" i="23"/>
  <c r="F18" i="23"/>
  <c r="H71" i="20"/>
  <c r="G71" i="20" s="1"/>
  <c r="E71" i="20" s="1"/>
  <c r="H63" i="20"/>
  <c r="G63" i="20" s="1"/>
  <c r="E63" i="20" s="1"/>
  <c r="H39" i="20"/>
  <c r="G39" i="20" s="1"/>
  <c r="E39" i="20" s="1"/>
  <c r="H37" i="20"/>
  <c r="G37" i="20" s="1"/>
  <c r="E37" i="20" s="1"/>
  <c r="H47" i="20"/>
  <c r="G47" i="20" s="1"/>
  <c r="E47" i="20" s="1"/>
  <c r="H48" i="20"/>
  <c r="G48" i="20" s="1"/>
  <c r="E48" i="20" s="1"/>
  <c r="H55" i="20"/>
  <c r="G55" i="20" s="1"/>
  <c r="E55" i="20" s="1"/>
  <c r="H59" i="20"/>
  <c r="G59" i="20" s="1"/>
  <c r="E59" i="20" s="1"/>
  <c r="H67" i="20"/>
  <c r="G67" i="20" s="1"/>
  <c r="E67" i="20" s="1"/>
  <c r="H38" i="20"/>
  <c r="G38" i="20" s="1"/>
  <c r="E38" i="20" s="1"/>
  <c r="H49" i="20"/>
  <c r="G49" i="20" s="1"/>
  <c r="E49" i="20" s="1"/>
  <c r="J59" i="48"/>
  <c r="J49" i="48"/>
  <c r="J38" i="48"/>
  <c r="J67" i="48"/>
  <c r="J64" i="48"/>
  <c r="J37" i="48"/>
  <c r="J39" i="48"/>
  <c r="J47" i="48"/>
  <c r="J71" i="48"/>
  <c r="J55" i="48"/>
  <c r="J63" i="48"/>
  <c r="J48" i="48"/>
  <c r="P59" i="48"/>
  <c r="P55" i="48"/>
  <c r="P71" i="48"/>
  <c r="P64" i="48"/>
  <c r="P49" i="48"/>
  <c r="P63" i="48"/>
  <c r="P48" i="48"/>
  <c r="P37" i="48"/>
  <c r="P47" i="48"/>
  <c r="P38" i="48"/>
  <c r="P39" i="48"/>
  <c r="P67" i="48"/>
  <c r="R47" i="48"/>
  <c r="R37" i="48"/>
  <c r="R64" i="48"/>
  <c r="R39" i="48"/>
  <c r="R38" i="48"/>
  <c r="R49" i="48"/>
  <c r="R71" i="48"/>
  <c r="R63" i="48"/>
  <c r="R55" i="48"/>
  <c r="R48" i="48"/>
  <c r="R59" i="48"/>
  <c r="R67" i="48"/>
  <c r="S67" i="48"/>
  <c r="S63" i="48"/>
  <c r="S48" i="48"/>
  <c r="S49" i="48"/>
  <c r="S71" i="48"/>
  <c r="S38" i="48"/>
  <c r="S59" i="48"/>
  <c r="S39" i="48"/>
  <c r="S64" i="48"/>
  <c r="S37" i="48"/>
  <c r="S47" i="48"/>
  <c r="S55" i="48"/>
  <c r="X71" i="48"/>
  <c r="X38" i="48"/>
  <c r="X64" i="48"/>
  <c r="X55" i="48"/>
  <c r="X47" i="48"/>
  <c r="X59" i="48"/>
  <c r="X67" i="48"/>
  <c r="X39" i="48"/>
  <c r="X63" i="48"/>
  <c r="X49" i="48"/>
  <c r="X48" i="48"/>
  <c r="X37" i="48"/>
  <c r="AB64" i="48"/>
  <c r="AB39" i="48"/>
  <c r="AB63" i="48"/>
  <c r="AB71" i="48"/>
  <c r="AB47" i="48"/>
  <c r="AB48" i="48"/>
  <c r="AB59" i="48"/>
  <c r="AB55" i="48"/>
  <c r="AB49" i="48"/>
  <c r="AB67" i="48"/>
  <c r="AB38" i="48"/>
  <c r="AB37" i="48"/>
  <c r="AK55" i="48"/>
  <c r="AK49" i="48"/>
  <c r="AK63" i="48"/>
  <c r="AK64" i="48"/>
  <c r="AK67" i="48"/>
  <c r="AK71" i="48"/>
  <c r="AK48" i="48"/>
  <c r="AK39" i="48"/>
  <c r="AK38" i="48"/>
  <c r="AK59" i="48"/>
  <c r="AK47" i="48"/>
  <c r="AK37" i="48"/>
  <c r="AL38" i="48"/>
  <c r="AL39" i="48"/>
  <c r="AL49" i="48"/>
  <c r="AL37" i="48"/>
  <c r="AL64" i="48"/>
  <c r="AL47" i="48"/>
  <c r="AL63" i="48"/>
  <c r="AL71" i="48"/>
  <c r="AL59" i="48"/>
  <c r="AL55" i="48"/>
  <c r="AL67" i="48"/>
  <c r="AL48" i="48"/>
  <c r="W71" i="48"/>
  <c r="W37" i="48"/>
  <c r="W59" i="48"/>
  <c r="W49" i="48"/>
  <c r="W64" i="48"/>
  <c r="W47" i="48"/>
  <c r="W55" i="48"/>
  <c r="W48" i="48"/>
  <c r="W63" i="48"/>
  <c r="W67" i="48"/>
  <c r="W39" i="48"/>
  <c r="W38" i="48"/>
  <c r="AH38" i="48"/>
  <c r="AH37" i="48"/>
  <c r="AH49" i="48"/>
  <c r="AH67" i="48"/>
  <c r="AH47" i="48"/>
  <c r="AH64" i="48"/>
  <c r="AH71" i="48"/>
  <c r="AH48" i="48"/>
  <c r="AH63" i="48"/>
  <c r="AH55" i="48"/>
  <c r="AH39" i="48"/>
  <c r="AH59" i="48"/>
  <c r="BB49" i="48"/>
  <c r="BB37" i="48"/>
  <c r="BB48" i="48"/>
  <c r="BB39" i="48"/>
  <c r="BB71" i="48"/>
  <c r="BB59" i="48"/>
  <c r="BB47" i="48"/>
  <c r="BB64" i="48"/>
  <c r="BB38" i="48"/>
  <c r="BB67" i="48"/>
  <c r="BB63" i="48"/>
  <c r="BB55" i="48"/>
  <c r="BE39" i="48"/>
  <c r="BE71" i="48"/>
  <c r="BE37" i="48"/>
  <c r="BE63" i="48"/>
  <c r="BE59" i="48"/>
  <c r="BE47" i="48"/>
  <c r="BE38" i="48"/>
  <c r="BE67" i="48"/>
  <c r="BE55" i="48"/>
  <c r="BE48" i="48"/>
  <c r="BE64" i="48"/>
  <c r="BE49" i="48"/>
  <c r="BL48" i="48"/>
  <c r="BL49" i="48"/>
  <c r="BL38" i="48"/>
  <c r="BL67" i="48"/>
  <c r="BL39" i="48"/>
  <c r="BL47" i="48"/>
  <c r="BL55" i="48"/>
  <c r="BL64" i="48"/>
  <c r="BL71" i="48"/>
  <c r="BL63" i="48"/>
  <c r="BL37" i="48"/>
  <c r="BL59" i="48"/>
  <c r="AU67" i="48"/>
  <c r="AU37" i="48"/>
  <c r="AU48" i="48"/>
  <c r="AU39" i="48"/>
  <c r="AU49" i="48"/>
  <c r="AU63" i="48"/>
  <c r="AU38" i="48"/>
  <c r="AU64" i="48"/>
  <c r="AU71" i="48"/>
  <c r="AU47" i="48"/>
  <c r="AU55" i="48"/>
  <c r="AU59" i="48"/>
  <c r="BH47" i="48"/>
  <c r="BH49" i="48"/>
  <c r="BH64" i="48"/>
  <c r="BH63" i="48"/>
  <c r="BH39" i="48"/>
  <c r="BH55" i="48"/>
  <c r="BH48" i="48"/>
  <c r="BH71" i="48"/>
  <c r="BH37" i="48"/>
  <c r="BH38" i="48"/>
  <c r="BH59" i="48"/>
  <c r="BH67" i="48"/>
  <c r="BK49" i="48"/>
  <c r="BK63" i="48"/>
  <c r="BK59" i="48"/>
  <c r="BK48" i="48"/>
  <c r="BK67" i="48"/>
  <c r="BK38" i="48"/>
  <c r="BK47" i="48"/>
  <c r="BK39" i="48"/>
  <c r="BK37" i="48"/>
  <c r="BK55" i="48"/>
  <c r="BK64" i="48"/>
  <c r="BK71" i="48"/>
  <c r="BU55" i="48"/>
  <c r="BU59" i="48"/>
  <c r="BU47" i="48"/>
  <c r="BU49" i="48"/>
  <c r="BU67" i="48"/>
  <c r="BU39" i="48"/>
  <c r="BU64" i="48"/>
  <c r="BU71" i="48"/>
  <c r="BU37" i="48"/>
  <c r="BU63" i="48"/>
  <c r="BU38" i="48"/>
  <c r="BU48" i="48"/>
  <c r="BR48" i="48"/>
  <c r="BR63" i="48"/>
  <c r="BR39" i="48"/>
  <c r="BR67" i="48"/>
  <c r="BR38" i="48"/>
  <c r="BR37" i="48"/>
  <c r="BR59" i="48"/>
  <c r="BR71" i="48"/>
  <c r="BR55" i="48"/>
  <c r="BR47" i="48"/>
  <c r="BR49" i="48"/>
  <c r="BR64" i="48"/>
  <c r="BX64" i="48"/>
  <c r="BX55" i="48"/>
  <c r="BX38" i="48"/>
  <c r="BX59" i="48"/>
  <c r="BX49" i="48"/>
  <c r="BX39" i="48"/>
  <c r="BX67" i="48"/>
  <c r="BX63" i="48"/>
  <c r="BX48" i="48"/>
  <c r="BX71" i="48"/>
  <c r="BX47" i="48"/>
  <c r="BX37" i="48"/>
  <c r="AR59" i="48"/>
  <c r="AR47" i="48"/>
  <c r="AR39" i="48"/>
  <c r="AR64" i="48"/>
  <c r="AR63" i="48"/>
  <c r="AR67" i="48"/>
  <c r="AR37" i="48"/>
  <c r="AR71" i="48"/>
  <c r="AR38" i="48"/>
  <c r="AR49" i="48"/>
  <c r="AR48" i="48"/>
  <c r="AR55" i="48"/>
  <c r="K71" i="48"/>
  <c r="K63" i="48"/>
  <c r="K47" i="48"/>
  <c r="K38" i="48"/>
  <c r="K37" i="48"/>
  <c r="K39" i="48"/>
  <c r="K67" i="48"/>
  <c r="K59" i="48"/>
  <c r="K48" i="48"/>
  <c r="K64" i="48"/>
  <c r="K49" i="48"/>
  <c r="K55" i="48"/>
  <c r="I5" i="21"/>
  <c r="G5" i="21" s="1"/>
  <c r="F36" i="21"/>
  <c r="F13" i="21"/>
  <c r="E13" i="21" s="1"/>
  <c r="F15" i="21"/>
  <c r="E15" i="21" s="1"/>
  <c r="F62" i="21"/>
  <c r="F59" i="21"/>
  <c r="F54" i="21"/>
  <c r="F55" i="21"/>
  <c r="F51" i="21"/>
  <c r="F49" i="21"/>
  <c r="E49" i="21" s="1"/>
  <c r="F68" i="21"/>
  <c r="F34" i="21"/>
  <c r="F64" i="21"/>
  <c r="F56" i="21"/>
  <c r="F35" i="21"/>
  <c r="F38" i="21"/>
  <c r="E38" i="21" s="1"/>
  <c r="F45" i="21"/>
  <c r="F74" i="21"/>
  <c r="F41" i="21"/>
  <c r="F39" i="21"/>
  <c r="E39" i="21" s="1"/>
  <c r="F42" i="21"/>
  <c r="F44" i="21"/>
  <c r="F58" i="21"/>
  <c r="F40" i="21"/>
  <c r="F67" i="21"/>
  <c r="E67" i="21" s="1"/>
  <c r="F47" i="21"/>
  <c r="F37" i="21"/>
  <c r="E37" i="21" s="1"/>
  <c r="F50" i="21"/>
  <c r="F66" i="21"/>
  <c r="F48" i="21"/>
  <c r="F60" i="21"/>
  <c r="F72" i="21"/>
  <c r="F71" i="21"/>
  <c r="E71" i="21" s="1"/>
  <c r="F46" i="21"/>
  <c r="F63" i="21"/>
  <c r="E63" i="21" s="1"/>
  <c r="F70" i="21"/>
  <c r="F52" i="21"/>
  <c r="M39" i="48"/>
  <c r="M59" i="48"/>
  <c r="M48" i="48"/>
  <c r="M55" i="48"/>
  <c r="M47" i="48"/>
  <c r="M67" i="48"/>
  <c r="M63" i="48"/>
  <c r="M64" i="48"/>
  <c r="M37" i="48"/>
  <c r="M49" i="48"/>
  <c r="M38" i="48"/>
  <c r="M71" i="48"/>
  <c r="AJ49" i="48"/>
  <c r="AJ37" i="48"/>
  <c r="AJ64" i="48"/>
  <c r="AJ63" i="48"/>
  <c r="AJ38" i="48"/>
  <c r="AJ55" i="48"/>
  <c r="AJ47" i="48"/>
  <c r="AJ67" i="48"/>
  <c r="AJ71" i="48"/>
  <c r="AJ59" i="48"/>
  <c r="AJ39" i="48"/>
  <c r="AJ48" i="48"/>
  <c r="AG64" i="48"/>
  <c r="AG47" i="48"/>
  <c r="AG55" i="48"/>
  <c r="AG37" i="48"/>
  <c r="AG59" i="48"/>
  <c r="AG67" i="48"/>
  <c r="AG38" i="48"/>
  <c r="AG39" i="48"/>
  <c r="AG48" i="48"/>
  <c r="AG63" i="48"/>
  <c r="AG49" i="48"/>
  <c r="AG71" i="48"/>
  <c r="AN59" i="48"/>
  <c r="AN38" i="48"/>
  <c r="AN63" i="48"/>
  <c r="AN48" i="48"/>
  <c r="AN39" i="48"/>
  <c r="AN49" i="48"/>
  <c r="AN55" i="48"/>
  <c r="AN71" i="48"/>
  <c r="AN37" i="48"/>
  <c r="AN64" i="48"/>
  <c r="AN47" i="48"/>
  <c r="AN67" i="48"/>
  <c r="AI67" i="48"/>
  <c r="AI59" i="48"/>
  <c r="AI49" i="48"/>
  <c r="AI39" i="48"/>
  <c r="AI63" i="48"/>
  <c r="AI55" i="48"/>
  <c r="AI47" i="48"/>
  <c r="AI64" i="48"/>
  <c r="AI38" i="48"/>
  <c r="AI48" i="48"/>
  <c r="AI71" i="48"/>
  <c r="AI37" i="48"/>
  <c r="AX67" i="48"/>
  <c r="AX38" i="48"/>
  <c r="AX71" i="48"/>
  <c r="AX64" i="48"/>
  <c r="AX37" i="48"/>
  <c r="AX59" i="48"/>
  <c r="AX48" i="48"/>
  <c r="AX55" i="48"/>
  <c r="AX49" i="48"/>
  <c r="AX39" i="48"/>
  <c r="AX47" i="48"/>
  <c r="AX63" i="48"/>
  <c r="AW37" i="48"/>
  <c r="AW67" i="48"/>
  <c r="AW39" i="48"/>
  <c r="AW47" i="48"/>
  <c r="AW64" i="48"/>
  <c r="AW71" i="48"/>
  <c r="AW49" i="48"/>
  <c r="AW55" i="48"/>
  <c r="AW63" i="48"/>
  <c r="AW48" i="48"/>
  <c r="AW38" i="48"/>
  <c r="AW59" i="48"/>
  <c r="BA67" i="48"/>
  <c r="BA49" i="48"/>
  <c r="BA37" i="48"/>
  <c r="BA47" i="48"/>
  <c r="BA63" i="48"/>
  <c r="BA38" i="48"/>
  <c r="BA39" i="48"/>
  <c r="BA64" i="48"/>
  <c r="BA55" i="48"/>
  <c r="BA48" i="48"/>
  <c r="BA71" i="48"/>
  <c r="BA59" i="48"/>
  <c r="Y49" i="48"/>
  <c r="Y39" i="48"/>
  <c r="Y38" i="48"/>
  <c r="Y55" i="48"/>
  <c r="Y47" i="48"/>
  <c r="Y37" i="48"/>
  <c r="Y63" i="48"/>
  <c r="Y59" i="48"/>
  <c r="Y48" i="48"/>
  <c r="Y67" i="48"/>
  <c r="Y71" i="48"/>
  <c r="Y64" i="48"/>
  <c r="BC55" i="48"/>
  <c r="BC38" i="48"/>
  <c r="BC59" i="48"/>
  <c r="BC67" i="48"/>
  <c r="BC71" i="48"/>
  <c r="BC48" i="48"/>
  <c r="BC49" i="48"/>
  <c r="BC64" i="48"/>
  <c r="BC39" i="48"/>
  <c r="BC63" i="48"/>
  <c r="BC47" i="48"/>
  <c r="BC37" i="48"/>
  <c r="BI55" i="48"/>
  <c r="BI63" i="48"/>
  <c r="BI38" i="48"/>
  <c r="BI71" i="48"/>
  <c r="BI59" i="48"/>
  <c r="BI47" i="48"/>
  <c r="BI37" i="48"/>
  <c r="BI67" i="48"/>
  <c r="BI39" i="48"/>
  <c r="BI64" i="48"/>
  <c r="BI48" i="48"/>
  <c r="BI49" i="48"/>
  <c r="AT37" i="48"/>
  <c r="AT59" i="48"/>
  <c r="AT67" i="48"/>
  <c r="AT47" i="48"/>
  <c r="AT55" i="48"/>
  <c r="AT39" i="48"/>
  <c r="AT64" i="48"/>
  <c r="AT63" i="48"/>
  <c r="AT71" i="48"/>
  <c r="AT48" i="48"/>
  <c r="AT38" i="48"/>
  <c r="AT49" i="48"/>
  <c r="BM49" i="48"/>
  <c r="BM71" i="48"/>
  <c r="BM48" i="48"/>
  <c r="BM38" i="48"/>
  <c r="BM67" i="48"/>
  <c r="BM63" i="48"/>
  <c r="BM39" i="48"/>
  <c r="BM37" i="48"/>
  <c r="BM64" i="48"/>
  <c r="BM55" i="48"/>
  <c r="BM47" i="48"/>
  <c r="BM59" i="48"/>
  <c r="BO37" i="48"/>
  <c r="BO55" i="48"/>
  <c r="BO38" i="48"/>
  <c r="BO39" i="48"/>
  <c r="BO48" i="48"/>
  <c r="BO64" i="48"/>
  <c r="BO49" i="48"/>
  <c r="BO63" i="48"/>
  <c r="BO47" i="48"/>
  <c r="BO59" i="48"/>
  <c r="BO67" i="48"/>
  <c r="BO71" i="48"/>
  <c r="BZ67" i="48"/>
  <c r="BZ71" i="48"/>
  <c r="BZ59" i="48"/>
  <c r="BZ47" i="48"/>
  <c r="BZ64" i="48"/>
  <c r="BZ49" i="48"/>
  <c r="BZ38" i="48"/>
  <c r="BZ48" i="48"/>
  <c r="BZ39" i="48"/>
  <c r="BZ63" i="48"/>
  <c r="BZ55" i="48"/>
  <c r="BZ37" i="48"/>
  <c r="AV48" i="48"/>
  <c r="AV38" i="48"/>
  <c r="AV64" i="48"/>
  <c r="AV49" i="48"/>
  <c r="AV37" i="48"/>
  <c r="AV67" i="48"/>
  <c r="AV39" i="48"/>
  <c r="AV47" i="48"/>
  <c r="AV59" i="48"/>
  <c r="AV55" i="48"/>
  <c r="AV71" i="48"/>
  <c r="AV63" i="48"/>
  <c r="CC67" i="48"/>
  <c r="CC63" i="48"/>
  <c r="CC47" i="48"/>
  <c r="CC64" i="48"/>
  <c r="CC48" i="48"/>
  <c r="CC38" i="48"/>
  <c r="CC49" i="48"/>
  <c r="CC71" i="48"/>
  <c r="CC55" i="48"/>
  <c r="CC59" i="48"/>
  <c r="CC37" i="48"/>
  <c r="CC39" i="48"/>
  <c r="AS55" i="48"/>
  <c r="AS47" i="48"/>
  <c r="AS48" i="48"/>
  <c r="AS49" i="48"/>
  <c r="AS63" i="48"/>
  <c r="AS39" i="48"/>
  <c r="AS64" i="48"/>
  <c r="AS37" i="48"/>
  <c r="AS59" i="48"/>
  <c r="AS38" i="48"/>
  <c r="AS71" i="48"/>
  <c r="AS67" i="48"/>
  <c r="U39" i="48"/>
  <c r="U63" i="48"/>
  <c r="U49" i="48"/>
  <c r="U67" i="48"/>
  <c r="U37" i="48"/>
  <c r="U59" i="48"/>
  <c r="U71" i="48"/>
  <c r="U48" i="48"/>
  <c r="U64" i="48"/>
  <c r="U38" i="48"/>
  <c r="U47" i="48"/>
  <c r="U55" i="48"/>
  <c r="H50" i="21"/>
  <c r="G50" i="21" s="1"/>
  <c r="H47" i="21"/>
  <c r="G47" i="21" s="1"/>
  <c r="E47" i="21" s="1"/>
  <c r="F60" i="19"/>
  <c r="E60" i="19" s="1"/>
  <c r="L52" i="26" s="1"/>
  <c r="F68" i="19"/>
  <c r="E68" i="19" s="1"/>
  <c r="L62" i="26" s="1"/>
  <c r="F51" i="19"/>
  <c r="E51" i="19" s="1"/>
  <c r="F40" i="19"/>
  <c r="E40" i="19" s="1"/>
  <c r="L20" i="26" s="1"/>
  <c r="F72" i="19"/>
  <c r="E72" i="19" s="1"/>
  <c r="L69" i="26" s="1"/>
  <c r="F56" i="19"/>
  <c r="E56" i="19" s="1"/>
  <c r="L47" i="26" s="1"/>
  <c r="F41" i="19"/>
  <c r="E41" i="19" s="1"/>
  <c r="F52" i="19"/>
  <c r="E52" i="19" s="1"/>
  <c r="F50" i="19"/>
  <c r="E50" i="19" s="1"/>
  <c r="L34" i="26" s="1"/>
  <c r="F42" i="19"/>
  <c r="E42" i="19" s="1"/>
  <c r="F64" i="19"/>
  <c r="E64" i="19" s="1"/>
  <c r="L57" i="26" s="1"/>
  <c r="G40" i="18"/>
  <c r="F40" i="18" s="1"/>
  <c r="I20" i="26" s="1"/>
  <c r="G60" i="18"/>
  <c r="F60" i="18" s="1"/>
  <c r="I52" i="26" s="1"/>
  <c r="K52" i="26" s="1"/>
  <c r="G52" i="18"/>
  <c r="F52" i="18" s="1"/>
  <c r="G68" i="18"/>
  <c r="G50" i="18"/>
  <c r="F50" i="18" s="1"/>
  <c r="I34" i="26" s="1"/>
  <c r="K34" i="26" s="1"/>
  <c r="G42" i="18"/>
  <c r="F42" i="18" s="1"/>
  <c r="G41" i="18"/>
  <c r="F41" i="18" s="1"/>
  <c r="G64" i="18"/>
  <c r="F64" i="18" s="1"/>
  <c r="I57" i="26" s="1"/>
  <c r="K57" i="26" s="1"/>
  <c r="G51" i="18"/>
  <c r="F51" i="18" s="1"/>
  <c r="G72" i="18"/>
  <c r="F72" i="18" s="1"/>
  <c r="I69" i="26" s="1"/>
  <c r="K69" i="26" s="1"/>
  <c r="G56" i="18"/>
  <c r="Q71" i="48"/>
  <c r="Q67" i="48"/>
  <c r="Q49" i="48"/>
  <c r="Q47" i="48"/>
  <c r="Q38" i="48"/>
  <c r="Q39" i="48"/>
  <c r="Q48" i="48"/>
  <c r="Q59" i="48"/>
  <c r="Q63" i="48"/>
  <c r="Q55" i="48"/>
  <c r="Q37" i="48"/>
  <c r="Q64" i="48"/>
  <c r="L64" i="48"/>
  <c r="L67" i="48"/>
  <c r="L37" i="48"/>
  <c r="L55" i="48"/>
  <c r="L48" i="48"/>
  <c r="L71" i="48"/>
  <c r="L39" i="48"/>
  <c r="L63" i="48"/>
  <c r="L38" i="48"/>
  <c r="L47" i="48"/>
  <c r="L59" i="48"/>
  <c r="L49" i="48"/>
  <c r="N71" i="48"/>
  <c r="N39" i="48"/>
  <c r="N49" i="48"/>
  <c r="N37" i="48"/>
  <c r="N59" i="48"/>
  <c r="N47" i="48"/>
  <c r="N38" i="48"/>
  <c r="N64" i="48"/>
  <c r="N55" i="48"/>
  <c r="N48" i="48"/>
  <c r="N67" i="48"/>
  <c r="N63" i="48"/>
  <c r="AO67" i="48"/>
  <c r="AO55" i="48"/>
  <c r="AO47" i="48"/>
  <c r="AO63" i="48"/>
  <c r="AO64" i="48"/>
  <c r="AO37" i="48"/>
  <c r="AO59" i="48"/>
  <c r="AO49" i="48"/>
  <c r="AO39" i="48"/>
  <c r="AO71" i="48"/>
  <c r="AO38" i="48"/>
  <c r="AO48" i="48"/>
  <c r="T63" i="48"/>
  <c r="T64" i="48"/>
  <c r="T59" i="48"/>
  <c r="T39" i="48"/>
  <c r="T71" i="48"/>
  <c r="T37" i="48"/>
  <c r="T49" i="48"/>
  <c r="T47" i="48"/>
  <c r="T55" i="48"/>
  <c r="T48" i="48"/>
  <c r="T38" i="48"/>
  <c r="T67" i="48"/>
  <c r="AC59" i="48"/>
  <c r="AC63" i="48"/>
  <c r="AC64" i="48"/>
  <c r="AC49" i="48"/>
  <c r="AC39" i="48"/>
  <c r="AC48" i="48"/>
  <c r="AC67" i="48"/>
  <c r="AC37" i="48"/>
  <c r="AC55" i="48"/>
  <c r="AC38" i="48"/>
  <c r="AC71" i="48"/>
  <c r="AC47" i="48"/>
  <c r="AM63" i="48"/>
  <c r="AM48" i="48"/>
  <c r="AM55" i="48"/>
  <c r="AM37" i="48"/>
  <c r="AM38" i="48"/>
  <c r="AM49" i="48"/>
  <c r="AM59" i="48"/>
  <c r="AM39" i="48"/>
  <c r="AM47" i="48"/>
  <c r="AM67" i="48"/>
  <c r="AM71" i="48"/>
  <c r="AM64" i="48"/>
  <c r="AE63" i="48"/>
  <c r="AE39" i="48"/>
  <c r="AE47" i="48"/>
  <c r="AE59" i="48"/>
  <c r="AE55" i="48"/>
  <c r="AE49" i="48"/>
  <c r="AE71" i="48"/>
  <c r="AE67" i="48"/>
  <c r="AE37" i="48"/>
  <c r="AE64" i="48"/>
  <c r="AE38" i="48"/>
  <c r="AE48" i="48"/>
  <c r="AD48" i="48"/>
  <c r="AD38" i="48"/>
  <c r="AD49" i="48"/>
  <c r="AD71" i="48"/>
  <c r="AD55" i="48"/>
  <c r="AD67" i="48"/>
  <c r="AD37" i="48"/>
  <c r="AD59" i="48"/>
  <c r="AD39" i="48"/>
  <c r="AD63" i="48"/>
  <c r="AD47" i="48"/>
  <c r="AD64" i="48"/>
  <c r="AA59" i="48"/>
  <c r="AA38" i="48"/>
  <c r="AA49" i="48"/>
  <c r="AA67" i="48"/>
  <c r="AA47" i="48"/>
  <c r="AA39" i="48"/>
  <c r="AA55" i="48"/>
  <c r="AA48" i="48"/>
  <c r="AA37" i="48"/>
  <c r="AA63" i="48"/>
  <c r="AA64" i="48"/>
  <c r="AA71" i="48"/>
  <c r="AQ67" i="48"/>
  <c r="AQ39" i="48"/>
  <c r="AQ55" i="48"/>
  <c r="AQ49" i="48"/>
  <c r="AQ47" i="48"/>
  <c r="AQ64" i="48"/>
  <c r="AQ48" i="48"/>
  <c r="AQ59" i="48"/>
  <c r="AQ71" i="48"/>
  <c r="AQ38" i="48"/>
  <c r="AQ63" i="48"/>
  <c r="AQ37" i="48"/>
  <c r="AY49" i="48"/>
  <c r="AY67" i="48"/>
  <c r="AY37" i="48"/>
  <c r="AY64" i="48"/>
  <c r="AY47" i="48"/>
  <c r="AY39" i="48"/>
  <c r="AY38" i="48"/>
  <c r="AY48" i="48"/>
  <c r="AY55" i="48"/>
  <c r="AY71" i="48"/>
  <c r="AY63" i="48"/>
  <c r="AY59" i="48"/>
  <c r="BF49" i="48"/>
  <c r="BF71" i="48"/>
  <c r="BF55" i="48"/>
  <c r="BF48" i="48"/>
  <c r="BF59" i="48"/>
  <c r="BF39" i="48"/>
  <c r="BF64" i="48"/>
  <c r="BF63" i="48"/>
  <c r="BF38" i="48"/>
  <c r="BF47" i="48"/>
  <c r="BF67" i="48"/>
  <c r="BF37" i="48"/>
  <c r="BP38" i="48"/>
  <c r="BP55" i="48"/>
  <c r="BP48" i="48"/>
  <c r="BP39" i="48"/>
  <c r="BP59" i="48"/>
  <c r="BP37" i="48"/>
  <c r="BP63" i="48"/>
  <c r="BP47" i="48"/>
  <c r="BP64" i="48"/>
  <c r="BP67" i="48"/>
  <c r="BP71" i="48"/>
  <c r="BP49" i="48"/>
  <c r="BV49" i="48"/>
  <c r="BV64" i="48"/>
  <c r="BV39" i="48"/>
  <c r="BV37" i="48"/>
  <c r="BV38" i="48"/>
  <c r="BV67" i="48"/>
  <c r="BV55" i="48"/>
  <c r="BV59" i="48"/>
  <c r="BV63" i="48"/>
  <c r="BV71" i="48"/>
  <c r="BV47" i="48"/>
  <c r="BV48" i="48"/>
  <c r="BQ59" i="48"/>
  <c r="BQ55" i="48"/>
  <c r="BQ49" i="48"/>
  <c r="BQ37" i="48"/>
  <c r="BQ63" i="48"/>
  <c r="BQ64" i="48"/>
  <c r="BQ48" i="48"/>
  <c r="BQ71" i="48"/>
  <c r="BQ39" i="48"/>
  <c r="BQ47" i="48"/>
  <c r="BQ67" i="48"/>
  <c r="BQ38" i="48"/>
  <c r="BT63" i="48"/>
  <c r="BT38" i="48"/>
  <c r="BT47" i="48"/>
  <c r="BT64" i="48"/>
  <c r="BT37" i="48"/>
  <c r="BT67" i="48"/>
  <c r="BT55" i="48"/>
  <c r="BT59" i="48"/>
  <c r="BT48" i="48"/>
  <c r="BT39" i="48"/>
  <c r="BT71" i="48"/>
  <c r="BT49" i="48"/>
  <c r="I48" i="48"/>
  <c r="I38" i="48"/>
  <c r="I49" i="48"/>
  <c r="I64" i="48"/>
  <c r="I71" i="48"/>
  <c r="I55" i="48"/>
  <c r="I37" i="48"/>
  <c r="I59" i="48"/>
  <c r="I47" i="48"/>
  <c r="I39" i="48"/>
  <c r="I67" i="48"/>
  <c r="I63" i="48"/>
  <c r="H40" i="21"/>
  <c r="G40" i="21" s="1"/>
  <c r="H64" i="21"/>
  <c r="G64" i="21" s="1"/>
  <c r="H42" i="21"/>
  <c r="G42" i="21" s="1"/>
  <c r="E42" i="21" s="1"/>
  <c r="H72" i="21"/>
  <c r="G72" i="21" s="1"/>
  <c r="H51" i="21"/>
  <c r="G51" i="21" s="1"/>
  <c r="E51" i="21" s="1"/>
  <c r="H56" i="21"/>
  <c r="G56" i="21" s="1"/>
  <c r="H60" i="21"/>
  <c r="G60" i="21" s="1"/>
  <c r="H68" i="21"/>
  <c r="G68" i="21" s="1"/>
  <c r="H52" i="21"/>
  <c r="G52" i="21" s="1"/>
  <c r="E52" i="21" s="1"/>
  <c r="H41" i="21"/>
  <c r="G41" i="21" s="1"/>
  <c r="E41" i="21" s="1"/>
  <c r="AF55" i="48"/>
  <c r="AF39" i="48"/>
  <c r="AF63" i="48"/>
  <c r="AF37" i="48"/>
  <c r="AF64" i="48"/>
  <c r="AF47" i="48"/>
  <c r="AF49" i="48"/>
  <c r="AF71" i="48"/>
  <c r="AF38" i="48"/>
  <c r="AF59" i="48"/>
  <c r="AF48" i="48"/>
  <c r="AF67" i="48"/>
  <c r="Z64" i="48"/>
  <c r="Z37" i="48"/>
  <c r="Z63" i="48"/>
  <c r="Z38" i="48"/>
  <c r="Z39" i="48"/>
  <c r="Z47" i="48"/>
  <c r="Z49" i="48"/>
  <c r="Z55" i="48"/>
  <c r="Z67" i="48"/>
  <c r="Z59" i="48"/>
  <c r="Z48" i="48"/>
  <c r="Z71" i="48"/>
  <c r="BJ38" i="48"/>
  <c r="BJ48" i="48"/>
  <c r="BJ47" i="48"/>
  <c r="BJ39" i="48"/>
  <c r="BJ59" i="48"/>
  <c r="BJ67" i="48"/>
  <c r="BJ63" i="48"/>
  <c r="BJ71" i="48"/>
  <c r="BJ37" i="48"/>
  <c r="BJ49" i="48"/>
  <c r="BJ55" i="48"/>
  <c r="BJ64" i="48"/>
  <c r="V48" i="48"/>
  <c r="V64" i="48"/>
  <c r="V63" i="48"/>
  <c r="V55" i="48"/>
  <c r="V47" i="48"/>
  <c r="V38" i="48"/>
  <c r="V37" i="48"/>
  <c r="V39" i="48"/>
  <c r="V67" i="48"/>
  <c r="V49" i="48"/>
  <c r="V59" i="48"/>
  <c r="V71" i="48"/>
  <c r="AP47" i="48"/>
  <c r="AP67" i="48"/>
  <c r="AP38" i="48"/>
  <c r="AP37" i="48"/>
  <c r="AP55" i="48"/>
  <c r="AP64" i="48"/>
  <c r="AP59" i="48"/>
  <c r="AP48" i="48"/>
  <c r="AP49" i="48"/>
  <c r="AP39" i="48"/>
  <c r="AP63" i="48"/>
  <c r="AP71" i="48"/>
  <c r="BD39" i="48"/>
  <c r="BD71" i="48"/>
  <c r="BD67" i="48"/>
  <c r="BD37" i="48"/>
  <c r="BD64" i="48"/>
  <c r="BD38" i="48"/>
  <c r="BD49" i="48"/>
  <c r="BD48" i="48"/>
  <c r="BD63" i="48"/>
  <c r="BD59" i="48"/>
  <c r="BD47" i="48"/>
  <c r="BD55" i="48"/>
  <c r="BS39" i="48"/>
  <c r="BS47" i="48"/>
  <c r="BS59" i="48"/>
  <c r="BS49" i="48"/>
  <c r="BS37" i="48"/>
  <c r="BS64" i="48"/>
  <c r="BS67" i="48"/>
  <c r="BS71" i="48"/>
  <c r="BS38" i="48"/>
  <c r="BS63" i="48"/>
  <c r="BS48" i="48"/>
  <c r="BS55" i="48"/>
  <c r="BG48" i="48"/>
  <c r="BG63" i="48"/>
  <c r="BG49" i="48"/>
  <c r="BG59" i="48"/>
  <c r="BG67" i="48"/>
  <c r="BG55" i="48"/>
  <c r="BG64" i="48"/>
  <c r="BG39" i="48"/>
  <c r="BG38" i="48"/>
  <c r="BG37" i="48"/>
  <c r="BG71" i="48"/>
  <c r="BG47" i="48"/>
  <c r="BN47" i="48"/>
  <c r="BN48" i="48"/>
  <c r="BN39" i="48"/>
  <c r="BN59" i="48"/>
  <c r="BN37" i="48"/>
  <c r="BN55" i="48"/>
  <c r="BN64" i="48"/>
  <c r="BN38" i="48"/>
  <c r="BN67" i="48"/>
  <c r="BN49" i="48"/>
  <c r="BN63" i="48"/>
  <c r="BN71" i="48"/>
  <c r="O71" i="48"/>
  <c r="O49" i="48"/>
  <c r="O48" i="48"/>
  <c r="O37" i="48"/>
  <c r="O67" i="48"/>
  <c r="O38" i="48"/>
  <c r="O64" i="48"/>
  <c r="O55" i="48"/>
  <c r="O47" i="48"/>
  <c r="O63" i="48"/>
  <c r="O59" i="48"/>
  <c r="O39" i="48"/>
  <c r="AZ49" i="48"/>
  <c r="AZ71" i="48"/>
  <c r="AZ59" i="48"/>
  <c r="AZ47" i="48"/>
  <c r="AZ39" i="48"/>
  <c r="AZ37" i="48"/>
  <c r="AZ48" i="48"/>
  <c r="AZ67" i="48"/>
  <c r="AZ55" i="48"/>
  <c r="AZ38" i="48"/>
  <c r="AZ63" i="48"/>
  <c r="AZ64" i="48"/>
  <c r="BW64" i="48"/>
  <c r="BW59" i="48"/>
  <c r="BW39" i="48"/>
  <c r="BW47" i="48"/>
  <c r="BW38" i="48"/>
  <c r="BW37" i="48"/>
  <c r="BW63" i="48"/>
  <c r="BW48" i="48"/>
  <c r="BW49" i="48"/>
  <c r="BW55" i="48"/>
  <c r="BW71" i="48"/>
  <c r="BW67" i="48"/>
  <c r="BY47" i="48"/>
  <c r="BY38" i="48"/>
  <c r="BY64" i="48"/>
  <c r="BY49" i="48"/>
  <c r="BY55" i="48"/>
  <c r="BY59" i="48"/>
  <c r="BY63" i="48"/>
  <c r="BY67" i="48"/>
  <c r="BY71" i="48"/>
  <c r="BY37" i="48"/>
  <c r="BY39" i="48"/>
  <c r="BY48" i="48"/>
  <c r="CA48" i="48"/>
  <c r="CA37" i="48"/>
  <c r="CA49" i="48"/>
  <c r="CA64" i="48"/>
  <c r="CA67" i="48"/>
  <c r="CA63" i="48"/>
  <c r="CA39" i="48"/>
  <c r="CA55" i="48"/>
  <c r="CA59" i="48"/>
  <c r="CA71" i="48"/>
  <c r="CA38" i="48"/>
  <c r="CA47" i="48"/>
  <c r="CB64" i="48"/>
  <c r="CB59" i="48"/>
  <c r="CB39" i="48"/>
  <c r="CB38" i="48"/>
  <c r="CB55" i="48"/>
  <c r="CB71" i="48"/>
  <c r="CB37" i="48"/>
  <c r="CB48" i="48"/>
  <c r="CB63" i="48"/>
  <c r="CB49" i="48"/>
  <c r="CB47" i="48"/>
  <c r="CB67" i="48"/>
  <c r="E55" i="21"/>
  <c r="AZ74" i="21"/>
  <c r="AX74" i="21"/>
  <c r="H44" i="21"/>
  <c r="H70" i="21"/>
  <c r="K44" i="21"/>
  <c r="I54" i="48"/>
  <c r="I46" i="21"/>
  <c r="G44" i="18"/>
  <c r="G58" i="18"/>
  <c r="H62" i="20"/>
  <c r="H45" i="48"/>
  <c r="G44" i="19"/>
  <c r="G34" i="18"/>
  <c r="F68" i="18"/>
  <c r="I62" i="26" s="1"/>
  <c r="K62" i="26" s="1"/>
  <c r="P54" i="21"/>
  <c r="N35" i="20"/>
  <c r="F63" i="18"/>
  <c r="F39" i="18"/>
  <c r="H44" i="20"/>
  <c r="I74" i="19"/>
  <c r="K36" i="48"/>
  <c r="N45" i="21"/>
  <c r="L70" i="20"/>
  <c r="I62" i="18"/>
  <c r="J66" i="48"/>
  <c r="K45" i="48"/>
  <c r="K62" i="48"/>
  <c r="L62" i="20"/>
  <c r="L35" i="20"/>
  <c r="M54" i="18"/>
  <c r="N66" i="20"/>
  <c r="M74" i="19"/>
  <c r="K45" i="19"/>
  <c r="M58" i="19"/>
  <c r="P34" i="48"/>
  <c r="R45" i="48"/>
  <c r="H58" i="21"/>
  <c r="M36" i="18"/>
  <c r="P46" i="21"/>
  <c r="R36" i="48"/>
  <c r="R70" i="48"/>
  <c r="M45" i="19"/>
  <c r="O34" i="18"/>
  <c r="P45" i="18"/>
  <c r="Q36" i="48"/>
  <c r="P62" i="19"/>
  <c r="P34" i="19"/>
  <c r="P54" i="19"/>
  <c r="R35" i="18"/>
  <c r="R46" i="48"/>
  <c r="P35" i="18"/>
  <c r="R45" i="18"/>
  <c r="S36" i="20"/>
  <c r="V44" i="21"/>
  <c r="T34" i="48"/>
  <c r="T54" i="48"/>
  <c r="U44" i="48"/>
  <c r="O36" i="18"/>
  <c r="P34" i="20"/>
  <c r="P62" i="48"/>
  <c r="S45" i="48"/>
  <c r="T44" i="48"/>
  <c r="T70" i="48"/>
  <c r="V36" i="48"/>
  <c r="Y34" i="21"/>
  <c r="AA45" i="48"/>
  <c r="AD35" i="48"/>
  <c r="AG62" i="21"/>
  <c r="AG35" i="48"/>
  <c r="R34" i="18"/>
  <c r="R44" i="48"/>
  <c r="Q74" i="19"/>
  <c r="S62" i="20"/>
  <c r="V34" i="21"/>
  <c r="X44" i="21"/>
  <c r="Y58" i="21"/>
  <c r="AA54" i="48"/>
  <c r="AD36" i="48"/>
  <c r="AG34" i="21"/>
  <c r="AK36" i="48"/>
  <c r="AK46" i="48"/>
  <c r="P54" i="18"/>
  <c r="O46" i="19"/>
  <c r="W45" i="48"/>
  <c r="AH62" i="48"/>
  <c r="AQ45" i="48"/>
  <c r="BE54" i="21"/>
  <c r="O45" i="18"/>
  <c r="S66" i="20"/>
  <c r="W44" i="21"/>
  <c r="Y46" i="21"/>
  <c r="AA70" i="21"/>
  <c r="AB54" i="21"/>
  <c r="AG44" i="21"/>
  <c r="AI35" i="21"/>
  <c r="AG44" i="48"/>
  <c r="AL45" i="21"/>
  <c r="AT46" i="21"/>
  <c r="AT74" i="21" s="1"/>
  <c r="AU35" i="48"/>
  <c r="BA54" i="48"/>
  <c r="BE45" i="21"/>
  <c r="BF35" i="48"/>
  <c r="BH58" i="48"/>
  <c r="BK66" i="21"/>
  <c r="BL44" i="21"/>
  <c r="BK66" i="48"/>
  <c r="L34" i="20"/>
  <c r="V45" i="48"/>
  <c r="W54" i="48"/>
  <c r="AL34" i="21"/>
  <c r="AT70" i="48"/>
  <c r="AW45" i="21"/>
  <c r="AV35" i="48"/>
  <c r="AX45" i="48"/>
  <c r="AY35" i="48"/>
  <c r="BA34" i="48"/>
  <c r="BE66" i="21"/>
  <c r="BF44" i="21"/>
  <c r="BF62" i="48"/>
  <c r="BM44" i="21"/>
  <c r="BN62" i="21"/>
  <c r="BL46" i="48"/>
  <c r="Q35" i="19"/>
  <c r="AG58" i="48"/>
  <c r="AM35" i="21"/>
  <c r="AQ44" i="48"/>
  <c r="BH70" i="48"/>
  <c r="BQ36" i="48"/>
  <c r="BW46" i="21"/>
  <c r="CE35" i="21"/>
  <c r="BH35" i="21"/>
  <c r="BN54" i="48"/>
  <c r="BN74" i="48" s="1"/>
  <c r="BQ70" i="48"/>
  <c r="AF44" i="21"/>
  <c r="AK66" i="48"/>
  <c r="AM62" i="48"/>
  <c r="AP45" i="48"/>
  <c r="BA62" i="48"/>
  <c r="BL35" i="21"/>
  <c r="BM58" i="21"/>
  <c r="BK35" i="48"/>
  <c r="BQ58" i="21"/>
  <c r="BR35" i="48"/>
  <c r="CC62" i="21"/>
  <c r="CE62" i="21"/>
  <c r="CC35" i="48"/>
  <c r="AV46" i="48"/>
  <c r="BP66" i="21"/>
  <c r="R34" i="20"/>
  <c r="AU34" i="48"/>
  <c r="BB54" i="21"/>
  <c r="BG58" i="21"/>
  <c r="BH44" i="48"/>
  <c r="BP44" i="21"/>
  <c r="BT58" i="21"/>
  <c r="BU62" i="48"/>
  <c r="BV58" i="48"/>
  <c r="CC36" i="21"/>
  <c r="CC70" i="21"/>
  <c r="CB45" i="48"/>
  <c r="AX58" i="48"/>
  <c r="BL34" i="21"/>
  <c r="BR70" i="21"/>
  <c r="BU66" i="48"/>
  <c r="BU70" i="48"/>
  <c r="CB34" i="21"/>
  <c r="CE36" i="21"/>
  <c r="BW58" i="48"/>
  <c r="BY54" i="21"/>
  <c r="BY74" i="21" s="1"/>
  <c r="CA54" i="48"/>
  <c r="CA74" i="48" s="1"/>
  <c r="E48" i="21"/>
  <c r="H35" i="20"/>
  <c r="H62" i="18"/>
  <c r="H70" i="19"/>
  <c r="CC3" i="21"/>
  <c r="AK3" i="21"/>
  <c r="BG3" i="21"/>
  <c r="H70" i="48"/>
  <c r="K62" i="21"/>
  <c r="F49" i="18"/>
  <c r="M36" i="21"/>
  <c r="M74" i="21" s="1"/>
  <c r="L70" i="48"/>
  <c r="K54" i="21"/>
  <c r="K44" i="48"/>
  <c r="N54" i="21"/>
  <c r="K35" i="19"/>
  <c r="P58" i="21"/>
  <c r="O35" i="18"/>
  <c r="K34" i="48"/>
  <c r="P54" i="48"/>
  <c r="R58" i="18"/>
  <c r="Q66" i="21"/>
  <c r="M46" i="19"/>
  <c r="O54" i="18"/>
  <c r="O66" i="18"/>
  <c r="P58" i="48"/>
  <c r="R66" i="18"/>
  <c r="Q66" i="48"/>
  <c r="S45" i="18"/>
  <c r="W46" i="48"/>
  <c r="S70" i="18"/>
  <c r="V62" i="21"/>
  <c r="V58" i="48"/>
  <c r="V44" i="48"/>
  <c r="Y62" i="21"/>
  <c r="W70" i="48"/>
  <c r="AA66" i="48"/>
  <c r="AD66" i="48"/>
  <c r="AD54" i="48"/>
  <c r="AI70" i="21"/>
  <c r="AH36" i="48"/>
  <c r="AR58" i="21"/>
  <c r="V36" i="21"/>
  <c r="W70" i="21"/>
  <c r="AA46" i="48"/>
  <c r="AI36" i="21"/>
  <c r="K35" i="48"/>
  <c r="T58" i="48"/>
  <c r="AH34" i="48"/>
  <c r="AH74" i="48" s="1"/>
  <c r="AY66" i="48"/>
  <c r="P58" i="19"/>
  <c r="Q66" i="19"/>
  <c r="S34" i="48"/>
  <c r="Y54" i="21"/>
  <c r="AG45" i="21"/>
  <c r="AK44" i="48"/>
  <c r="AQ36" i="48"/>
  <c r="AS35" i="48"/>
  <c r="AT54" i="48"/>
  <c r="AU36" i="48"/>
  <c r="AV34" i="48"/>
  <c r="BA34" i="21"/>
  <c r="AY36" i="48"/>
  <c r="AY70" i="48"/>
  <c r="BI35" i="48"/>
  <c r="BL46" i="21"/>
  <c r="BK46" i="48"/>
  <c r="O34" i="21"/>
  <c r="AU45" i="48"/>
  <c r="AY46" i="48"/>
  <c r="BB62" i="48"/>
  <c r="AJ36" i="21"/>
  <c r="BC66" i="21"/>
  <c r="BB70" i="48"/>
  <c r="BJ35" i="48"/>
  <c r="BW66" i="48"/>
  <c r="CC44" i="48"/>
  <c r="BA62" i="21"/>
  <c r="AD46" i="48"/>
  <c r="AY44" i="48"/>
  <c r="BE36" i="48"/>
  <c r="BI62" i="48"/>
  <c r="BP36" i="21"/>
  <c r="BQ66" i="21"/>
  <c r="BR35" i="21"/>
  <c r="BT45" i="21"/>
  <c r="BT44" i="48"/>
  <c r="CD54" i="21"/>
  <c r="CB36" i="48"/>
  <c r="BM35" i="21"/>
  <c r="BV54" i="48"/>
  <c r="CB46" i="21"/>
  <c r="CE34" i="21"/>
  <c r="CC45" i="21"/>
  <c r="BV66" i="48"/>
  <c r="BX45" i="48"/>
  <c r="CC58" i="21"/>
  <c r="CE54" i="21"/>
  <c r="CC34" i="21"/>
  <c r="H74" i="20"/>
  <c r="H34" i="19"/>
  <c r="G70" i="18"/>
  <c r="H44" i="19"/>
  <c r="H45" i="19"/>
  <c r="E45" i="19" s="1"/>
  <c r="H58" i="20"/>
  <c r="H46" i="21"/>
  <c r="K70" i="21"/>
  <c r="J70" i="20"/>
  <c r="K45" i="20"/>
  <c r="H34" i="21"/>
  <c r="F58" i="19"/>
  <c r="G35" i="19"/>
  <c r="H66" i="19"/>
  <c r="L45" i="20"/>
  <c r="L44" i="48"/>
  <c r="BR3" i="48"/>
  <c r="AV3" i="48"/>
  <c r="BG3" i="48"/>
  <c r="O3" i="48"/>
  <c r="CC3" i="48"/>
  <c r="Z3" i="48"/>
  <c r="K46" i="48"/>
  <c r="O46" i="18"/>
  <c r="P70" i="48"/>
  <c r="P44" i="48"/>
  <c r="R44" i="18"/>
  <c r="L44" i="20"/>
  <c r="Q34" i="21"/>
  <c r="O35" i="48"/>
  <c r="P46" i="19"/>
  <c r="R46" i="18"/>
  <c r="F46" i="19"/>
  <c r="K44" i="19"/>
  <c r="P34" i="18"/>
  <c r="P36" i="18"/>
  <c r="F36" i="18" s="1"/>
  <c r="P35" i="48"/>
  <c r="Q45" i="48"/>
  <c r="R34" i="48"/>
  <c r="P45" i="48"/>
  <c r="Q35" i="48"/>
  <c r="S44" i="18"/>
  <c r="V54" i="21"/>
  <c r="S58" i="20"/>
  <c r="S66" i="18"/>
  <c r="V66" i="21"/>
  <c r="T46" i="48"/>
  <c r="V62" i="48"/>
  <c r="AD62" i="48"/>
  <c r="AI62" i="21"/>
  <c r="J35" i="19"/>
  <c r="O62" i="18"/>
  <c r="P46" i="48"/>
  <c r="S46" i="20"/>
  <c r="V46" i="21"/>
  <c r="W34" i="48"/>
  <c r="AF58" i="21"/>
  <c r="AG45" i="48"/>
  <c r="U58" i="21"/>
  <c r="T45" i="48"/>
  <c r="Y44" i="21"/>
  <c r="AG54" i="48"/>
  <c r="AL54" i="21"/>
  <c r="BL36" i="21"/>
  <c r="S34" i="18"/>
  <c r="AJ62" i="21"/>
  <c r="AK54" i="48"/>
  <c r="AN34" i="21"/>
  <c r="AQ70" i="48"/>
  <c r="AY34" i="48"/>
  <c r="BB35" i="48"/>
  <c r="BL62" i="21"/>
  <c r="BM70" i="21"/>
  <c r="S36" i="21"/>
  <c r="S35" i="18"/>
  <c r="AN66" i="21"/>
  <c r="AQ58" i="48"/>
  <c r="AR46" i="48"/>
  <c r="AR74" i="48" s="1"/>
  <c r="AU70" i="48"/>
  <c r="AV36" i="48"/>
  <c r="AW36" i="48"/>
  <c r="AX35" i="48"/>
  <c r="BA45" i="21"/>
  <c r="BE58" i="48"/>
  <c r="BH46" i="48"/>
  <c r="BK54" i="21"/>
  <c r="BI54" i="48"/>
  <c r="BJ44" i="48"/>
  <c r="BM45" i="21"/>
  <c r="BN54" i="21"/>
  <c r="T62" i="48"/>
  <c r="AB46" i="21"/>
  <c r="AB74" i="21" s="1"/>
  <c r="BA44" i="21"/>
  <c r="BH66" i="21"/>
  <c r="BK70" i="21"/>
  <c r="BK44" i="48"/>
  <c r="AQ66" i="48"/>
  <c r="BB62" i="21"/>
  <c r="BA35" i="48"/>
  <c r="BK46" i="21"/>
  <c r="S54" i="20"/>
  <c r="AU66" i="48"/>
  <c r="AX66" i="48"/>
  <c r="AY54" i="48"/>
  <c r="BD54" i="21"/>
  <c r="BD74" i="21" s="1"/>
  <c r="BF66" i="48"/>
  <c r="BN44" i="21"/>
  <c r="BL54" i="48"/>
  <c r="BQ54" i="48"/>
  <c r="BT62" i="21"/>
  <c r="CB54" i="21"/>
  <c r="CE58" i="21"/>
  <c r="AL58" i="48"/>
  <c r="AP44" i="48"/>
  <c r="AP74" i="48" s="1"/>
  <c r="BA35" i="21"/>
  <c r="BK35" i="21"/>
  <c r="BL45" i="48"/>
  <c r="BP62" i="21"/>
  <c r="BR45" i="21"/>
  <c r="BQ58" i="48"/>
  <c r="BT36" i="21"/>
  <c r="BU54" i="48"/>
  <c r="BW54" i="48"/>
  <c r="CA66" i="21"/>
  <c r="CC46" i="21"/>
  <c r="CE66" i="21"/>
  <c r="CC46" i="48"/>
  <c r="W66" i="48"/>
  <c r="BE45" i="48"/>
  <c r="BL70" i="48"/>
  <c r="BP34" i="21"/>
  <c r="BV46" i="48"/>
  <c r="BV74" i="48" s="1"/>
  <c r="BX46" i="48"/>
  <c r="BX74" i="48" s="1"/>
  <c r="BG74" i="48"/>
  <c r="H54" i="20"/>
  <c r="H34" i="48"/>
  <c r="G54" i="18"/>
  <c r="F54" i="18" s="1"/>
  <c r="J45" i="21"/>
  <c r="J74" i="21" s="1"/>
  <c r="I44" i="18"/>
  <c r="G54" i="48"/>
  <c r="G62" i="48"/>
  <c r="G66" i="48"/>
  <c r="J47" i="26"/>
  <c r="W11" i="26" s="1"/>
  <c r="J7" i="26" s="1"/>
  <c r="F56" i="18"/>
  <c r="I47" i="26" s="1"/>
  <c r="G45" i="18"/>
  <c r="H46" i="19"/>
  <c r="J62" i="48"/>
  <c r="J74" i="48" s="1"/>
  <c r="N46" i="21"/>
  <c r="P70" i="21"/>
  <c r="N44" i="20"/>
  <c r="G44" i="20" s="1"/>
  <c r="E44" i="20" s="1"/>
  <c r="M27" i="26" s="1"/>
  <c r="F44" i="48"/>
  <c r="G46" i="48"/>
  <c r="K58" i="21"/>
  <c r="N44" i="21"/>
  <c r="M34" i="19"/>
  <c r="F34" i="48"/>
  <c r="E59" i="21"/>
  <c r="H58" i="48"/>
  <c r="I46" i="18"/>
  <c r="F46" i="18" s="1"/>
  <c r="H54" i="19"/>
  <c r="P35" i="19"/>
  <c r="R62" i="18"/>
  <c r="J54" i="19"/>
  <c r="O44" i="21"/>
  <c r="M54" i="48"/>
  <c r="O58" i="18"/>
  <c r="O44" i="48"/>
  <c r="S62" i="21"/>
  <c r="Q62" i="48"/>
  <c r="R66" i="20"/>
  <c r="G66" i="20" s="1"/>
  <c r="E66" i="20" s="1"/>
  <c r="M60" i="26" s="1"/>
  <c r="R70" i="18"/>
  <c r="F70" i="18" s="1"/>
  <c r="K70" i="19"/>
  <c r="M44" i="19"/>
  <c r="R35" i="21"/>
  <c r="R74" i="21" s="1"/>
  <c r="S70" i="20"/>
  <c r="V35" i="21"/>
  <c r="AA62" i="48"/>
  <c r="AF62" i="21"/>
  <c r="AG54" i="21"/>
  <c r="AI45" i="21"/>
  <c r="AG66" i="48"/>
  <c r="P58" i="20"/>
  <c r="T35" i="21"/>
  <c r="T74" i="21" s="1"/>
  <c r="U45" i="21"/>
  <c r="S34" i="20"/>
  <c r="G34" i="20" s="1"/>
  <c r="E34" i="20" s="1"/>
  <c r="M13" i="26" s="1"/>
  <c r="T36" i="48"/>
  <c r="V70" i="48"/>
  <c r="V35" i="48"/>
  <c r="W35" i="48"/>
  <c r="AA36" i="48"/>
  <c r="AF66" i="21"/>
  <c r="AF45" i="21"/>
  <c r="AG35" i="21"/>
  <c r="AR45" i="21"/>
  <c r="AR74" i="21" s="1"/>
  <c r="Q58" i="19"/>
  <c r="E58" i="19" s="1"/>
  <c r="L50" i="26" s="1"/>
  <c r="AH36" i="21"/>
  <c r="AQ62" i="48"/>
  <c r="BB54" i="48"/>
  <c r="BL58" i="21"/>
  <c r="Q44" i="19"/>
  <c r="W36" i="48"/>
  <c r="Y34" i="48"/>
  <c r="AF70" i="21"/>
  <c r="AM44" i="21"/>
  <c r="AQ35" i="48"/>
  <c r="AQ74" i="48" s="1"/>
  <c r="AT35" i="48"/>
  <c r="AT74" i="48" s="1"/>
  <c r="BA70" i="21"/>
  <c r="BA58" i="48"/>
  <c r="BC34" i="48"/>
  <c r="BC74" i="48" s="1"/>
  <c r="BL70" i="21"/>
  <c r="BM34" i="21"/>
  <c r="BK45" i="48"/>
  <c r="BK58" i="48"/>
  <c r="V70" i="21"/>
  <c r="AD44" i="48"/>
  <c r="AD74" i="48" s="1"/>
  <c r="AM36" i="48"/>
  <c r="AS70" i="48"/>
  <c r="AS74" i="48" s="1"/>
  <c r="AU44" i="48"/>
  <c r="BC45" i="21"/>
  <c r="BC74" i="21" s="1"/>
  <c r="BF58" i="48"/>
  <c r="BH35" i="48"/>
  <c r="BL45" i="21"/>
  <c r="BJ54" i="48"/>
  <c r="BJ74" i="48" s="1"/>
  <c r="BM54" i="21"/>
  <c r="BK54" i="48"/>
  <c r="S36" i="48"/>
  <c r="BX62" i="21"/>
  <c r="BX74" i="21" s="1"/>
  <c r="BW35" i="48"/>
  <c r="BW45" i="48"/>
  <c r="AO54" i="48"/>
  <c r="AO74" i="48" s="1"/>
  <c r="BK34" i="21"/>
  <c r="BQ66" i="48"/>
  <c r="CC54" i="48"/>
  <c r="BF45" i="48"/>
  <c r="BI66" i="48"/>
  <c r="BI74" i="48" s="1"/>
  <c r="BT70" i="21"/>
  <c r="S58" i="18"/>
  <c r="AN54" i="21"/>
  <c r="AV62" i="48"/>
  <c r="AV74" i="48" s="1"/>
  <c r="AX36" i="48"/>
  <c r="BF54" i="48"/>
  <c r="BM46" i="21"/>
  <c r="G46" i="21" s="1"/>
  <c r="E46" i="21" s="1"/>
  <c r="BM44" i="48"/>
  <c r="BM74" i="48" s="1"/>
  <c r="BQ44" i="48"/>
  <c r="CE70" i="21"/>
  <c r="CE44" i="21"/>
  <c r="G44" i="21" s="1"/>
  <c r="E44" i="21" s="1"/>
  <c r="N27" i="26" s="1"/>
  <c r="AG66" i="21"/>
  <c r="BH45" i="48"/>
  <c r="BV54" i="21"/>
  <c r="BV74" i="21" s="1"/>
  <c r="BW46" i="48"/>
  <c r="BW34" i="48"/>
  <c r="E70" i="19"/>
  <c r="L67" i="26" s="1"/>
  <c r="G35" i="20"/>
  <c r="E35" i="20" s="1"/>
  <c r="E66" i="19"/>
  <c r="L60" i="26" s="1"/>
  <c r="G74" i="20"/>
  <c r="E74" i="20" s="1"/>
  <c r="F66" i="18"/>
  <c r="G4" i="20"/>
  <c r="G62" i="20"/>
  <c r="E62" i="20" s="1"/>
  <c r="M55" i="26" s="1"/>
  <c r="AB74" i="48"/>
  <c r="CB74" i="21"/>
  <c r="G36" i="20"/>
  <c r="E36" i="20" s="1"/>
  <c r="E72" i="20"/>
  <c r="M69" i="26"/>
  <c r="N62" i="26"/>
  <c r="E68" i="21"/>
  <c r="G4" i="21"/>
  <c r="E4" i="19"/>
  <c r="E62" i="19"/>
  <c r="L55" i="26" s="1"/>
  <c r="G13" i="31"/>
  <c r="N13" i="31" s="1"/>
  <c r="R13" i="18"/>
  <c r="J13" i="18"/>
  <c r="O13" i="18"/>
  <c r="M13" i="18"/>
  <c r="G13" i="18"/>
  <c r="L13" i="18"/>
  <c r="K13" i="18"/>
  <c r="I13" i="18"/>
  <c r="Q13" i="18"/>
  <c r="S13" i="18"/>
  <c r="N13" i="18"/>
  <c r="P13" i="18"/>
  <c r="H13" i="18"/>
  <c r="BG74" i="21"/>
  <c r="BU74" i="48"/>
  <c r="E44" i="19"/>
  <c r="L27" i="26" s="1"/>
  <c r="G66" i="21"/>
  <c r="E66" i="21" s="1"/>
  <c r="N60" i="26" s="1"/>
  <c r="M52" i="26"/>
  <c r="E60" i="20"/>
  <c r="M62" i="26"/>
  <c r="E68" i="20"/>
  <c r="E36" i="19"/>
  <c r="AL74" i="48"/>
  <c r="U74" i="48"/>
  <c r="G46" i="20"/>
  <c r="E46" i="20" s="1"/>
  <c r="BS74" i="48"/>
  <c r="BO74" i="48"/>
  <c r="K74" i="18"/>
  <c r="AA74" i="21"/>
  <c r="H74" i="18"/>
  <c r="AE74" i="21"/>
  <c r="BB74" i="21"/>
  <c r="X74" i="21"/>
  <c r="N74" i="48"/>
  <c r="I74" i="48"/>
  <c r="CB74" i="48"/>
  <c r="BO74" i="21"/>
  <c r="Z74" i="48"/>
  <c r="CA74" i="21"/>
  <c r="R74" i="48"/>
  <c r="BP74" i="48"/>
  <c r="BL74" i="48"/>
  <c r="AM74" i="21"/>
  <c r="BR74" i="48"/>
  <c r="P74" i="21"/>
  <c r="L74" i="18"/>
  <c r="BU74" i="21"/>
  <c r="AN74" i="48"/>
  <c r="N74" i="18"/>
  <c r="I74" i="21"/>
  <c r="J74" i="18"/>
  <c r="AW74" i="21"/>
  <c r="Q74" i="21"/>
  <c r="M74" i="18"/>
  <c r="AP74" i="21"/>
  <c r="BQ74" i="21"/>
  <c r="AQ74" i="21"/>
  <c r="AC74" i="21"/>
  <c r="AY74" i="21"/>
  <c r="AS74" i="21"/>
  <c r="AC74" i="48"/>
  <c r="K74" i="21"/>
  <c r="BD74" i="48"/>
  <c r="CD74" i="21"/>
  <c r="BT74" i="48"/>
  <c r="BW74" i="21"/>
  <c r="AH74" i="21"/>
  <c r="Y74" i="48"/>
  <c r="W74" i="21"/>
  <c r="BY74" i="48"/>
  <c r="AE74" i="48"/>
  <c r="BE74" i="21"/>
  <c r="BF74" i="21"/>
  <c r="N74" i="21"/>
  <c r="E56" i="21"/>
  <c r="N47" i="26"/>
  <c r="O47" i="26" s="1"/>
  <c r="Q47" i="26" s="1"/>
  <c r="AK74" i="21"/>
  <c r="K20" i="26"/>
  <c r="S10" i="26"/>
  <c r="I7" i="26" s="1"/>
  <c r="BZ74" i="21"/>
  <c r="Q74" i="18"/>
  <c r="L74" i="21"/>
  <c r="AZ74" i="48"/>
  <c r="BS74" i="21"/>
  <c r="AW74" i="48"/>
  <c r="AD74" i="21"/>
  <c r="H74" i="21"/>
  <c r="BI74" i="21"/>
  <c r="X74" i="48"/>
  <c r="C117" i="37"/>
  <c r="B116" i="37"/>
  <c r="E54" i="19" l="1"/>
  <c r="L45" i="26" s="1"/>
  <c r="G54" i="20"/>
  <c r="E54" i="20" s="1"/>
  <c r="M45" i="26" s="1"/>
  <c r="AL74" i="21"/>
  <c r="BH74" i="48"/>
  <c r="U74" i="21"/>
  <c r="P74" i="18"/>
  <c r="AI74" i="21"/>
  <c r="S74" i="21"/>
  <c r="Z74" i="21"/>
  <c r="G62" i="21"/>
  <c r="E62" i="21" s="1"/>
  <c r="N55" i="26" s="1"/>
  <c r="O55" i="26" s="1"/>
  <c r="Q55" i="26" s="1"/>
  <c r="E44" i="48"/>
  <c r="P27" i="26" s="1"/>
  <c r="P37" i="26" s="1"/>
  <c r="BB74" i="48"/>
  <c r="E46" i="48"/>
  <c r="F35" i="18"/>
  <c r="G35" i="21"/>
  <c r="E35" i="21" s="1"/>
  <c r="BN74" i="21"/>
  <c r="G45" i="20"/>
  <c r="E45" i="20" s="1"/>
  <c r="S74" i="48"/>
  <c r="G36" i="21"/>
  <c r="E36" i="21" s="1"/>
  <c r="BQ74" i="48"/>
  <c r="AM74" i="48"/>
  <c r="F74" i="48"/>
  <c r="K47" i="26"/>
  <c r="L74" i="48"/>
  <c r="F62" i="18"/>
  <c r="O74" i="48"/>
  <c r="G58" i="20"/>
  <c r="E58" i="20" s="1"/>
  <c r="M50" i="26" s="1"/>
  <c r="E34" i="19"/>
  <c r="L13" i="26" s="1"/>
  <c r="BH74" i="21"/>
  <c r="G54" i="21"/>
  <c r="E54" i="21" s="1"/>
  <c r="N45" i="26" s="1"/>
  <c r="G70" i="21"/>
  <c r="E70" i="21" s="1"/>
  <c r="N67" i="26" s="1"/>
  <c r="F58" i="18"/>
  <c r="CC74" i="48"/>
  <c r="E45" i="48"/>
  <c r="E70" i="48"/>
  <c r="P67" i="26" s="1"/>
  <c r="P70" i="26" s="1"/>
  <c r="E58" i="48"/>
  <c r="P50" i="26" s="1"/>
  <c r="P53" i="26" s="1"/>
  <c r="E34" i="48"/>
  <c r="P13" i="26" s="1"/>
  <c r="P23" i="26" s="1"/>
  <c r="E36" i="48"/>
  <c r="E62" i="48"/>
  <c r="P55" i="26" s="1"/>
  <c r="P58" i="26" s="1"/>
  <c r="AG74" i="48"/>
  <c r="G58" i="21"/>
  <c r="E58" i="21" s="1"/>
  <c r="N50" i="26" s="1"/>
  <c r="O50" i="26" s="1"/>
  <c r="Q50" i="26" s="1"/>
  <c r="F45" i="18"/>
  <c r="AJ74" i="21"/>
  <c r="G15" i="31"/>
  <c r="N15" i="31" s="1"/>
  <c r="G34" i="21"/>
  <c r="E34" i="21" s="1"/>
  <c r="N13" i="26" s="1"/>
  <c r="BR74" i="21"/>
  <c r="G45" i="21"/>
  <c r="E45" i="21" s="1"/>
  <c r="E74" i="19"/>
  <c r="E35" i="48"/>
  <c r="E54" i="48"/>
  <c r="P45" i="26" s="1"/>
  <c r="P48" i="26" s="1"/>
  <c r="E55" i="48"/>
  <c r="E35" i="19"/>
  <c r="G70" i="20"/>
  <c r="E70" i="20" s="1"/>
  <c r="M67" i="26" s="1"/>
  <c r="O27" i="26"/>
  <c r="Q27" i="26" s="1"/>
  <c r="E66" i="48"/>
  <c r="P60" i="26" s="1"/>
  <c r="P65" i="26" s="1"/>
  <c r="BF74" i="48"/>
  <c r="BL74" i="21"/>
  <c r="AA74" i="48"/>
  <c r="T74" i="48"/>
  <c r="BK74" i="48"/>
  <c r="O74" i="18"/>
  <c r="E63" i="48"/>
  <c r="E59" i="48"/>
  <c r="E64" i="48"/>
  <c r="M57" i="26"/>
  <c r="E64" i="20"/>
  <c r="F44" i="18"/>
  <c r="E67" i="48"/>
  <c r="E37" i="48"/>
  <c r="E49" i="48"/>
  <c r="M74" i="48"/>
  <c r="BA74" i="48"/>
  <c r="V74" i="21"/>
  <c r="G74" i="48"/>
  <c r="H74" i="48"/>
  <c r="AX74" i="48"/>
  <c r="AY74" i="48"/>
  <c r="CE74" i="21"/>
  <c r="E39" i="48"/>
  <c r="E38" i="48"/>
  <c r="BW74" i="48"/>
  <c r="BK74" i="21"/>
  <c r="BM74" i="21"/>
  <c r="I74" i="18"/>
  <c r="S74" i="18"/>
  <c r="E46" i="19"/>
  <c r="AF74" i="21"/>
  <c r="E47" i="48"/>
  <c r="E71" i="48"/>
  <c r="E48" i="48"/>
  <c r="J38" i="26"/>
  <c r="J65" i="26"/>
  <c r="J58" i="26"/>
  <c r="J53" i="26"/>
  <c r="J70" i="26"/>
  <c r="J48" i="26"/>
  <c r="J23" i="26"/>
  <c r="J41" i="26" s="1"/>
  <c r="J39" i="26"/>
  <c r="V74" i="48"/>
  <c r="BP74" i="21"/>
  <c r="BE74" i="48"/>
  <c r="Y74" i="21"/>
  <c r="G74" i="18"/>
  <c r="F34" i="18"/>
  <c r="N20" i="26"/>
  <c r="O20" i="26" s="1"/>
  <c r="Q20" i="26" s="1"/>
  <c r="E40" i="21"/>
  <c r="N34" i="26"/>
  <c r="O34" i="26" s="1"/>
  <c r="Q34" i="26" s="1"/>
  <c r="E50" i="21"/>
  <c r="O74" i="21"/>
  <c r="AK74" i="48"/>
  <c r="N69" i="26"/>
  <c r="O69" i="26" s="1"/>
  <c r="Q69" i="26" s="1"/>
  <c r="E72" i="21"/>
  <c r="BT74" i="21"/>
  <c r="Q74" i="48"/>
  <c r="CC74" i="21"/>
  <c r="K74" i="48"/>
  <c r="AG74" i="21"/>
  <c r="P74" i="48"/>
  <c r="N52" i="26"/>
  <c r="O52" i="26" s="1"/>
  <c r="E60" i="21"/>
  <c r="AN74" i="21"/>
  <c r="W74" i="48"/>
  <c r="BA74" i="21"/>
  <c r="AU74" i="48"/>
  <c r="R74" i="18"/>
  <c r="N57" i="26"/>
  <c r="E64" i="21"/>
  <c r="O45" i="26"/>
  <c r="Q45" i="26" s="1"/>
  <c r="O62" i="26"/>
  <c r="Q62" i="26" s="1"/>
  <c r="O60" i="26"/>
  <c r="F13" i="18"/>
  <c r="P15" i="31"/>
  <c r="I37" i="26"/>
  <c r="K37" i="26" s="1"/>
  <c r="I70" i="26"/>
  <c r="K70" i="26" s="1"/>
  <c r="I65" i="26"/>
  <c r="I38" i="26"/>
  <c r="K38" i="26" s="1"/>
  <c r="I58" i="26"/>
  <c r="I48" i="26"/>
  <c r="I53" i="26"/>
  <c r="I23" i="26"/>
  <c r="I39" i="26"/>
  <c r="K39" i="26" s="1"/>
  <c r="B117" i="37"/>
  <c r="C118" i="37"/>
  <c r="C6" i="49"/>
  <c r="K48" i="26" l="1"/>
  <c r="F47" i="47" s="1"/>
  <c r="K53" i="26"/>
  <c r="F48" i="47" s="1"/>
  <c r="K65" i="26"/>
  <c r="F50" i="47" s="1"/>
  <c r="O67" i="26"/>
  <c r="Q67" i="26" s="1"/>
  <c r="O13" i="26"/>
  <c r="Q13" i="26" s="1"/>
  <c r="P41" i="26"/>
  <c r="P64" i="26" s="1"/>
  <c r="F74" i="18"/>
  <c r="AA9" i="26"/>
  <c r="G74" i="21"/>
  <c r="E74" i="21" s="1"/>
  <c r="K58" i="26"/>
  <c r="F49" i="47" s="1"/>
  <c r="E74" i="48"/>
  <c r="Q52" i="26"/>
  <c r="Q60" i="26"/>
  <c r="J64" i="26"/>
  <c r="O57" i="26"/>
  <c r="Q57" i="26" s="1"/>
  <c r="I26" i="17"/>
  <c r="I27" i="17" s="1"/>
  <c r="K23" i="26"/>
  <c r="I41" i="26"/>
  <c r="F29" i="47"/>
  <c r="F21" i="47"/>
  <c r="G29" i="31"/>
  <c r="F56" i="47"/>
  <c r="B118" i="37"/>
  <c r="C119" i="37"/>
  <c r="B119" i="37" s="1"/>
  <c r="AA10" i="26" l="1"/>
  <c r="I30" i="17"/>
  <c r="I32" i="17"/>
  <c r="L7" i="26" s="1"/>
  <c r="L48" i="26" s="1"/>
  <c r="I64" i="26"/>
  <c r="K64" i="26" s="1"/>
  <c r="F13" i="47" s="1"/>
  <c r="K41" i="26"/>
  <c r="M53" i="26" l="1"/>
  <c r="O23" i="26"/>
  <c r="Q23" i="26" s="1"/>
  <c r="N53" i="26"/>
  <c r="O53" i="26"/>
  <c r="Q53" i="26" s="1"/>
  <c r="G48" i="47" s="1"/>
  <c r="H48" i="47" s="1"/>
  <c r="E21" i="58" s="1"/>
  <c r="G21" i="58" s="1"/>
  <c r="I21" i="58" s="1"/>
  <c r="O38" i="26"/>
  <c r="Q38" i="26" s="1"/>
  <c r="N58" i="26"/>
  <c r="O48" i="26"/>
  <c r="Q48" i="26" s="1"/>
  <c r="G47" i="47" s="1"/>
  <c r="H47" i="47" s="1"/>
  <c r="E20" i="58" s="1"/>
  <c r="G20" i="58" s="1"/>
  <c r="I20" i="58" s="1"/>
  <c r="N38" i="26"/>
  <c r="M23" i="26"/>
  <c r="M70" i="26"/>
  <c r="I29" i="31" s="1"/>
  <c r="L39" i="26"/>
  <c r="L70" i="26"/>
  <c r="H29" i="31" s="1"/>
  <c r="L53" i="26"/>
  <c r="N37" i="26"/>
  <c r="O58" i="26"/>
  <c r="Q58" i="26" s="1"/>
  <c r="G49" i="47" s="1"/>
  <c r="H49" i="47" s="1"/>
  <c r="E22" i="58" s="1"/>
  <c r="G22" i="58" s="1"/>
  <c r="I22" i="58" s="1"/>
  <c r="M37" i="26"/>
  <c r="N48" i="26"/>
  <c r="M48" i="26"/>
  <c r="L65" i="26"/>
  <c r="O39" i="26"/>
  <c r="Q39" i="26" s="1"/>
  <c r="N23" i="26"/>
  <c r="N41" i="26" s="1"/>
  <c r="M39" i="26"/>
  <c r="M65" i="26"/>
  <c r="N65" i="26"/>
  <c r="N39" i="26"/>
  <c r="L23" i="26"/>
  <c r="L38" i="26"/>
  <c r="L58" i="26"/>
  <c r="M58" i="26"/>
  <c r="M38" i="26"/>
  <c r="N70" i="26"/>
  <c r="J29" i="31" s="1"/>
  <c r="O65" i="26"/>
  <c r="Q65" i="26" s="1"/>
  <c r="G50" i="47" s="1"/>
  <c r="H50" i="47" s="1"/>
  <c r="O37" i="26"/>
  <c r="Q37" i="26" s="1"/>
  <c r="O70" i="26"/>
  <c r="Q70" i="26" s="1"/>
  <c r="L37" i="26"/>
  <c r="F44" i="47"/>
  <c r="G28" i="31"/>
  <c r="N64" i="26" l="1"/>
  <c r="G29" i="47"/>
  <c r="H29" i="47" s="1"/>
  <c r="H31" i="47" s="1"/>
  <c r="H32" i="47" s="1"/>
  <c r="H34" i="47" s="1"/>
  <c r="I34" i="47" s="1"/>
  <c r="P34" i="47" s="1"/>
  <c r="M48" i="47"/>
  <c r="P48" i="47" s="1"/>
  <c r="J28" i="31"/>
  <c r="M47" i="47"/>
  <c r="P47" i="47" s="1"/>
  <c r="M49" i="47"/>
  <c r="P49" i="47" s="1"/>
  <c r="O41" i="26"/>
  <c r="M41" i="26"/>
  <c r="M64" i="26" s="1"/>
  <c r="G21" i="47"/>
  <c r="H21" i="47" s="1"/>
  <c r="H23" i="47" s="1"/>
  <c r="H24" i="47" s="1"/>
  <c r="H26" i="47" s="1"/>
  <c r="G56" i="47"/>
  <c r="H56" i="47" s="1"/>
  <c r="L41" i="26"/>
  <c r="H28" i="31" s="1"/>
  <c r="M50" i="47"/>
  <c r="P50" i="47" s="1"/>
  <c r="E23" i="58"/>
  <c r="G23" i="58" s="1"/>
  <c r="I23" i="58" s="1"/>
  <c r="G46" i="31"/>
  <c r="G43" i="31"/>
  <c r="G45" i="31" s="1"/>
  <c r="S40" i="47"/>
  <c r="J43" i="31"/>
  <c r="J45" i="31" s="1"/>
  <c r="J46" i="31"/>
  <c r="C16" i="49"/>
  <c r="C13" i="49"/>
  <c r="E13" i="58" l="1"/>
  <c r="G13" i="58" s="1"/>
  <c r="I13" i="58" s="1"/>
  <c r="S52" i="47"/>
  <c r="S51" i="47"/>
  <c r="S50" i="47"/>
  <c r="Q41" i="26"/>
  <c r="O64" i="26"/>
  <c r="I28" i="31"/>
  <c r="M26" i="47"/>
  <c r="E27" i="58"/>
  <c r="H43" i="31"/>
  <c r="H45" i="31" s="1"/>
  <c r="H46" i="31"/>
  <c r="L64" i="26"/>
  <c r="M56" i="47"/>
  <c r="E28" i="58"/>
  <c r="G28" i="58" s="1"/>
  <c r="I28" i="58" s="1"/>
  <c r="C14" i="49"/>
  <c r="I43" i="31" l="1"/>
  <c r="I45" i="31" s="1"/>
  <c r="I46" i="31"/>
  <c r="G44" i="47"/>
  <c r="H44" i="47" s="1"/>
  <c r="Q64" i="26"/>
  <c r="G13" i="47" s="1"/>
  <c r="H13" i="47" s="1"/>
  <c r="P56" i="47"/>
  <c r="S56" i="47"/>
  <c r="E29" i="58"/>
  <c r="G29" i="58" s="1"/>
  <c r="G27" i="58"/>
  <c r="I27" i="58" s="1"/>
  <c r="I29" i="58" s="1"/>
  <c r="P26" i="47"/>
  <c r="E29" i="31" s="1"/>
  <c r="N29" i="31" s="1"/>
  <c r="S39" i="47"/>
  <c r="C15" i="49"/>
  <c r="H16" i="47" l="1"/>
  <c r="H18" i="47" s="1"/>
  <c r="H15" i="47"/>
  <c r="J44" i="47"/>
  <c r="E19" i="58"/>
  <c r="G19" i="58" s="1"/>
  <c r="I19" i="58" s="1"/>
  <c r="P57" i="47"/>
  <c r="P29" i="31" s="1"/>
  <c r="C9" i="49"/>
  <c r="P44" i="47" l="1"/>
  <c r="S48" i="47"/>
  <c r="I18" i="47"/>
  <c r="E12" i="58"/>
  <c r="G12" i="58" l="1"/>
  <c r="I12" i="58" s="1"/>
  <c r="I24" i="58" s="1"/>
  <c r="E24" i="58"/>
  <c r="G24" i="58" s="1"/>
  <c r="P18" i="47"/>
  <c r="S38" i="47"/>
  <c r="S57" i="47" s="1"/>
  <c r="B36" i="7" s="1"/>
  <c r="P52" i="47" l="1"/>
  <c r="E28" i="31"/>
  <c r="E46" i="31" l="1"/>
  <c r="E43" i="31"/>
  <c r="N28" i="31"/>
  <c r="N46" i="31" s="1"/>
  <c r="P54" i="47"/>
  <c r="E45" i="31" l="1"/>
  <c r="N43" i="31"/>
  <c r="P28" i="31"/>
  <c r="C11" i="49"/>
  <c r="C8" i="49"/>
  <c r="P43" i="31" l="1"/>
  <c r="N45" i="31"/>
  <c r="C10" i="49"/>
  <c r="C20" i="49"/>
</calcChain>
</file>

<file path=xl/comments1.xml><?xml version="1.0" encoding="utf-8"?>
<comments xmlns="http://schemas.openxmlformats.org/spreadsheetml/2006/main">
  <authors>
    <author>pgraney</author>
    <author>DMH</author>
    <author>Peter Graney</author>
    <author>PGraney</author>
  </authors>
  <commentList>
    <comment ref="J3" authorId="0">
      <text>
        <r>
          <rPr>
            <b/>
            <sz val="8"/>
            <color indexed="81"/>
            <rFont val="Tahoma"/>
            <family val="2"/>
          </rPr>
          <t>pgraney:</t>
        </r>
        <r>
          <rPr>
            <sz val="8"/>
            <color indexed="81"/>
            <rFont val="Tahoma"/>
            <family val="2"/>
          </rPr>
          <t xml:space="preserve">
The Range Name FormList begins here.</t>
        </r>
      </text>
    </comment>
    <comment ref="C4" authorId="1">
      <text>
        <r>
          <rPr>
            <b/>
            <sz val="8"/>
            <color indexed="81"/>
            <rFont val="Tahoma"/>
            <family val="2"/>
          </rPr>
          <t>For drop downs in MH1900_Info</t>
        </r>
      </text>
    </comment>
    <comment ref="B6" authorId="1">
      <text>
        <r>
          <rPr>
            <b/>
            <sz val="8"/>
            <color indexed="81"/>
            <rFont val="Tahoma"/>
            <family val="2"/>
          </rPr>
          <t>ProtectAllSheet</t>
        </r>
      </text>
    </comment>
    <comment ref="B7" authorId="1">
      <text>
        <r>
          <rPr>
            <b/>
            <sz val="8"/>
            <color indexed="81"/>
            <rFont val="Tahoma"/>
            <family val="2"/>
          </rPr>
          <t>GotoMedical
GotoNonMedical</t>
        </r>
      </text>
    </comment>
    <comment ref="C11" authorId="2">
      <text>
        <r>
          <rPr>
            <b/>
            <sz val="8"/>
            <color indexed="81"/>
            <rFont val="Tahoma"/>
            <family val="2"/>
          </rPr>
          <t>Peter Graney:</t>
        </r>
        <r>
          <rPr>
            <sz val="8"/>
            <color indexed="81"/>
            <rFont val="Tahoma"/>
            <family val="2"/>
          </rPr>
          <t xml:space="preserve">
MH1992 Rollover
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pgraney:</t>
        </r>
        <r>
          <rPr>
            <sz val="8"/>
            <color indexed="81"/>
            <rFont val="Tahoma"/>
            <family val="2"/>
          </rPr>
          <t xml:space="preserve">
These are used in form MH1979 &amp; MH1992</t>
        </r>
      </text>
    </comment>
    <comment ref="B16" authorId="3">
      <text>
        <r>
          <rPr>
            <b/>
            <sz val="8"/>
            <color indexed="81"/>
            <rFont val="Tahoma"/>
            <family val="2"/>
          </rPr>
          <t>PGraney:</t>
        </r>
        <r>
          <rPr>
            <sz val="8"/>
            <color indexed="81"/>
            <rFont val="Tahoma"/>
            <family val="2"/>
          </rPr>
          <t xml:space="preserve">
ConditionalTurnOnAutoCalc</t>
        </r>
      </text>
    </comment>
  </commentList>
</comments>
</file>

<file path=xl/sharedStrings.xml><?xml version="1.0" encoding="utf-8"?>
<sst xmlns="http://schemas.openxmlformats.org/spreadsheetml/2006/main" count="3150" uniqueCount="1100">
  <si>
    <t xml:space="preserve">Children Units </t>
  </si>
  <si>
    <t xml:space="preserve">Children
3rd Party Revenue </t>
  </si>
  <si>
    <t xml:space="preserve">BCCTP 
3rd Party Revenue </t>
  </si>
  <si>
    <t xml:space="preserve">Pregnancy Units </t>
  </si>
  <si>
    <t xml:space="preserve">Pregnancy 3rd Party Revenue </t>
  </si>
  <si>
    <t xml:space="preserve">Refugee
3rd Party Revenue </t>
  </si>
  <si>
    <t xml:space="preserve">HFP-SED Units </t>
  </si>
  <si>
    <t xml:space="preserve">HFP-SED 3rd Party Revenue </t>
  </si>
  <si>
    <t xml:space="preserve">SD/MC
3rd Party Revenue </t>
  </si>
  <si>
    <t xml:space="preserve">BCCTP
Units </t>
  </si>
  <si>
    <t xml:space="preserve">Refugee Units                               </t>
  </si>
  <si>
    <t>SD/MC Enhanced - Children</t>
  </si>
  <si>
    <t>SD/MC Enhanced - BCCTP</t>
  </si>
  <si>
    <t>SD/MC Enhanced - Pregnancy</t>
  </si>
  <si>
    <t xml:space="preserve">SD/MC Enhanced - Refugee (07/01/11 - 06/30/12) </t>
  </si>
  <si>
    <t>County Population: Over 125,000?
(Yes or No):</t>
  </si>
  <si>
    <t>Physician Professional Component Costs (From WS A-8-2 col 4)</t>
  </si>
  <si>
    <t>Medi-Cal SMHS Mode 10 Hospital Costs</t>
  </si>
  <si>
    <t>Medi-Cal SMHS Mode 15 Hospital Costs</t>
  </si>
  <si>
    <t>Medi-Cal SMHS Mode 10 Physician Costs</t>
  </si>
  <si>
    <t>Medi-Cal SMHS Mode 15 Physician Costs</t>
  </si>
  <si>
    <t>CALCULATION OF MODE 10 (DAY SERVICES) PHYSICIAN COSTS - HOSPITAL LEGAL ENTITIES</t>
  </si>
  <si>
    <t>CALCULATION OF MODE 15 (OUTPATIENT) PHYSICIAN COSTS - HOSPITAL LEGAL ENTITIES</t>
  </si>
  <si>
    <t>Total Medi-Cal Days/Charges</t>
  </si>
  <si>
    <t>Medi-Cal SMHS Mode 05 Hospoital Costs</t>
  </si>
  <si>
    <t>Ratio of Physician Professional Costs to Billed Professional Charges</t>
  </si>
  <si>
    <t>Total Physician Billed Professional Charges/RVU               (From Provider Records)</t>
  </si>
  <si>
    <t>CALCULATION OF COST PER DAY AND COST TO CHARGE RATIOS - HOSPITAL LEGAL ENTITIES</t>
  </si>
  <si>
    <t>Fiscal Year:</t>
  </si>
  <si>
    <t>SERVICE</t>
  </si>
  <si>
    <t>FUNCTION</t>
  </si>
  <si>
    <t>RATE</t>
  </si>
  <si>
    <t>PUBLISHED</t>
  </si>
  <si>
    <t>SERVICE FUNCTION</t>
  </si>
  <si>
    <t>MODE</t>
  </si>
  <si>
    <t>CODE</t>
  </si>
  <si>
    <t>SMA</t>
  </si>
  <si>
    <t>( NR )</t>
  </si>
  <si>
    <t>CHARGE</t>
  </si>
  <si>
    <t>A.  24 - HOUR SERVICES</t>
  </si>
  <si>
    <t>Hospital Inpatient</t>
  </si>
  <si>
    <t>05</t>
  </si>
  <si>
    <t>10 - 18</t>
  </si>
  <si>
    <t>Hospital Administrative Day</t>
  </si>
  <si>
    <t>19</t>
  </si>
  <si>
    <t>Psychiatric Health Facility (PHF)</t>
  </si>
  <si>
    <t>20 - 29</t>
  </si>
  <si>
    <t>SNF Intensive</t>
  </si>
  <si>
    <t>30 -34</t>
  </si>
  <si>
    <t>IMD Basic (No Patch)</t>
  </si>
  <si>
    <t>35</t>
  </si>
  <si>
    <t>IMD (With Patch)</t>
  </si>
  <si>
    <t>36 - 39</t>
  </si>
  <si>
    <t>Adult Crisis Residential</t>
  </si>
  <si>
    <t>40 - 49</t>
  </si>
  <si>
    <t>Jail Inpatient</t>
  </si>
  <si>
    <t>50 - 59</t>
  </si>
  <si>
    <t>Residential Other</t>
  </si>
  <si>
    <t>60 - 64</t>
  </si>
  <si>
    <t>Adult Residential</t>
  </si>
  <si>
    <t>65 - 79</t>
  </si>
  <si>
    <t>Semi - Supervised Living</t>
  </si>
  <si>
    <t>80 - 84</t>
  </si>
  <si>
    <t>Independent Living</t>
  </si>
  <si>
    <t>85 - 89</t>
  </si>
  <si>
    <t>MH Rehab Centers</t>
  </si>
  <si>
    <t>90 - 94</t>
  </si>
  <si>
    <t>B.  DAY SERVICES</t>
  </si>
  <si>
    <t>Crisis Stabilization</t>
  </si>
  <si>
    <t xml:space="preserve">    Emergency Room</t>
  </si>
  <si>
    <t>10</t>
  </si>
  <si>
    <t>20 - 24</t>
  </si>
  <si>
    <t xml:space="preserve">    Urgent Care</t>
  </si>
  <si>
    <t>25 - 29</t>
  </si>
  <si>
    <t>Vocational Services</t>
  </si>
  <si>
    <t>30 - 39</t>
  </si>
  <si>
    <t>Socialization</t>
  </si>
  <si>
    <t>SNF Augmentation</t>
  </si>
  <si>
    <t>60 - 69</t>
  </si>
  <si>
    <t xml:space="preserve">     Half Day</t>
  </si>
  <si>
    <t>81 - 84</t>
  </si>
  <si>
    <t xml:space="preserve">     Full Day</t>
  </si>
  <si>
    <t>91 - 94</t>
  </si>
  <si>
    <t>95 - 99</t>
  </si>
  <si>
    <t>C.  OUTPATIENT SERVICES</t>
  </si>
  <si>
    <t>Case Management, Brokerage</t>
  </si>
  <si>
    <t>15</t>
  </si>
  <si>
    <t>01 - 09</t>
  </si>
  <si>
    <t>Mental Health Services</t>
  </si>
  <si>
    <t>10 - 19</t>
  </si>
  <si>
    <t>30 - 59</t>
  </si>
  <si>
    <t>Medication Support</t>
  </si>
  <si>
    <t>Crisis Intervention</t>
  </si>
  <si>
    <t>70 - 79</t>
  </si>
  <si>
    <t>D.  OUTREACH SERVICES</t>
  </si>
  <si>
    <t>Mental Health Promotion</t>
  </si>
  <si>
    <t>45</t>
  </si>
  <si>
    <t>Community Client Services</t>
  </si>
  <si>
    <t>Medi-Cal Outreach</t>
  </si>
  <si>
    <t>01 - 03</t>
  </si>
  <si>
    <t>Medi-Cal Eligibility Intake</t>
  </si>
  <si>
    <t>04 - 06</t>
  </si>
  <si>
    <t>Referral - Crisis, Non-Open Case</t>
  </si>
  <si>
    <t>11 - 13</t>
  </si>
  <si>
    <t>MH Services Contract Administration</t>
  </si>
  <si>
    <t>14 - 16</t>
  </si>
  <si>
    <t>17 - 19</t>
  </si>
  <si>
    <t>SPMP Case Management, Non-Open Case</t>
  </si>
  <si>
    <t>21 - 23</t>
  </si>
  <si>
    <t>24 - 26</t>
  </si>
  <si>
    <t>SPMP MAA Training</t>
  </si>
  <si>
    <t>27 - 29</t>
  </si>
  <si>
    <t>Non-SPMP Case Management, Non-Open Case</t>
  </si>
  <si>
    <t>31 - 34</t>
  </si>
  <si>
    <t>35 - 39</t>
  </si>
  <si>
    <t>F.  SUPPORT SERVICES</t>
  </si>
  <si>
    <t>Conservatorship</t>
  </si>
  <si>
    <t xml:space="preserve">    Investigation</t>
  </si>
  <si>
    <t>60</t>
  </si>
  <si>
    <t xml:space="preserve">    Administration</t>
  </si>
  <si>
    <t>Life Support/Board &amp; Care</t>
  </si>
  <si>
    <t>Case Management Support</t>
  </si>
  <si>
    <t>NR</t>
  </si>
  <si>
    <t>20</t>
  </si>
  <si>
    <t>23</t>
  </si>
  <si>
    <t>24</t>
  </si>
  <si>
    <t>25</t>
  </si>
  <si>
    <t>11</t>
  </si>
  <si>
    <t>Salaries</t>
  </si>
  <si>
    <t>Total</t>
  </si>
  <si>
    <t>Other</t>
  </si>
  <si>
    <t>Mode</t>
  </si>
  <si>
    <t>C</t>
  </si>
  <si>
    <t>H</t>
  </si>
  <si>
    <t>Totals</t>
  </si>
  <si>
    <t>COSTS TO BE ALLOCATED</t>
  </si>
  <si>
    <t>Allocation Basis</t>
  </si>
  <si>
    <t>Directly Allocated Data</t>
  </si>
  <si>
    <t>Relative Value</t>
  </si>
  <si>
    <t>Allocation %</t>
  </si>
  <si>
    <t>Allocated Cost</t>
  </si>
  <si>
    <t>Summary</t>
  </si>
  <si>
    <t>Allocated %</t>
  </si>
  <si>
    <t>5 10-19</t>
  </si>
  <si>
    <t>5 Other</t>
  </si>
  <si>
    <t>ISA</t>
  </si>
  <si>
    <t>Cost per Unit</t>
  </si>
  <si>
    <t>Patient Fees</t>
  </si>
  <si>
    <t>Patient Insurance</t>
  </si>
  <si>
    <t>1.</t>
  </si>
  <si>
    <t>2.</t>
  </si>
  <si>
    <t>3.</t>
  </si>
  <si>
    <t>Medi-Cal Costs</t>
  </si>
  <si>
    <t>Medi-Cal SMA Upper Limits</t>
  </si>
  <si>
    <t>Medi-Cal Published Charges</t>
  </si>
  <si>
    <t>COUNTY NAME:</t>
  </si>
  <si>
    <t>COUNTY CODE:</t>
  </si>
  <si>
    <t>LEGAL ENTITY</t>
  </si>
  <si>
    <t>NAME:</t>
  </si>
  <si>
    <t>NUMBER:</t>
  </si>
  <si>
    <t>Date:</t>
  </si>
  <si>
    <t>A</t>
  </si>
  <si>
    <t>B</t>
  </si>
  <si>
    <t>D</t>
  </si>
  <si>
    <t>E</t>
  </si>
  <si>
    <t>F</t>
  </si>
  <si>
    <t>G</t>
  </si>
  <si>
    <t>I</t>
  </si>
  <si>
    <t>J</t>
  </si>
  <si>
    <t>K</t>
  </si>
  <si>
    <t>L</t>
  </si>
  <si>
    <t>M</t>
  </si>
  <si>
    <t>Service</t>
  </si>
  <si>
    <t>Function</t>
  </si>
  <si>
    <t>County:</t>
  </si>
  <si>
    <t>County Code:</t>
  </si>
  <si>
    <t>Legal Entity:</t>
  </si>
  <si>
    <t>Legal Entity Number:</t>
  </si>
  <si>
    <t xml:space="preserve"> and Benefits</t>
  </si>
  <si>
    <t>Costs</t>
  </si>
  <si>
    <t>Administrative Costs (County Only)</t>
  </si>
  <si>
    <t>Healthy Families Administration</t>
  </si>
  <si>
    <t>Non-SD/MC Administration</t>
  </si>
  <si>
    <t>Utilization Review Costs (County Only)</t>
  </si>
  <si>
    <t>Skilled Professional Medical Personnel</t>
  </si>
  <si>
    <t>Other SD/MC Utilization Review</t>
  </si>
  <si>
    <t>Non-SD/MC Utilization Review</t>
  </si>
  <si>
    <t>Crosscheck</t>
  </si>
  <si>
    <t xml:space="preserve">County:  </t>
  </si>
  <si>
    <t xml:space="preserve">County Code: </t>
  </si>
  <si>
    <t>Total Adjustments</t>
  </si>
  <si>
    <t>Modes</t>
  </si>
  <si>
    <t>Hospital Inpatient Services (Mode 05-SFC 10-19)</t>
  </si>
  <si>
    <t>Other 24 Hour Services (Mode 05-All Other SFC)</t>
  </si>
  <si>
    <t>Day Services (Mode 10)</t>
  </si>
  <si>
    <t>Outreach Services (Mode 45)</t>
  </si>
  <si>
    <t>Medi-Cal Administrative Activities (Mode 55)</t>
  </si>
  <si>
    <t>MH1960_HOSP_COSTS</t>
  </si>
  <si>
    <t>MH1960_PHYS_05</t>
  </si>
  <si>
    <t>MH1960_HOSP_10</t>
  </si>
  <si>
    <t>MH1960_PHYS_10</t>
  </si>
  <si>
    <t>MH1960_HOSP_15</t>
  </si>
  <si>
    <t>MH1960_PHYS_15</t>
  </si>
  <si>
    <t>MH1960_HOSP_05</t>
  </si>
  <si>
    <t>Support Services (Mode 60)</t>
  </si>
  <si>
    <t>Total - Lines 2 through 8</t>
  </si>
  <si>
    <t>PAGE 2 OF 2</t>
  </si>
  <si>
    <t>Mode:</t>
  </si>
  <si>
    <t>Mode Total</t>
  </si>
  <si>
    <t>Allocation Percentage</t>
  </si>
  <si>
    <t xml:space="preserve">Total Units </t>
  </si>
  <si>
    <t>Gross Cost</t>
  </si>
  <si>
    <t>SMA per Unit</t>
  </si>
  <si>
    <t>Published Charge per Unit</t>
  </si>
  <si>
    <t>8A</t>
  </si>
  <si>
    <t>9A</t>
  </si>
  <si>
    <t>Healthy Families (SED) Units</t>
  </si>
  <si>
    <t>Non-Medi-Cal Units</t>
  </si>
  <si>
    <t>15A</t>
  </si>
  <si>
    <t>16A</t>
  </si>
  <si>
    <t>17A</t>
  </si>
  <si>
    <t>18A</t>
  </si>
  <si>
    <t>19A</t>
  </si>
  <si>
    <t>20A</t>
  </si>
  <si>
    <t>Non-Medi-Cal Costs</t>
  </si>
  <si>
    <t>05 - Other 24 Hour Services (All Other SFC)</t>
  </si>
  <si>
    <t>10 - Day Services</t>
  </si>
  <si>
    <t>55 - Medi-Cal Administrative Activities</t>
  </si>
  <si>
    <t>Total Expenditures</t>
  </si>
  <si>
    <t>Non-Medi-Cal Units (Same as Line 2)</t>
  </si>
  <si>
    <t>Non-Medi-Cal Costs (Same as Line 3)</t>
  </si>
  <si>
    <t>Mode 55</t>
  </si>
  <si>
    <t>Inpatient</t>
  </si>
  <si>
    <t>MAA</t>
  </si>
  <si>
    <t>Outpatient</t>
  </si>
  <si>
    <t>1A</t>
  </si>
  <si>
    <t>2A</t>
  </si>
  <si>
    <t>4A</t>
  </si>
  <si>
    <t>5A</t>
  </si>
  <si>
    <t>7A</t>
  </si>
  <si>
    <t>Total Expenditures from MAA (Mode 55)</t>
  </si>
  <si>
    <t>Healthy Families</t>
  </si>
  <si>
    <t>Amount billed to Medi-Cal</t>
  </si>
  <si>
    <t>Non-Medicare/Medi-Cal Actual Charges</t>
  </si>
  <si>
    <t>Non-Medicare/Medi-Cal Patient Insurance</t>
  </si>
  <si>
    <t>Subtotal</t>
  </si>
  <si>
    <t>Non-Medicare/Medi-Cal Published Charges</t>
  </si>
  <si>
    <t>Ratio of Actual to Published Charges</t>
  </si>
  <si>
    <t>Medi-Cal Adjusted Customary Charges</t>
  </si>
  <si>
    <t>60 Percent of Medi-Cal Costs</t>
  </si>
  <si>
    <t>DMH use only</t>
  </si>
  <si>
    <t>Line 9 greater than line 7.</t>
  </si>
  <si>
    <t>Exempt</t>
  </si>
  <si>
    <t>Line 7 greater than line 9.</t>
  </si>
  <si>
    <t>Not Exempt</t>
  </si>
  <si>
    <t>FFP</t>
  </si>
  <si>
    <t>Total Medi-Cal Direct Service Gross Reimbursement</t>
  </si>
  <si>
    <t xml:space="preserve">Medi-Cal Administrative Reimbursement Limit </t>
  </si>
  <si>
    <t xml:space="preserve">Medi-Cal Administration </t>
  </si>
  <si>
    <t xml:space="preserve">Medi-Cal Administrative Reimbursement </t>
  </si>
  <si>
    <t>Healthy Families Administrative Reimbursement (County Only)</t>
  </si>
  <si>
    <t>County Healthy Families Direct Service Gross Reimbursement</t>
  </si>
  <si>
    <t>Healthy Families Administrative Reimbursement Limit</t>
  </si>
  <si>
    <t>Healthy Families Administrative Reimbursement</t>
  </si>
  <si>
    <t>SD/MC Net Reimbursement for MAA</t>
  </si>
  <si>
    <t xml:space="preserve">Medi-Cal Admin. Activities Svc Functions 01 - 09 </t>
  </si>
  <si>
    <t xml:space="preserve">Medi-Cal Admin. Activities Svc Functions 11 - 19, 31 - 39 </t>
  </si>
  <si>
    <t>Medi-Cal Admin. Activities Svc Functions 21 - 29 (County Only)</t>
  </si>
  <si>
    <t>Utilization Review-Skilled Prof. Med. Personnel (County Only)</t>
  </si>
  <si>
    <t>Other SD/MC Utilization Review (County Only)</t>
  </si>
  <si>
    <t>Total SD/MC Reimbursement Before Excess FFP</t>
  </si>
  <si>
    <t>Healthy Families Net Reimbursement</t>
  </si>
  <si>
    <t>Total Healthy Families Reimbursement</t>
  </si>
  <si>
    <t>Contract Limitation Adjustment</t>
  </si>
  <si>
    <t>Adjusted Total SD/MC Reimbursement (FFP)</t>
  </si>
  <si>
    <t>GRAND TOTAL</t>
  </si>
  <si>
    <t xml:space="preserve">All Legal Entities are to complete Section I.  </t>
  </si>
  <si>
    <t>SECTION I:  ALL LEGAL ENTITIES:</t>
  </si>
  <si>
    <t>Name of Preparer:</t>
  </si>
  <si>
    <t>Legal Entity Name:</t>
  </si>
  <si>
    <t>Only County Legal Entities are to Complete Section II.</t>
  </si>
  <si>
    <t>Address:</t>
  </si>
  <si>
    <t>Phone Number:</t>
  </si>
  <si>
    <t xml:space="preserve">Medi-Cal SMA Upper Limits </t>
  </si>
  <si>
    <t>Medicare/Medi-Cal Crossover Costs</t>
  </si>
  <si>
    <t xml:space="preserve">Medi-Cal Published Charges </t>
  </si>
  <si>
    <t xml:space="preserve">Medi-Cal Costs </t>
  </si>
  <si>
    <t>Medicare/Medi-Cal Crossover SMA Upper Limits</t>
  </si>
  <si>
    <t>Medicare/Medi-Cal Crossover Published Charges</t>
  </si>
  <si>
    <t>Medi-Cal Units</t>
  </si>
  <si>
    <t>Medicare/Medi-Cal Crossover Units</t>
  </si>
  <si>
    <t>Service 
Function</t>
  </si>
  <si>
    <t>TBS</t>
  </si>
  <si>
    <t>ASO</t>
  </si>
  <si>
    <t>MHS</t>
  </si>
  <si>
    <t xml:space="preserve">Type </t>
  </si>
  <si>
    <t>SD/MC</t>
  </si>
  <si>
    <t>09</t>
  </si>
  <si>
    <t>CR</t>
  </si>
  <si>
    <t>Index</t>
  </si>
  <si>
    <t>Eligible Direct Cost</t>
  </si>
  <si>
    <t>Program Type Flag</t>
  </si>
  <si>
    <t>Fee For Service - Mental Health Specialty
Provider Numbers For Individual and Group</t>
  </si>
  <si>
    <t>Total Units</t>
  </si>
  <si>
    <t>Y</t>
  </si>
  <si>
    <t>MH1901_Schedule_B</t>
  </si>
  <si>
    <t>Medi-Cal Gross Reimbursement</t>
  </si>
  <si>
    <t>Medicare/Medi-Cal Crossover Cost</t>
  </si>
  <si>
    <t>SD/MC Net Reimbursement for Direct Services</t>
  </si>
  <si>
    <t>SMA RATE</t>
  </si>
  <si>
    <t>PERIOD OF SERVICE</t>
  </si>
  <si>
    <t>ADMIN DAYS</t>
  </si>
  <si>
    <t>SUBTOTAL AMOUNT</t>
  </si>
  <si>
    <t>PHYSICIAN COSTS</t>
  </si>
  <si>
    <t>ANCILLARY COSTS</t>
  </si>
  <si>
    <t>TOTAL AMOUNT</t>
  </si>
  <si>
    <t>N</t>
  </si>
  <si>
    <t>Yes</t>
  </si>
  <si>
    <t>No</t>
  </si>
  <si>
    <r>
      <t>Nominal Fee Provider determination</t>
    </r>
    <r>
      <rPr>
        <b/>
        <sz val="12"/>
        <color indexed="9"/>
        <rFont val="Arial"/>
        <family val="2"/>
      </rPr>
      <t xml:space="preserve">
Please answer the following questions.</t>
    </r>
  </si>
  <si>
    <t>Does your legal entity have a published schedule of its full (non-discounted) charges?</t>
  </si>
  <si>
    <t>Does your legal entity maintain written policies for its process of making patient indigence determinations?</t>
  </si>
  <si>
    <t>Does your legal entity maintain sufficient documentation to support the amount of  “indigence allowances” written off in accordance with the above procedures?</t>
  </si>
  <si>
    <t>4.</t>
  </si>
  <si>
    <t>Legal Entity Number (FFS):</t>
  </si>
  <si>
    <t>Psychiatrist:</t>
  </si>
  <si>
    <t>Psychologist:</t>
  </si>
  <si>
    <t>Mixed Specialty Group:</t>
  </si>
  <si>
    <t>RN:</t>
  </si>
  <si>
    <t>LCSW:</t>
  </si>
  <si>
    <t>MFCC (MFT):</t>
  </si>
  <si>
    <t>AF</t>
  </si>
  <si>
    <t>07 - 08</t>
  </si>
  <si>
    <t>Medi-Cal Contract Administration</t>
  </si>
  <si>
    <t>MAA Coordination and Claims Administration</t>
  </si>
  <si>
    <t>E.  MEDI-CAL ADMINISTRATIVE ACTIVITIES</t>
  </si>
  <si>
    <t>Discounted Mental Health Outreach</t>
  </si>
  <si>
    <t>SPMP Program Planning and Development</t>
  </si>
  <si>
    <t>Non-SPMP Program Planning and Development</t>
  </si>
  <si>
    <t>15 Program_1</t>
  </si>
  <si>
    <t>15 Program_2</t>
  </si>
  <si>
    <t>Inpatient Services</t>
  </si>
  <si>
    <t>Outpatient Services</t>
  </si>
  <si>
    <t>Settlement Group</t>
  </si>
  <si>
    <t>Sub Total:</t>
  </si>
  <si>
    <t>Settlement Type</t>
  </si>
  <si>
    <t>Legal Entity No.:</t>
  </si>
  <si>
    <t>Direct Services/MAA</t>
  </si>
  <si>
    <t>CROSSCHECKS</t>
  </si>
  <si>
    <t>Adjusted Gross Cost</t>
  </si>
  <si>
    <t>Funding Sources</t>
  </si>
  <si>
    <t>Grants</t>
  </si>
  <si>
    <t xml:space="preserve">    SAMHSA Grants</t>
  </si>
  <si>
    <t xml:space="preserve">    PATH Grants</t>
  </si>
  <si>
    <t xml:space="preserve">    RWJ Grants</t>
  </si>
  <si>
    <t xml:space="preserve">    Other Grants</t>
  </si>
  <si>
    <t>Total Grants Accrued</t>
  </si>
  <si>
    <t>Regular SD/MC (FFP only)</t>
  </si>
  <si>
    <t>Healthy Family - Fed share</t>
  </si>
  <si>
    <t>Medicare - Fed. Share</t>
  </si>
  <si>
    <t>Conservatorship Admin. Fees</t>
  </si>
  <si>
    <t>State General Fund-State Share</t>
  </si>
  <si>
    <t>State General Fund-County Match</t>
  </si>
  <si>
    <t>EPSDT SD/MC - State Share Est.</t>
  </si>
  <si>
    <t>County Overmatch</t>
  </si>
  <si>
    <t>Total Funding Sources</t>
  </si>
  <si>
    <t>Amt. to Balance to Line 3:</t>
  </si>
  <si>
    <t>R</t>
  </si>
  <si>
    <t>CALWORKS</t>
  </si>
  <si>
    <t>SAMHSA Grants</t>
  </si>
  <si>
    <t>PATH Grants</t>
  </si>
  <si>
    <t>RWJ Grants</t>
  </si>
  <si>
    <t>Other Grants</t>
  </si>
  <si>
    <r>
      <t>Identification of Funding Sources</t>
    </r>
    <r>
      <rPr>
        <b/>
        <sz val="12"/>
        <color indexed="9"/>
        <rFont val="Arial"/>
        <family val="2"/>
      </rPr>
      <t xml:space="preserve">
Please check all that apply.</t>
    </r>
  </si>
  <si>
    <t>5.</t>
  </si>
  <si>
    <t>6.</t>
  </si>
  <si>
    <t>7.</t>
  </si>
  <si>
    <t>8.</t>
  </si>
  <si>
    <t>9.</t>
  </si>
  <si>
    <t>10.</t>
  </si>
  <si>
    <t>11.</t>
  </si>
  <si>
    <t>15.</t>
  </si>
  <si>
    <t>16.</t>
  </si>
  <si>
    <t>17.</t>
  </si>
  <si>
    <t>18.</t>
  </si>
  <si>
    <t>19.</t>
  </si>
  <si>
    <t>AC</t>
  </si>
  <si>
    <t>Medi-Cal</t>
  </si>
  <si>
    <t>Number</t>
  </si>
  <si>
    <t>Average</t>
  </si>
  <si>
    <t>MEDI-CAL ELIGIBILITY FACTOR</t>
  </si>
  <si>
    <t>Quarter 1</t>
  </si>
  <si>
    <t>Quarter 4</t>
  </si>
  <si>
    <t>Quarter 2</t>
  </si>
  <si>
    <t>Quarter 3</t>
  </si>
  <si>
    <t>O</t>
  </si>
  <si>
    <t>P</t>
  </si>
  <si>
    <t>Q</t>
  </si>
  <si>
    <t>S</t>
  </si>
  <si>
    <t>T</t>
  </si>
  <si>
    <t>U</t>
  </si>
  <si>
    <t xml:space="preserve">F </t>
  </si>
  <si>
    <t xml:space="preserve">S </t>
  </si>
  <si>
    <t>V</t>
  </si>
  <si>
    <t>W</t>
  </si>
  <si>
    <t>X</t>
  </si>
  <si>
    <t>Z</t>
  </si>
  <si>
    <t>AA</t>
  </si>
  <si>
    <t>AB</t>
  </si>
  <si>
    <t>AD</t>
  </si>
  <si>
    <t>AE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</si>
  <si>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</si>
  <si>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</si>
  <si>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</si>
  <si>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</si>
  <si>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</si>
  <si>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</si>
  <si>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</si>
  <si>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</si>
  <si>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</si>
  <si>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</si>
  <si>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</si>
  <si>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</si>
  <si>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</si>
  <si>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</si>
  <si>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</si>
  <si>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</si>
  <si>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</si>
  <si>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 xml:space="preserve">A </t>
  </si>
  <si>
    <t>Date</t>
  </si>
  <si>
    <t>SheetName</t>
  </si>
  <si>
    <t>Cell</t>
  </si>
  <si>
    <t># of Data</t>
  </si>
  <si>
    <t>Error #</t>
  </si>
  <si>
    <t>Error Msg</t>
  </si>
  <si>
    <t>Procedure Name</t>
  </si>
  <si>
    <t>HOME</t>
  </si>
  <si>
    <t>Non Medi-Cal</t>
  </si>
  <si>
    <t>MH1900_INFO</t>
  </si>
  <si>
    <t>MH1901_Schedule_A</t>
  </si>
  <si>
    <t>MH1901_Schedule_C</t>
  </si>
  <si>
    <t>MH1966_HOSPINPT</t>
  </si>
  <si>
    <t>MH1966_MODE5(OTHR)</t>
  </si>
  <si>
    <t>MH1966_MODE10</t>
  </si>
  <si>
    <t>MH1966_MODE15_(1)</t>
  </si>
  <si>
    <t>MH1966_MODE15_(2)</t>
  </si>
  <si>
    <t>MH1966_MODE55</t>
  </si>
  <si>
    <t>MH1979</t>
  </si>
  <si>
    <t>MH1991</t>
  </si>
  <si>
    <t>MH1992_INST</t>
  </si>
  <si>
    <t>MH1992</t>
  </si>
  <si>
    <t>Total 
Units</t>
  </si>
  <si>
    <t>CurrentProtection</t>
  </si>
  <si>
    <t>SECTION II:  COUNTY LEGAL ENTITY ONLY:</t>
  </si>
  <si>
    <t>Medi-Cal Eligibility Factor (Average)</t>
  </si>
  <si>
    <t>DETAIL COST REPORT</t>
  </si>
  <si>
    <t>LOWER OF COSTS OR CHARGES EXEMPTION DETERMINATION (Optional)</t>
  </si>
  <si>
    <t>SD/MC PRELIMINARY DESK SETTLEMENT</t>
  </si>
  <si>
    <t>FUNDING SOURCES</t>
  </si>
  <si>
    <t>MEDI-CAL ADJUSTMENTS TO COSTS</t>
  </si>
  <si>
    <t>MH1968</t>
  </si>
  <si>
    <t>MH1969</t>
  </si>
  <si>
    <t>Regular/Enhanced SD/MC (FFP only)</t>
  </si>
  <si>
    <t>SF</t>
  </si>
  <si>
    <t>MH1960</t>
  </si>
  <si>
    <t>MH1961</t>
  </si>
  <si>
    <t>MH1964</t>
  </si>
  <si>
    <t>Day Treatment Intensive</t>
  </si>
  <si>
    <t>Day Rehabilitation</t>
  </si>
  <si>
    <t>Non
Medi-Cal Units</t>
  </si>
  <si>
    <t>Outpatient Services (Mode 15 Program 1 + Program 2)</t>
  </si>
  <si>
    <t>ALLOCATION OF COSTS TO MODES OF SERVICE</t>
  </si>
  <si>
    <t>Realignment Funds/MOE</t>
  </si>
  <si>
    <t xml:space="preserve">(Line 4) </t>
  </si>
  <si>
    <t>(Line 10)</t>
  </si>
  <si>
    <t>(Line 11)</t>
  </si>
  <si>
    <t>(Line 12)</t>
  </si>
  <si>
    <t>(Line 13)</t>
  </si>
  <si>
    <t>(Line 14)</t>
  </si>
  <si>
    <t>(Line 15)</t>
  </si>
  <si>
    <t>(Line 16)</t>
  </si>
  <si>
    <t>(Line 17)</t>
  </si>
  <si>
    <t>(Line 18)</t>
  </si>
  <si>
    <t>(Line 19)</t>
  </si>
  <si>
    <t>(Line 5)</t>
  </si>
  <si>
    <t>(Line 6)</t>
  </si>
  <si>
    <t>(Line 7)</t>
  </si>
  <si>
    <t>(Line 21)</t>
  </si>
  <si>
    <t>FBG</t>
  </si>
  <si>
    <t>MH1966_MODE60</t>
  </si>
  <si>
    <t>MH1966_MODE45</t>
  </si>
  <si>
    <t>Settlement Types</t>
  </si>
  <si>
    <t>MHS - Mental Health Specialty</t>
  </si>
  <si>
    <t>24A</t>
  </si>
  <si>
    <t>Enhanced SD/MC (Children) Costs</t>
  </si>
  <si>
    <t>Enhanced SD/MC (Children) SMA Upper Limits</t>
  </si>
  <si>
    <t>Enhanced SD/MC (Children) Published Charges</t>
  </si>
  <si>
    <t>Enhanced SD/MC (Refugees) Costs</t>
  </si>
  <si>
    <t>Enhanced SD/MC (Refugees) SMA Upper Limits</t>
  </si>
  <si>
    <t>Enhanced SD/MC (Refugees) Published Charges</t>
  </si>
  <si>
    <t>Enhanced SD/MC (Children) Units</t>
  </si>
  <si>
    <t>Enhanced SD/MC (Refugees) Units</t>
  </si>
  <si>
    <t>32A</t>
  </si>
  <si>
    <t>Enhanced SD/MC (Children) Cost</t>
  </si>
  <si>
    <t>Enhanced SD/MC (Refugees) Cost</t>
  </si>
  <si>
    <t>Enhanced SD/MC Net Reimb. (Refugees)</t>
  </si>
  <si>
    <t>Enhanced SD/MC Net Reimb. (Children)</t>
  </si>
  <si>
    <t>12</t>
  </si>
  <si>
    <t>13</t>
  </si>
  <si>
    <t>14</t>
  </si>
  <si>
    <t>16</t>
  </si>
  <si>
    <t>17</t>
  </si>
  <si>
    <t>18</t>
  </si>
  <si>
    <t>21</t>
  </si>
  <si>
    <t>22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</si>
  <si>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</si>
  <si>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</si>
  <si>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</si>
  <si>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</si>
  <si>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</si>
  <si>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</si>
  <si>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</si>
  <si>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</si>
  <si>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</si>
  <si>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</si>
  <si>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</si>
  <si>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TBS - Therapeutic Behavioral Services</t>
  </si>
  <si>
    <t>MAA - Medi-Cal Administrative Activities</t>
  </si>
  <si>
    <t>ISA - Integrated Service Agency</t>
  </si>
  <si>
    <t>ASO - Administrative Services Organization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</si>
  <si>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</si>
  <si>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</si>
  <si>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</si>
  <si>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</si>
  <si>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</si>
  <si>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</si>
  <si>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</si>
  <si>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</si>
  <si>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</si>
  <si>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</si>
  <si>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</si>
  <si>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</si>
  <si>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</si>
  <si>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</si>
  <si>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</si>
  <si>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</si>
  <si>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</si>
  <si>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</si>
  <si>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</si>
  <si>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</si>
  <si>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</si>
  <si>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</si>
  <si>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</si>
  <si>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</si>
  <si>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</si>
  <si>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</si>
  <si>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</si>
  <si>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</si>
  <si>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CurrentReCalcMode</t>
  </si>
  <si>
    <t>Do not move any of these cells.  The VBA code references some of these by direct cell reference!</t>
  </si>
  <si>
    <t>Print This Row</t>
  </si>
  <si>
    <t>Disable MH1992 
Line 11&amp; 12 Macro</t>
  </si>
  <si>
    <t>STATE</t>
  </si>
  <si>
    <t>APPROVED</t>
  </si>
  <si>
    <t>FOR</t>
  </si>
  <si>
    <t>ALLOCATION</t>
  </si>
  <si>
    <t xml:space="preserve">Adjustments </t>
  </si>
  <si>
    <t>COUNTY</t>
  </si>
  <si>
    <t>NON M/C</t>
  </si>
  <si>
    <t>CONTRACT RATE</t>
  </si>
  <si>
    <t>MH1900_INFO Drop Down Items</t>
  </si>
  <si>
    <t>Direct Allocation Flag</t>
  </si>
  <si>
    <t>Settlement Type for MH1901_Schedule_C</t>
  </si>
  <si>
    <t>Fiscal Year Period 1</t>
  </si>
  <si>
    <t>Fiscal Year Period 2</t>
  </si>
  <si>
    <t>Entire Fiscal Year</t>
  </si>
  <si>
    <t>Date Detail Template Last Revised</t>
  </si>
  <si>
    <t>Period 1 / Period 3</t>
  </si>
  <si>
    <t>Period 2/ Period 4</t>
  </si>
  <si>
    <t>FiscalYear (YYYYYYYY)</t>
  </si>
  <si>
    <t>Print Forms</t>
  </si>
  <si>
    <t>ID</t>
  </si>
  <si>
    <t>Worksheet Name</t>
  </si>
  <si>
    <t>1=Print, 0=Don't</t>
  </si>
  <si>
    <t>FiscalYear (YYYY-YYYY)</t>
  </si>
  <si>
    <t>Total Healthy Families Direct Service Gross Reimbursement</t>
  </si>
  <si>
    <t>7</t>
  </si>
  <si>
    <t>Other Revenue</t>
  </si>
  <si>
    <t>7B</t>
  </si>
  <si>
    <t>MH1962</t>
  </si>
  <si>
    <t>20B</t>
  </si>
  <si>
    <t>(Line 20A)</t>
  </si>
  <si>
    <t>(Line 20B)</t>
  </si>
  <si>
    <t>Contract Providers Healthy Families Direct Service Gross Reim.</t>
  </si>
  <si>
    <t>(Line 9)</t>
  </si>
  <si>
    <t>Less:  Patient and Other Payor Revenue</t>
  </si>
  <si>
    <t xml:space="preserve">     Enhanced SD/MC (Children) Revenue</t>
  </si>
  <si>
    <t>Non-Medicare/Medi-Cal Patient Revenue</t>
  </si>
  <si>
    <t>WORKSHEET FOR UNITS OF SERVICE AND REVENUE BY MODE AND SERVICE FUNCTION</t>
  </si>
  <si>
    <t>Are your legal entity's revenue for patient care based on application of published charge schedule?</t>
  </si>
  <si>
    <t>REIMBURSEMENT TYPE</t>
  </si>
  <si>
    <t>Total State Share of SD/MC Cost:</t>
  </si>
  <si>
    <t>Item</t>
  </si>
  <si>
    <t>Legal Entity Name</t>
  </si>
  <si>
    <t>Legal Entity
Number</t>
  </si>
  <si>
    <t>MH1963</t>
  </si>
  <si>
    <t>SGF-Managed Care - Outpatient</t>
  </si>
  <si>
    <t>Mode 05 - Other 24 Hour Services</t>
  </si>
  <si>
    <t>Other 24 Hour Services</t>
  </si>
  <si>
    <t>Mode 05
Other 24 Hour Services</t>
  </si>
  <si>
    <t>Mode 05
Hospital
Inpatient</t>
  </si>
  <si>
    <t>Mode 10 - Day Services</t>
  </si>
  <si>
    <t>Mode 15 - Outpatient Services</t>
  </si>
  <si>
    <t>Mode 10
Day Services</t>
  </si>
  <si>
    <t>Outpatient
Services</t>
  </si>
  <si>
    <t>Outreach
Services</t>
  </si>
  <si>
    <t>Support
Services</t>
  </si>
  <si>
    <t>15 - Outpatient Services (Program 1)</t>
  </si>
  <si>
    <t>15 - Outpatient Services (Program 2)</t>
  </si>
  <si>
    <t>45 - Outreach Services</t>
  </si>
  <si>
    <t>60 - Support Services</t>
  </si>
  <si>
    <t>Mode 15
Outpatient
Services
Program (1)</t>
  </si>
  <si>
    <t xml:space="preserve"> Mode 15
Outpatient
Services
Program (2)</t>
  </si>
  <si>
    <t>Mode 15
Outpatient
Services</t>
  </si>
  <si>
    <t>State of California Health and Human Services Agency</t>
  </si>
  <si>
    <t>05 - Hospital Inpatient Services (SFC 10-19)</t>
  </si>
  <si>
    <t>Mode 05 - Hospital Inpatient Services</t>
  </si>
  <si>
    <t>Total Payments to Contract Providers</t>
  </si>
  <si>
    <t>Department of Mental Health</t>
  </si>
  <si>
    <t>PAYMENTS TO CONTRACT PROVIDERS</t>
  </si>
  <si>
    <t>DETERMINATION OF SD/MC DIRECT SERVICES AND MAA REIMBURSEMENT</t>
  </si>
  <si>
    <t>CALCULATION OF MODE 05 (HOSPITAL ADMINISTRATIVE DAYS) PROGRAM COSTS - HOSPITAL LEGAL ENTITIES</t>
  </si>
  <si>
    <t>CALCULATION OF MODE 05 (HOSPITAL ADMINISTRATIVE DAYS) PHYSICIAN COSTS - HOSPITAL LEGAL ENTITIES</t>
  </si>
  <si>
    <t>CALCULATION OF MODE 05 (HOSPITAL PSYCHIATRIC INPATIENT) PROGRAM COSTS - HOSPITAL LEGAL ENTITIES</t>
  </si>
  <si>
    <t>CALCULATION OF MODE 05 (HOSPITAL PSYCHIATRIC INPATIENT) PHYSICIAN COSTS - HOSPITAL LEGAL ENTITIES</t>
  </si>
  <si>
    <t xml:space="preserve">SUPPORTING DOCUMENTATION FOR THE METHOD USED TO ALLOCATE
TOTALS TO MODE OF SERVICE &amp; SERVICE FUNCTION </t>
  </si>
  <si>
    <t>ALLOCATION OF COSTS TO SERVICE
FUNCTIONS - MODE TOTAL</t>
  </si>
  <si>
    <t>Client Housing Support Expenditures</t>
  </si>
  <si>
    <t>Client Flexible Support Expenditures</t>
  </si>
  <si>
    <t>70</t>
  </si>
  <si>
    <t>72</t>
  </si>
  <si>
    <t>75</t>
  </si>
  <si>
    <t>Prior Years MHSA</t>
  </si>
  <si>
    <t>MHSA</t>
  </si>
  <si>
    <t>(Line 24)</t>
  </si>
  <si>
    <t>(Line 25)</t>
  </si>
  <si>
    <t>71</t>
  </si>
  <si>
    <t>Client Housing Operating Expenditures</t>
  </si>
  <si>
    <t>Other Non Medi-Cal Client Support Expenditures</t>
  </si>
  <si>
    <t>Non Medi-Cal Capital Assets</t>
  </si>
  <si>
    <t>78</t>
  </si>
  <si>
    <t>(Line 22)</t>
  </si>
  <si>
    <t>(Line 23)</t>
  </si>
  <si>
    <t>Contract Provider Other Medi-Cal Direct Service Gross Reimbursement (Used to populate MH1979 Line 2)</t>
  </si>
  <si>
    <t>SD/MC Enhanced (Children) Administrative Reimbursement (County Only)</t>
  </si>
  <si>
    <t>SD/MC Other Administrative Reimbursement (County Only)</t>
  </si>
  <si>
    <t>County SD/MC Other Direct Service Gross Reimbursement</t>
  </si>
  <si>
    <t>Contract Providers Other Medi-Cal Direct Service Gross Reimbursement</t>
  </si>
  <si>
    <t>County SD/MC Enhanced (Children) Direct Service Gross Reimbursement</t>
  </si>
  <si>
    <t>Total SD/MC Enhanced (Children) Direct Service Gross Reimbursement</t>
  </si>
  <si>
    <t>SD/MC Enhanced (Children) Administrative Reimbursement Limit</t>
  </si>
  <si>
    <t>SD/MC Enhanced (Children) Administration</t>
  </si>
  <si>
    <t>SD/MC Enhanced (Children) Administrative Reimbursement</t>
  </si>
  <si>
    <t>Contract Providers SD/MC Enhanced (Children) Direct Service Gross Reim</t>
  </si>
  <si>
    <t>05-06 Rollover - Managed Care-Other</t>
  </si>
  <si>
    <t>05-06 SGF Rollover</t>
  </si>
  <si>
    <t>Enhanced SD/MC (BCCTP) Cost</t>
  </si>
  <si>
    <t>Enhanced SD/MC (BCCTP) SMA</t>
  </si>
  <si>
    <t>Enhanced SD/MC Net Reimb. (BCCTP)</t>
  </si>
  <si>
    <t>9B</t>
  </si>
  <si>
    <t>4</t>
  </si>
  <si>
    <t>5</t>
  </si>
  <si>
    <t>6</t>
  </si>
  <si>
    <t>8</t>
  </si>
  <si>
    <t>9</t>
  </si>
  <si>
    <t xml:space="preserve">     Enhanced SD/MC (BCCTP) Revenue</t>
  </si>
  <si>
    <t>SCHEDULE OF STATEWIDE MAXIMUM ALLOWANCES AND PUBLISHED CHARGES</t>
  </si>
  <si>
    <t>Contract Provider SD/MC Enhanced (Children) Direct Service Gross Reimbursement (Used to populate MH1979 Line 14)</t>
  </si>
  <si>
    <t>Contract Provider Healthy Families Direct Service Gross Reimbursement (Used to populate MH1979 Line 8)</t>
  </si>
  <si>
    <t>Total Costs</t>
  </si>
  <si>
    <t>Cost per Day/Cost to Charge Ratio</t>
  </si>
  <si>
    <t>Inpatient Routine Cost Centers</t>
  </si>
  <si>
    <t>Adults and Pediatrics (General Routine Care)</t>
  </si>
  <si>
    <t>Intensive Care Unit</t>
  </si>
  <si>
    <t>Coronary Care Unit</t>
  </si>
  <si>
    <t>Burn Intensive Care Unit</t>
  </si>
  <si>
    <t>Surgical Intensive Care Unit</t>
  </si>
  <si>
    <t>Other Special Care Unit (specify)</t>
  </si>
  <si>
    <t>Subprovider (specify)</t>
  </si>
  <si>
    <t>Nursery</t>
  </si>
  <si>
    <t>Skilled Nursing Facility</t>
  </si>
  <si>
    <t>Nursing Facility</t>
  </si>
  <si>
    <t>Other Long Term Care</t>
  </si>
  <si>
    <t>Ancillary Service Cost Centers</t>
  </si>
  <si>
    <t>Operating Room</t>
  </si>
  <si>
    <t>Recovery Room</t>
  </si>
  <si>
    <t>Delivery Room and Labor Room</t>
  </si>
  <si>
    <t>Anesthesiology</t>
  </si>
  <si>
    <t>Radiology-Diagnostic</t>
  </si>
  <si>
    <t>Radiology-Therapeutic</t>
  </si>
  <si>
    <t>Radioisotope</t>
  </si>
  <si>
    <t>Laboratory</t>
  </si>
  <si>
    <t>PBP Clinical Laboratory Services-Program Only</t>
  </si>
  <si>
    <t>Whole Blood &amp; Packed Red Blood Cells</t>
  </si>
  <si>
    <t>Blood Storing, Processing, &amp; Trans.</t>
  </si>
  <si>
    <t>Intravenous Therapy</t>
  </si>
  <si>
    <t>Respiratory Therapy</t>
  </si>
  <si>
    <t>Physical Therapy</t>
  </si>
  <si>
    <t>Occupational Therapy</t>
  </si>
  <si>
    <t>Speech Pathology</t>
  </si>
  <si>
    <t>Electrocardiology</t>
  </si>
  <si>
    <t>Electroencephalography</t>
  </si>
  <si>
    <t>Medical Supplies Charged to Patients</t>
  </si>
  <si>
    <t>Implantable Devices Charged to Patients</t>
  </si>
  <si>
    <t>Drugs Charged to Patients</t>
  </si>
  <si>
    <t>Renal Dialysis</t>
  </si>
  <si>
    <t>ASC (Non-Distinct Part)</t>
  </si>
  <si>
    <t>Other Ancillary (specify)</t>
  </si>
  <si>
    <t>Outpatient Service Cost Centers</t>
  </si>
  <si>
    <t>Clinic</t>
  </si>
  <si>
    <t>Emergency</t>
  </si>
  <si>
    <t>Other Outpatient Service (specify)</t>
  </si>
  <si>
    <t>Other Reimburseable Cost Centers</t>
  </si>
  <si>
    <t>Special Purpose Cost Centers</t>
  </si>
  <si>
    <t>Total Nonreimburseable Cost Centers</t>
  </si>
  <si>
    <t>Reclasses</t>
  </si>
  <si>
    <t>Net Costs for Allocation</t>
  </si>
  <si>
    <t xml:space="preserve">Cost Allocation - </t>
  </si>
  <si>
    <t>Net Costs</t>
  </si>
  <si>
    <t>(From MH1961)</t>
  </si>
  <si>
    <t>Indirect Costs</t>
  </si>
  <si>
    <t>Indirect Cost Centers</t>
  </si>
  <si>
    <t>Land</t>
  </si>
  <si>
    <t>Buildings and Improvements</t>
  </si>
  <si>
    <t>Equipment</t>
  </si>
  <si>
    <t>Rents and Leases - Equipment</t>
  </si>
  <si>
    <t>Rents and Leases - Buildings and Improvements</t>
  </si>
  <si>
    <t>Taxes and Assessments</t>
  </si>
  <si>
    <t>Insurance</t>
  </si>
  <si>
    <t>I13</t>
  </si>
  <si>
    <t>Maintenance - Equipment</t>
  </si>
  <si>
    <t>Maintenance - Buildings and Improvements</t>
  </si>
  <si>
    <t>Utilities</t>
  </si>
  <si>
    <t>Household Expense</t>
  </si>
  <si>
    <t>Interest in Bonds</t>
  </si>
  <si>
    <t>Interest on Other Long-Term Debt</t>
  </si>
  <si>
    <t>Contracts Administration</t>
  </si>
  <si>
    <t>Legal and Accounting</t>
  </si>
  <si>
    <t>Data Processing</t>
  </si>
  <si>
    <t>Personnel Administration</t>
  </si>
  <si>
    <t>Medical Records</t>
  </si>
  <si>
    <t>Professional and Specialized Services</t>
  </si>
  <si>
    <t>Transportation and Travel</t>
  </si>
  <si>
    <t>A-87 Allocation</t>
  </si>
  <si>
    <t>Direct Cost Centers</t>
  </si>
  <si>
    <t>SD/MC Administration</t>
  </si>
  <si>
    <t>MCHIP Administration</t>
  </si>
  <si>
    <t>RECLASSIFICATION(S) OF PROGRAM COSTS</t>
  </si>
  <si>
    <t>Increases</t>
  </si>
  <si>
    <t>Decreases</t>
  </si>
  <si>
    <t>Code</t>
  </si>
  <si>
    <t>Cost Center</t>
  </si>
  <si>
    <t>Explanation of Reclassification(s)</t>
  </si>
  <si>
    <t>(1)</t>
  </si>
  <si>
    <t xml:space="preserve"> (1) A letter (A, B, etc.) must be entered on each line to identify each reclassification entry.</t>
  </si>
  <si>
    <t>Communications</t>
  </si>
  <si>
    <t>Allowable Non-Hospital Mode Costs (MH1960 Line 33, Col. J)</t>
  </si>
  <si>
    <t>Mode Costs (Direct Service and MAA)</t>
  </si>
  <si>
    <t>Amount</t>
  </si>
  <si>
    <t>MH 1960 Line Number</t>
  </si>
  <si>
    <t>MH 1960 Description</t>
  </si>
  <si>
    <t>Description</t>
  </si>
  <si>
    <t>Depreciation</t>
  </si>
  <si>
    <t>Mode 05</t>
  </si>
  <si>
    <t>Mode 10</t>
  </si>
  <si>
    <t>Mode 15</t>
  </si>
  <si>
    <t>Total Indirect Costs</t>
  </si>
  <si>
    <t>OTHER ADJUSTMENTS TO COSTS</t>
  </si>
  <si>
    <t>HOSP</t>
  </si>
  <si>
    <t>1</t>
  </si>
  <si>
    <t>0</t>
  </si>
  <si>
    <t>Non-Hospital Costs</t>
  </si>
  <si>
    <t>Other Adjustments</t>
  </si>
  <si>
    <t>(From 1962)</t>
  </si>
  <si>
    <t>Total Increases</t>
  </si>
  <si>
    <t>Total Decreases</t>
  </si>
  <si>
    <t>MH1960 Line #</t>
  </si>
  <si>
    <t>(Sum Cols. A and B)</t>
  </si>
  <si>
    <t>Hospital Costs</t>
  </si>
  <si>
    <t>Provider Adjustments</t>
  </si>
  <si>
    <t>Medi-Cal Adjustments</t>
  </si>
  <si>
    <t>(From 1963)</t>
  </si>
  <si>
    <t>(From MH1965)</t>
  </si>
  <si>
    <t>Bad Debt</t>
  </si>
  <si>
    <t>Charity Allowances</t>
  </si>
  <si>
    <t>Courtesy Allowances</t>
  </si>
  <si>
    <t>Unallowable Tax Expenses</t>
  </si>
  <si>
    <t>Unallowable Advertising Costs</t>
  </si>
  <si>
    <t>Political and Lobbying Activities</t>
  </si>
  <si>
    <t>Unallowable Central Service Costs</t>
  </si>
  <si>
    <t>Unallowable Insurance Costs</t>
  </si>
  <si>
    <t>Unallowalbe liability losses</t>
  </si>
  <si>
    <t>Abandonment of Construction in Progress</t>
  </si>
  <si>
    <t>Fiscal Year Period 3</t>
  </si>
  <si>
    <t>8B</t>
  </si>
  <si>
    <t>Rounding Error</t>
  </si>
  <si>
    <t>Medi-Cal?</t>
  </si>
  <si>
    <t>1B</t>
  </si>
  <si>
    <t>2B</t>
  </si>
  <si>
    <t>3</t>
  </si>
  <si>
    <t>3B</t>
  </si>
  <si>
    <t>4B</t>
  </si>
  <si>
    <t>5B</t>
  </si>
  <si>
    <t>6B</t>
  </si>
  <si>
    <t>16B</t>
  </si>
  <si>
    <t>17B</t>
  </si>
  <si>
    <t>18B</t>
  </si>
  <si>
    <t>19B</t>
  </si>
  <si>
    <t xml:space="preserve"> </t>
  </si>
  <si>
    <t>HOSP - Hospital</t>
  </si>
  <si>
    <t>Total
Units of Service</t>
  </si>
  <si>
    <t>Enhanced SD/MC (BCCTP) Units</t>
  </si>
  <si>
    <t>Enhanced SD/MC (Pregnancy) Units</t>
  </si>
  <si>
    <t>Enhanced SD/MC (BCCTP) Costs</t>
  </si>
  <si>
    <t>Enhanced SD/MC (BCCTP) SMA Upper Limits</t>
  </si>
  <si>
    <t>Enhanced SD/MC (Pregnancy) Costs</t>
  </si>
  <si>
    <t>Enhanced SD/MC (Pregnancy) SMA Upper Limits</t>
  </si>
  <si>
    <t>Enhanced SD/MC (Pregnancy) Published Charges</t>
  </si>
  <si>
    <t>Enhanced SD/MC (BCCTP) Published Charges</t>
  </si>
  <si>
    <t>Healthy Families (SED) Costs</t>
  </si>
  <si>
    <t>Healthy Families (SED) SMA Upper Limits</t>
  </si>
  <si>
    <t>Healthy Families (SED) Published Charges</t>
  </si>
  <si>
    <t>Enhanced SD/MC Pregnancy Units</t>
  </si>
  <si>
    <t>Enhanced SD/MC - Children</t>
  </si>
  <si>
    <t>Enhanced SD/MC - BCCTP</t>
  </si>
  <si>
    <t>Enhanced SD/MC - Pregnancy</t>
  </si>
  <si>
    <t>Enhanced SD/MC - Refugee</t>
  </si>
  <si>
    <t>15B</t>
  </si>
  <si>
    <t xml:space="preserve">  </t>
  </si>
  <si>
    <t>Medicare/Medi-Cal Crossover Gross Reimbursement</t>
  </si>
  <si>
    <t>Enhanced SD/MC (Pregnancy) Gross Reimbursement</t>
  </si>
  <si>
    <t>Healthy Families (SED) Cost</t>
  </si>
  <si>
    <t>Healthy Families (SED) Gross Reimbursement</t>
  </si>
  <si>
    <t xml:space="preserve">      SD/MC + Medi-Medi Crossover Revenue</t>
  </si>
  <si>
    <t xml:space="preserve">     Enhanced SD/MC (Pregnancy) Revenue</t>
  </si>
  <si>
    <t xml:space="preserve">     Enhanced SD/MC (Refugee) Revenue</t>
  </si>
  <si>
    <t xml:space="preserve">     Healthy Families (SED) Revenue</t>
  </si>
  <si>
    <t>32B</t>
  </si>
  <si>
    <t>Enhanced SD/MC (Children) Gross Reimbursement</t>
  </si>
  <si>
    <t>Total Medi-Cal Gross Reimbursement (Excludes Refugees)</t>
  </si>
  <si>
    <t>Outpatient 1</t>
  </si>
  <si>
    <t>P.C.</t>
  </si>
  <si>
    <t>Enhanced SD/MC Net Reimb. (Pregnancy)</t>
  </si>
  <si>
    <t>24B</t>
  </si>
  <si>
    <t>MH 1992 (Rev. 5/11)</t>
  </si>
  <si>
    <t>STATE SHARE OF SD/MC COST</t>
  </si>
  <si>
    <t>TOTAL STATE SHARE SD/MC COST</t>
  </si>
  <si>
    <t>Non-Hospital Mode Costs (Direct Service and MAA)</t>
  </si>
  <si>
    <t>Total Direct Costs</t>
  </si>
  <si>
    <t>LIHP Match (Realignment)</t>
  </si>
  <si>
    <t>LIHP Match (MHSA)</t>
  </si>
  <si>
    <t>LIHP Match (Other)</t>
  </si>
  <si>
    <r>
      <t>1</t>
    </r>
    <r>
      <rPr>
        <b/>
        <sz val="12"/>
        <rFont val="Arial"/>
        <family val="2"/>
      </rPr>
      <t>Variable %</t>
    </r>
  </si>
  <si>
    <t>Day 
Services</t>
  </si>
  <si>
    <t>Mode 45</t>
  </si>
  <si>
    <t>Mode 60</t>
  </si>
  <si>
    <t>Total 
Legal 
Entity</t>
  </si>
  <si>
    <t>COSTS</t>
  </si>
  <si>
    <t>Total Adjustments to FFP</t>
  </si>
  <si>
    <t xml:space="preserve">Total Payments           </t>
  </si>
  <si>
    <t>SD/MC Payments</t>
  </si>
  <si>
    <t>Enhanced SD/MC Payments - Children</t>
  </si>
  <si>
    <t>Enhanced SD/MC Payments - BCCTP</t>
  </si>
  <si>
    <t>Enhanced SD/MC Payments - Pregnancy</t>
  </si>
  <si>
    <t>Enhanced SD/MC Payments - Refugee</t>
  </si>
  <si>
    <t>Healthy Families Program Payments</t>
  </si>
  <si>
    <t>Adjustments</t>
  </si>
  <si>
    <t>to FFP</t>
  </si>
  <si>
    <t>MH1965</t>
  </si>
  <si>
    <t>YES</t>
  </si>
  <si>
    <t xml:space="preserve">Worksheet </t>
  </si>
  <si>
    <t xml:space="preserve">Cell </t>
  </si>
  <si>
    <t>Crosscheck Status</t>
  </si>
  <si>
    <t>I21</t>
  </si>
  <si>
    <t>P15</t>
  </si>
  <si>
    <t>P23</t>
  </si>
  <si>
    <t>Cross Checks</t>
  </si>
  <si>
    <t>HFP</t>
  </si>
  <si>
    <t>Adjust Medi-Cal FFP Due to Costs in Excess of FFP</t>
  </si>
  <si>
    <t>Mode of Services</t>
  </si>
  <si>
    <t>Adjustments to FFP</t>
  </si>
  <si>
    <t>CERTIFIED REGISTERED NURSE ANESTHETISTS</t>
  </si>
  <si>
    <t>NURSE PRACTITIONERS</t>
  </si>
  <si>
    <t>PHYSICIAN ASSISTANTS</t>
  </si>
  <si>
    <t>DENTISTS</t>
  </si>
  <si>
    <t>CERTIFIED NURSE MIDWIFERY</t>
  </si>
  <si>
    <t>CLINICAL SOCIAL WORKERS</t>
  </si>
  <si>
    <t>CLINICAL PSYCHOLOGISTS</t>
  </si>
  <si>
    <t>OPTOMETRISTS</t>
  </si>
  <si>
    <t>Non-Physician Practitioner Costs</t>
  </si>
  <si>
    <t>P28</t>
  </si>
  <si>
    <t>Line 12: Healthy Families Administration</t>
  </si>
  <si>
    <t>Line 18: Enhanced (Children) Admin.</t>
  </si>
  <si>
    <t>Line 19: MAA - SFC 01-09</t>
  </si>
  <si>
    <t>Line 20: MAA - SFC 11-19 and 31-39</t>
  </si>
  <si>
    <t>Line 21: MAA - SFC 21-29</t>
  </si>
  <si>
    <t>Line 22: SPMP UR/QA</t>
  </si>
  <si>
    <t>Line23:  Other UR/QA</t>
  </si>
  <si>
    <t>Total GME Costs W/S B, Part, Column 26</t>
  </si>
  <si>
    <t>Total Costs per 
W/S B, Part I, Column 27</t>
  </si>
  <si>
    <t>Total Costs           (Cols 1 + 2)</t>
  </si>
  <si>
    <t>Medi-Cal SMHS Mode 05 Total Costs                      (Col 12 + Col 13)</t>
  </si>
  <si>
    <t>Medi-Cal SMHS Mode 10 Total Costs                     (cols 15 + 16)</t>
  </si>
  <si>
    <t>Medi-Cal SMHS Mode 15 Total Costs                   (Cols 18 + 19)</t>
  </si>
  <si>
    <t>Medi-Cal SMHS Total Costs           (Cols 14 + 17 + 20)</t>
  </si>
  <si>
    <t>Line 28: Enhanced SD/MC (Refugee)</t>
  </si>
  <si>
    <t>Line 32: Healthy Families Program</t>
  </si>
  <si>
    <t>Line 25: Enhanced SD/MC (Children)</t>
  </si>
  <si>
    <t>Line 26: Enhanced SD/MC (BCCTP)</t>
  </si>
  <si>
    <t>Line 27: Enhanced SD/MC (Pregnancy)</t>
  </si>
  <si>
    <t>Line 6:   Medi-Cal Administration</t>
  </si>
  <si>
    <t xml:space="preserve">                LIHP Waiver Match (Other) Description</t>
  </si>
  <si>
    <t>CALCULATION OF MODE 10 (DAY SERVICES) PROGRAM COSTS - HOSPITAL LEGAL ENTITIES</t>
  </si>
  <si>
    <t>Phyisician and Non-Physician Practitioner Professional Costs (From WS A-8)</t>
  </si>
  <si>
    <t>Physician Professional Component Related Administrative, Data Processing, and Patient Business Office Costs         (From WS A-8)</t>
  </si>
  <si>
    <t>Medi-Cal SMHS Mode 05 Physician Costs</t>
  </si>
  <si>
    <t>CALCULATION OF MODE 15 (OUTPATIENT SERVICES) PROGRAM COSTS - HOSPITAL LEGAL ENTITIES</t>
  </si>
  <si>
    <t>MH1960_PHYS_05_ADMIN</t>
  </si>
  <si>
    <t>MH1960_HOSP_05_ADMIN</t>
  </si>
  <si>
    <t>Is this a County Legal Entity Report?
(Yes or No)</t>
  </si>
  <si>
    <t>Are you reporting SD/MC?
(Yes or No)</t>
  </si>
  <si>
    <t>Computed Tomography (CT) Scan</t>
  </si>
  <si>
    <t>Magnetic Resonance Imaging</t>
  </si>
  <si>
    <t>Recreational Therapy</t>
  </si>
  <si>
    <t>Audiology</t>
  </si>
  <si>
    <t>Pulmonary Function</t>
  </si>
  <si>
    <t>Cast Room</t>
  </si>
  <si>
    <t>Consult &amp; Liaison</t>
  </si>
  <si>
    <t>Electromyography</t>
  </si>
  <si>
    <t>Psych Clinic</t>
  </si>
  <si>
    <t>Psych Emergency</t>
  </si>
  <si>
    <t>Used by print macro</t>
  </si>
  <si>
    <t>BZ</t>
  </si>
  <si>
    <t>CA</t>
  </si>
  <si>
    <t>Medi-Cal Administrative Activities</t>
  </si>
  <si>
    <t>E39:J47</t>
  </si>
  <si>
    <t>MAA SFC 01-09</t>
  </si>
  <si>
    <t>MAA SFC 11-19, 31-39</t>
  </si>
  <si>
    <t xml:space="preserve">SD/MC Days/Charges/RVU </t>
  </si>
  <si>
    <t xml:space="preserve">SD/MC Costs </t>
  </si>
  <si>
    <t xml:space="preserve">Medi-Medi X-Over Days/Charges/RVU </t>
  </si>
  <si>
    <t xml:space="preserve">Medi-Medi X-Over Costs  </t>
  </si>
  <si>
    <t>Medi-Medi X-Over Costs</t>
  </si>
  <si>
    <t xml:space="preserve">Medi-Medi X-Over Costs </t>
  </si>
  <si>
    <t xml:space="preserve">SD/MC Enhanced (Children) Days/Charges/RVU </t>
  </si>
  <si>
    <t xml:space="preserve">SD/MC Enhanced (BCCTP) Days/Charges/RVU </t>
  </si>
  <si>
    <t>SD/MC Enhanced (Pregnancy) Days/Charges/RVU</t>
  </si>
  <si>
    <t>SD/MC Enhanced (Refugee) Days/Charges/RVU</t>
  </si>
  <si>
    <t xml:space="preserve">SD/MC Enhanced (Children)
 Costs </t>
  </si>
  <si>
    <t>SD/MC Enhanced (BCCTP)
 Costs</t>
  </si>
  <si>
    <t>SD/MC Enhanced (Pregnancy)
Costs</t>
  </si>
  <si>
    <t>SD/MC Enhanced (Refugee) 
Costs</t>
  </si>
  <si>
    <t>Healthy Families
(SED)
Days/Charges/RVU</t>
  </si>
  <si>
    <t>Healthy Families
(SED) 
Costs</t>
  </si>
  <si>
    <t xml:space="preserve">SD/MC 
Days/Charges/RVU </t>
  </si>
  <si>
    <t xml:space="preserve">SD/MC 
Costs </t>
  </si>
  <si>
    <t>SD/MC Physician Charges/RVU</t>
  </si>
  <si>
    <t>SD/MC Physician Costs</t>
  </si>
  <si>
    <t>Medi-Medi X-Over Physician Charges/RVU</t>
  </si>
  <si>
    <t>Medi-Medi X-Over Physician Costs</t>
  </si>
  <si>
    <t>SD/MC Enhanced (Children) Physician Charges/RVU</t>
  </si>
  <si>
    <t>SD/MC Enhanced (Children) Physician Costs</t>
  </si>
  <si>
    <t>SD/MC Enhanced (BCCTP) Physician Charges/RVU</t>
  </si>
  <si>
    <t>SD/MC Enhanced (BCCTP) Physician Costs</t>
  </si>
  <si>
    <t xml:space="preserve">SD/MC Enhanced (Pregnancy) Physician Charges/RVU </t>
  </si>
  <si>
    <t>SD/MC Enhanced (Pregnancy) Physician Costs</t>
  </si>
  <si>
    <t>SD/MC Enhanced (Refugee) Physician Charges/RVU</t>
  </si>
  <si>
    <t>SD/MC Enhanced (Refugee) Physician Costs</t>
  </si>
  <si>
    <t>Total Medi-Cal Physician Costs</t>
  </si>
  <si>
    <t>Healthy Families
(SED)
 Physician Costs</t>
  </si>
  <si>
    <t>Healthy Families
(SED)
 Physician Charges/RVU</t>
  </si>
  <si>
    <t>Healthy Families 
(SED)
Physician Costs</t>
  </si>
  <si>
    <t>SD/MC Days/Charges/RVU</t>
  </si>
  <si>
    <t>SD/MC Costs</t>
  </si>
  <si>
    <t>Medi-Medi X-Over Days/Charges/RVU</t>
  </si>
  <si>
    <t xml:space="preserve">SD/MC Enhanced (Pregnancy) Days/Charges/RVU </t>
  </si>
  <si>
    <t xml:space="preserve">SD/MC Enhanced (Refugee) Days/Charges/RVU </t>
  </si>
  <si>
    <t xml:space="preserve">Total Costs </t>
  </si>
  <si>
    <t xml:space="preserve">SD/MC Enhanced (BCCTP)
Costs </t>
  </si>
  <si>
    <t xml:space="preserve">SD/MC Enhanced (Pregnancy)
Costs </t>
  </si>
  <si>
    <t xml:space="preserve">SD/MC Enhanced (Refugee)
 Costs </t>
  </si>
  <si>
    <t>Healthy Families
(SED) Days/Charges/RVU</t>
  </si>
  <si>
    <t>Healthy Families 
(SED)
Costs</t>
  </si>
  <si>
    <t xml:space="preserve">Medi-Medi X-Over Physician Charges/RVU </t>
  </si>
  <si>
    <t>SD/MC Enhanced (Pregnancy) Physician Charges/RVU</t>
  </si>
  <si>
    <t>SD/MC Enhanced (Children) Days/Charges/RVU</t>
  </si>
  <si>
    <t>SD/MC Enhanced (BCCTP) Days/Charges/RVU</t>
  </si>
  <si>
    <t>SD/MC Enhanced (Children) 
Costs</t>
  </si>
  <si>
    <t>SD/MC Enhanced (BCCTP)
Costs</t>
  </si>
  <si>
    <t>SD/MC Enhanced (Refugee)
Costs</t>
  </si>
  <si>
    <t>Healthy Families 
(SED)
Days/Charges/RVU</t>
  </si>
  <si>
    <t xml:space="preserve">SD/MC Physician Charges/RVU </t>
  </si>
  <si>
    <t xml:space="preserve">SD/MC Enhanced (Children) Physician Costs </t>
  </si>
  <si>
    <t xml:space="preserve">SD/MC Enhanced (Pregnancy) Physician Costs </t>
  </si>
  <si>
    <t xml:space="preserve">SD/MC Enhanced (Refugee) Physician Charges/RVU </t>
  </si>
  <si>
    <t>Protection</t>
  </si>
  <si>
    <t>Total SD/MC + Crossover Gross Reimbursement</t>
  </si>
  <si>
    <t>Enhanced SD/MC (BCCTP) Gross Reimbursement</t>
  </si>
  <si>
    <t>Enhanced SD/MC (Refugees) Gross Reimbursement</t>
  </si>
  <si>
    <t>B56</t>
  </si>
  <si>
    <t>C56</t>
  </si>
  <si>
    <t>CALCULATION OF SHORT-DOYLE/MEDI-CAL HOSPITAL ADMINISTRATIVE DAYS</t>
  </si>
  <si>
    <t>Department of Health Care Services</t>
  </si>
  <si>
    <t>'Department of Health Care Services</t>
  </si>
  <si>
    <t>2011 Realignment</t>
  </si>
  <si>
    <t>Federal IDEA funds</t>
  </si>
  <si>
    <t>Line 3 = Line 28?</t>
  </si>
  <si>
    <t>SD/MC
Units</t>
  </si>
  <si>
    <t>Medi-Medi Crossover Units</t>
  </si>
  <si>
    <t>3A</t>
  </si>
  <si>
    <t>6A</t>
  </si>
  <si>
    <t>SD/MC Sharing Ratio FFP: Period 1</t>
  </si>
  <si>
    <t>SD/MC Sharing Ratio FFP Period 2</t>
  </si>
  <si>
    <t>SD/MC Sharing Ratio FFP Period 3</t>
  </si>
  <si>
    <t>SD/MC Admin/UR - 7/1 - 6/30</t>
  </si>
  <si>
    <t>SD/MC Skilled UR &amp; MAA -7/1 - 6/30</t>
  </si>
  <si>
    <t>Healthy Family Ratio FFP - 7/1 - 9/30</t>
  </si>
  <si>
    <t>Healthy Family Ratio FFP - 10/1 - 6/30</t>
  </si>
  <si>
    <t>Healthy Family Admin FFP - 7/1 - 6/30</t>
  </si>
  <si>
    <t>MH1991 Hospital Admin Periods</t>
  </si>
  <si>
    <t>MH1991 Hospital Admin Rates</t>
  </si>
  <si>
    <t>MH1992 Rollover Period</t>
  </si>
  <si>
    <t>P29</t>
  </si>
  <si>
    <t>38</t>
  </si>
  <si>
    <t>39</t>
  </si>
  <si>
    <t>40</t>
  </si>
  <si>
    <t>Total Mode 05
Hospital Inpatient
Services</t>
  </si>
  <si>
    <t>Inpatient
Service</t>
  </si>
  <si>
    <t>Mode Total
Admin</t>
  </si>
  <si>
    <t>Mode 05
Hospital Inpatient
Services (SF 10-18)</t>
  </si>
  <si>
    <t>SF 01-09</t>
  </si>
  <si>
    <t>SF 11-19, 31-39</t>
  </si>
  <si>
    <t>SF  21-29</t>
  </si>
  <si>
    <t>Inpatient
Admininistration</t>
  </si>
  <si>
    <t>O39</t>
  </si>
  <si>
    <t>O44</t>
  </si>
  <si>
    <t>Total Outpatient
(Col. K + Col. L)</t>
  </si>
  <si>
    <t>Total Outpatient Excluding Program (2)</t>
  </si>
  <si>
    <t>Mode 05 
Hospital Inpatient 
Administration (SF 19)</t>
  </si>
  <si>
    <t>Utilization
Review</t>
  </si>
  <si>
    <t>Short/Doyle Medi-Cal</t>
  </si>
  <si>
    <t>Healthy Families Program</t>
  </si>
  <si>
    <t>2</t>
  </si>
  <si>
    <t>County</t>
  </si>
  <si>
    <t>Contract Providers</t>
  </si>
  <si>
    <t>FMAP</t>
  </si>
  <si>
    <t>Total Certified Public Expenditures (CPE)</t>
  </si>
  <si>
    <t>Enhanced SDMC Ratio FMAP - 7/1 - 6/30</t>
  </si>
  <si>
    <t>Refugee FMAP - 7/1 - 6/30</t>
  </si>
  <si>
    <t>MH1979B</t>
  </si>
  <si>
    <t>Medi-Cal Administrative Activities (Svc Functions 01 - 09)</t>
  </si>
  <si>
    <t>Medi-Cal Administrative Activities (Svc Functions 11 - 19, 31 - 39 )</t>
  </si>
  <si>
    <t>Medi-Cal Administrative Activities (Svc Functions 21 - 29)</t>
  </si>
  <si>
    <t>Utilization Review-Skilled Prof. Med. Personnel (SPMP)</t>
  </si>
  <si>
    <t>Enhanced SD/MC Net Reimbursement (Children)</t>
  </si>
  <si>
    <t>Enhanced SD/MC Net Reimbursement (BCCTP)</t>
  </si>
  <si>
    <t>Enhanced SD/MC Net Reimbursement (Pregnancy)</t>
  </si>
  <si>
    <t>Enhanced SD/MC Net Reimbursement (Refugees)</t>
  </si>
  <si>
    <t>ON</t>
  </si>
  <si>
    <t>Total Short/Doyle Medi-Cal Reimbursement</t>
  </si>
  <si>
    <t>Mode Total 
Non-Admin</t>
  </si>
  <si>
    <t>Non-Hospital
Mode Total</t>
  </si>
  <si>
    <t>Hospital
Mode Total</t>
  </si>
  <si>
    <t>Administration</t>
  </si>
  <si>
    <t>(Sum Cols. C-F)</t>
  </si>
  <si>
    <t>CALCULATION OF PROGRAM COSTS</t>
  </si>
  <si>
    <t>NON HOSPITAL LEGAL ENTITIES</t>
  </si>
  <si>
    <t>(Sum Cols. G - I)</t>
  </si>
  <si>
    <t>Total Physician Professional Component Related Costs         (Sum columns 6-8)</t>
  </si>
  <si>
    <t>Ratio of Physician Professional Costs to Billed Professional Charges                  (Col 9 / Col 10)</t>
  </si>
  <si>
    <t>Low Income Health Program (LIHP) FFP</t>
  </si>
  <si>
    <t>P43</t>
  </si>
  <si>
    <t>E45</t>
  </si>
  <si>
    <t>F45</t>
  </si>
  <si>
    <t>G45</t>
  </si>
  <si>
    <t>H45</t>
  </si>
  <si>
    <t>I45</t>
  </si>
  <si>
    <t>J45</t>
  </si>
  <si>
    <t>K45</t>
  </si>
  <si>
    <t>L45</t>
  </si>
  <si>
    <t>M45</t>
  </si>
  <si>
    <t>N45</t>
  </si>
  <si>
    <t>1991 Realignment Funds and MOE</t>
  </si>
  <si>
    <t>Adjustments by Mode of Service (Used to Calculate FFP on the MH1992)</t>
  </si>
  <si>
    <t>Adjustments by Settlement Group (Used to Populate Col. I - MH1979)</t>
  </si>
  <si>
    <t>CR - Cost Reimbursement</t>
  </si>
  <si>
    <t>MH1960 Line Number</t>
  </si>
  <si>
    <t>Total reclassifications (sum of column D must equal the sum of column G)</t>
  </si>
  <si>
    <t>07/01/12 - 06/30/13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</si>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</sst>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_)"/>
    <numFmt numFmtId="166" formatCode="00000"/>
    <numFmt numFmtId="167" formatCode="_(* #,##0_);_(* \(#,##0\);_(* &quot;-&quot;??_);_(@_)"/>
    <numFmt numFmtId="168" formatCode="_(&quot;$&quot;* #,##0_);_(&quot;$&quot;* \(#,##0\);_(&quot;$&quot;* &quot;-&quot;??_);_(@_)"/>
    <numFmt numFmtId="169" formatCode="#,##0;[Red]#,##0"/>
    <numFmt numFmtId="170" formatCode="_(* #,##0_);_(* \(#,##0\);_(* &quot;&quot;_);_(@_)"/>
    <numFmt numFmtId="171" formatCode="0.0"/>
    <numFmt numFmtId="172" formatCode="0000"/>
    <numFmt numFmtId="173" formatCode="\(###\)\-###\-####"/>
    <numFmt numFmtId="174" formatCode="_(&quot;$&quot;* #,##0_);_(&quot;$&quot;* \(#,##0\);_(* &quot;&quot;??_);_(@_)"/>
    <numFmt numFmtId="175" formatCode="_(* #,##0.00_);_(* \(#,##0.00\);_(* &quot;&quot;_);_(@_)"/>
    <numFmt numFmtId="176" formatCode="_(* 0.00%;_(* \(0.00%\);_(* &quot;&quot;_);_(@_)"/>
    <numFmt numFmtId="177" formatCode="&quot;$&quot;#,##0.00"/>
  </numFmts>
  <fonts count="109">
    <font>
      <sz val="12"/>
      <name val="Helv"/>
    </font>
    <font>
      <sz val="10"/>
      <name val="Arial"/>
      <family val="2"/>
    </font>
    <font>
      <sz val="12"/>
      <name val="Helv"/>
    </font>
    <font>
      <sz val="12"/>
      <name val="Times New Roman"/>
      <family val="1"/>
    </font>
    <font>
      <sz val="12"/>
      <name val="Tms Rmn"/>
    </font>
    <font>
      <sz val="12"/>
      <name val="TimesNewRomanPS"/>
    </font>
    <font>
      <b/>
      <sz val="8"/>
      <color indexed="81"/>
      <name val="Tahoma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i/>
      <vertAlign val="superscript"/>
      <sz val="12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2"/>
      <color indexed="9"/>
      <name val="Arial"/>
      <family val="2"/>
    </font>
    <font>
      <b/>
      <i/>
      <sz val="11"/>
      <color indexed="8"/>
      <name val="Arial"/>
      <family val="2"/>
    </font>
    <font>
      <i/>
      <sz val="12"/>
      <name val="Arial"/>
      <family val="2"/>
    </font>
    <font>
      <b/>
      <sz val="12"/>
      <name val="Helv"/>
    </font>
    <font>
      <sz val="22"/>
      <name val="Arial"/>
      <family val="2"/>
    </font>
    <font>
      <b/>
      <sz val="12"/>
      <color indexed="9"/>
      <name val="Arial"/>
      <family val="2"/>
    </font>
    <font>
      <b/>
      <u/>
      <sz val="12"/>
      <color indexed="9"/>
      <name val="Arial"/>
      <family val="2"/>
    </font>
    <font>
      <sz val="8"/>
      <color indexed="12"/>
      <name val="Arial"/>
      <family val="2"/>
    </font>
    <font>
      <b/>
      <sz val="20"/>
      <color indexed="9"/>
      <name val="Helv"/>
    </font>
    <font>
      <sz val="12"/>
      <color indexed="56"/>
      <name val="Arial"/>
      <family val="2"/>
    </font>
    <font>
      <sz val="12"/>
      <color indexed="9"/>
      <name val="Helv"/>
    </font>
    <font>
      <sz val="12"/>
      <color indexed="22"/>
      <name val="Helv"/>
    </font>
    <font>
      <b/>
      <sz val="16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10"/>
      <color indexed="13"/>
      <name val="Arial"/>
      <family val="2"/>
    </font>
    <font>
      <b/>
      <sz val="10"/>
      <color indexed="9"/>
      <name val="Arial"/>
      <family val="2"/>
    </font>
    <font>
      <b/>
      <sz val="10"/>
      <color indexed="47"/>
      <name val="Arial"/>
      <family val="2"/>
    </font>
    <font>
      <sz val="10"/>
      <color indexed="47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4"/>
      <name val="Arial"/>
      <family val="2"/>
    </font>
    <font>
      <sz val="14"/>
      <name val="Helv"/>
    </font>
    <font>
      <b/>
      <sz val="14"/>
      <color indexed="10"/>
      <name val="Arial"/>
      <family val="2"/>
    </font>
    <font>
      <sz val="14"/>
      <color indexed="10"/>
      <name val="Helv"/>
    </font>
    <font>
      <b/>
      <sz val="10"/>
      <color indexed="41"/>
      <name val="Arial"/>
      <family val="2"/>
    </font>
    <font>
      <b/>
      <i/>
      <sz val="10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b/>
      <sz val="17.5"/>
      <name val="Arial"/>
      <family val="2"/>
    </font>
    <font>
      <sz val="17"/>
      <name val="Arial"/>
      <family val="2"/>
    </font>
    <font>
      <b/>
      <sz val="21.5"/>
      <name val="Arial"/>
      <family val="2"/>
    </font>
    <font>
      <b/>
      <sz val="20"/>
      <name val="Arial"/>
      <family val="2"/>
    </font>
    <font>
      <sz val="15.5"/>
      <name val="Arial"/>
      <family val="2"/>
    </font>
    <font>
      <sz val="14.5"/>
      <name val="Arial"/>
      <family val="2"/>
    </font>
    <font>
      <b/>
      <sz val="23"/>
      <name val="Arial"/>
      <family val="2"/>
    </font>
    <font>
      <sz val="19"/>
      <name val="Arial"/>
      <family val="2"/>
    </font>
    <font>
      <b/>
      <sz val="17"/>
      <name val="Arial"/>
      <family val="2"/>
    </font>
    <font>
      <sz val="8.5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color indexed="2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7"/>
      <name val="Times New Roman"/>
      <family val="1"/>
    </font>
    <font>
      <sz val="10"/>
      <color indexed="12"/>
      <name val="Arial"/>
      <family val="2"/>
    </font>
    <font>
      <sz val="10"/>
      <name val="Tahoma"/>
      <family val="2"/>
    </font>
    <font>
      <b/>
      <sz val="10"/>
      <color indexed="10"/>
      <name val="Arial"/>
      <family val="2"/>
    </font>
    <font>
      <b/>
      <sz val="10"/>
      <color indexed="22"/>
      <name val="Arial"/>
      <family val="2"/>
    </font>
    <font>
      <b/>
      <u/>
      <sz val="12"/>
      <name val="Arial"/>
      <family val="2"/>
    </font>
    <font>
      <sz val="8"/>
      <name val="Helv"/>
    </font>
    <font>
      <b/>
      <sz val="11"/>
      <name val="Arial"/>
      <family val="2"/>
    </font>
    <font>
      <b/>
      <vertAlign val="superscript"/>
      <sz val="12"/>
      <name val="Arial"/>
      <family val="2"/>
    </font>
    <font>
      <u val="singleAccounting"/>
      <sz val="10"/>
      <name val="Arial"/>
      <family val="2"/>
    </font>
    <font>
      <b/>
      <sz val="18"/>
      <name val="Arial"/>
      <family val="2"/>
    </font>
    <font>
      <sz val="18"/>
      <name val="Helv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9"/>
      <color indexed="12"/>
      <name val="Arial"/>
      <family val="2"/>
    </font>
    <font>
      <sz val="9"/>
      <color indexed="22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color indexed="56"/>
      <name val="Times New Roman"/>
      <family val="1"/>
    </font>
    <font>
      <b/>
      <sz val="12"/>
      <color rgb="FF3333CC"/>
      <name val="Comic Sans MS"/>
      <family val="4"/>
    </font>
    <font>
      <sz val="8"/>
      <color rgb="FF000000"/>
      <name val="Tahoma"/>
      <family val="2"/>
    </font>
    <font>
      <b/>
      <u/>
      <sz val="10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gray125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1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ck">
        <color indexed="56"/>
      </bottom>
      <diagonal/>
    </border>
    <border>
      <left style="thin">
        <color indexed="56"/>
      </left>
      <right style="thick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ck">
        <color indexed="56"/>
      </right>
      <top style="thin">
        <color indexed="56"/>
      </top>
      <bottom style="thick">
        <color indexed="56"/>
      </bottom>
      <diagonal/>
    </border>
    <border>
      <left style="thick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ck">
        <color indexed="56"/>
      </left>
      <right style="thin">
        <color indexed="56"/>
      </right>
      <top style="thin">
        <color indexed="56"/>
      </top>
      <bottom style="thick">
        <color indexed="56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56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56"/>
      </right>
      <top style="thin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56"/>
      </left>
      <right style="medium">
        <color indexed="8"/>
      </right>
      <top/>
      <bottom style="thin">
        <color indexed="8"/>
      </bottom>
      <diagonal/>
    </border>
    <border>
      <left style="thin">
        <color indexed="56"/>
      </left>
      <right style="medium">
        <color indexed="8"/>
      </right>
      <top style="thin">
        <color indexed="8"/>
      </top>
      <bottom/>
      <diagonal/>
    </border>
    <border>
      <left style="thin">
        <color indexed="56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6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6"/>
      </left>
      <right style="medium">
        <color indexed="64"/>
      </right>
      <top/>
      <bottom style="thin">
        <color indexed="64"/>
      </bottom>
      <diagonal/>
    </border>
    <border>
      <left style="thin">
        <color indexed="56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56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6"/>
      </right>
      <top style="thin">
        <color indexed="8"/>
      </top>
      <bottom style="thin">
        <color indexed="8"/>
      </bottom>
      <diagonal/>
    </border>
    <border>
      <left style="thin">
        <color indexed="56"/>
      </left>
      <right style="medium">
        <color indexed="8"/>
      </right>
      <top style="thin">
        <color indexed="8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56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56"/>
      </left>
      <right style="thin">
        <color indexed="56"/>
      </right>
      <top/>
      <bottom style="medium">
        <color indexed="56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56"/>
      </left>
      <right style="thin">
        <color indexed="56"/>
      </right>
      <top style="thin">
        <color indexed="56"/>
      </top>
      <bottom style="thick">
        <color indexed="12"/>
      </bottom>
      <diagonal/>
    </border>
    <border>
      <left style="thick">
        <color indexed="56"/>
      </left>
      <right style="thick">
        <color indexed="56"/>
      </right>
      <top style="thin">
        <color indexed="56"/>
      </top>
      <bottom style="thick">
        <color indexed="12"/>
      </bottom>
      <diagonal/>
    </border>
    <border>
      <left style="thick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56"/>
      </left>
      <right style="medium">
        <color indexed="56"/>
      </right>
      <top style="medium">
        <color indexed="56"/>
      </top>
      <bottom/>
      <diagonal/>
    </border>
    <border>
      <left/>
      <right style="thin">
        <color indexed="64"/>
      </right>
      <top/>
      <bottom style="medium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64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56"/>
      </right>
      <top style="thick">
        <color indexed="12"/>
      </top>
      <bottom style="thin">
        <color indexed="56"/>
      </bottom>
      <diagonal/>
    </border>
    <border>
      <left style="medium">
        <color indexed="56"/>
      </left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56"/>
      </right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thin">
        <color indexed="56"/>
      </bottom>
      <diagonal/>
    </border>
    <border>
      <left/>
      <right style="thin">
        <color indexed="64"/>
      </right>
      <top style="thin">
        <color indexed="56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56"/>
      </top>
      <bottom style="thin">
        <color indexed="56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56"/>
      </left>
      <right style="medium">
        <color indexed="56"/>
      </right>
      <top/>
      <bottom style="medium">
        <color indexed="56"/>
      </bottom>
      <diagonal/>
    </border>
    <border>
      <left style="medium">
        <color indexed="64"/>
      </left>
      <right style="medium">
        <color indexed="56"/>
      </right>
      <top/>
      <bottom/>
      <diagonal/>
    </border>
    <border>
      <left style="medium">
        <color indexed="64"/>
      </left>
      <right style="medium">
        <color indexed="56"/>
      </right>
      <top/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8"/>
      </top>
      <bottom style="thin">
        <color indexed="56"/>
      </bottom>
      <diagonal/>
    </border>
    <border>
      <left/>
      <right/>
      <top style="thin">
        <color indexed="8"/>
      </top>
      <bottom style="thin">
        <color indexed="56"/>
      </bottom>
      <diagonal/>
    </border>
    <border>
      <left/>
      <right style="thin">
        <color indexed="56"/>
      </right>
      <top style="thin">
        <color indexed="8"/>
      </top>
      <bottom style="thin">
        <color indexed="56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/>
      <diagonal/>
    </border>
    <border>
      <left style="thin">
        <color indexed="64"/>
      </left>
      <right style="thin">
        <color indexed="12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rgb="FF3333CC"/>
      </left>
      <right style="medium">
        <color rgb="FF3333CC"/>
      </right>
      <top style="thin">
        <color rgb="FF3333CC"/>
      </top>
      <bottom style="thin">
        <color rgb="FF3333CC"/>
      </bottom>
      <diagonal/>
    </border>
    <border>
      <left style="medium">
        <color rgb="FF3333CC"/>
      </left>
      <right style="medium">
        <color rgb="FF3333CC"/>
      </right>
      <top style="medium">
        <color rgb="FF3333CC"/>
      </top>
      <bottom style="medium">
        <color rgb="FF3333CC"/>
      </bottom>
      <diagonal/>
    </border>
    <border>
      <left style="thick">
        <color indexed="56"/>
      </left>
      <right style="thin">
        <color indexed="56"/>
      </right>
      <top/>
      <bottom style="thin">
        <color indexed="56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56"/>
      </right>
      <top/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56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56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164" fontId="0" fillId="0" borderId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65" fillId="3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6" borderId="0" applyNumberFormat="0" applyBorder="0" applyAlignment="0" applyProtection="0"/>
    <xf numFmtId="0" fontId="65" fillId="4" borderId="0" applyNumberFormat="0" applyBorder="0" applyAlignment="0" applyProtection="0"/>
    <xf numFmtId="0" fontId="66" fillId="6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8" borderId="0" applyNumberFormat="0" applyBorder="0" applyAlignment="0" applyProtection="0"/>
    <xf numFmtId="0" fontId="66" fillId="6" borderId="0" applyNumberFormat="0" applyBorder="0" applyAlignment="0" applyProtection="0"/>
    <xf numFmtId="0" fontId="66" fillId="3" borderId="0" applyNumberFormat="0" applyBorder="0" applyAlignment="0" applyProtection="0"/>
    <xf numFmtId="0" fontId="66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7" fillId="15" borderId="0" applyNumberFormat="0" applyBorder="0" applyAlignment="0" applyProtection="0"/>
    <xf numFmtId="0" fontId="68" fillId="16" borderId="1" applyNumberFormat="0" applyAlignment="0" applyProtection="0"/>
    <xf numFmtId="0" fontId="69" fillId="17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6" borderId="0" applyNumberFormat="0" applyBorder="0" applyAlignment="0" applyProtection="0"/>
    <xf numFmtId="0" fontId="16" fillId="0" borderId="3">
      <alignment horizontal="right"/>
    </xf>
    <xf numFmtId="0" fontId="16" fillId="0" borderId="0">
      <alignment horizontal="right"/>
    </xf>
    <xf numFmtId="0" fontId="16" fillId="0" borderId="0"/>
    <xf numFmtId="0" fontId="17" fillId="0" borderId="0"/>
    <xf numFmtId="0" fontId="16" fillId="0" borderId="3"/>
    <xf numFmtId="0" fontId="16" fillId="0" borderId="0">
      <alignment horizontal="right"/>
    </xf>
    <xf numFmtId="0" fontId="16" fillId="0" borderId="0"/>
    <xf numFmtId="0" fontId="72" fillId="0" borderId="4" applyNumberFormat="0" applyFill="0" applyAlignment="0" applyProtection="0"/>
    <xf numFmtId="0" fontId="73" fillId="0" borderId="5" applyNumberFormat="0" applyFill="0" applyAlignment="0" applyProtection="0"/>
    <xf numFmtId="0" fontId="74" fillId="0" borderId="6" applyNumberFormat="0" applyFill="0" applyAlignment="0" applyProtection="0"/>
    <xf numFmtId="0" fontId="74" fillId="0" borderId="0" applyNumberFormat="0" applyFill="0" applyBorder="0" applyAlignment="0" applyProtection="0"/>
    <xf numFmtId="0" fontId="75" fillId="7" borderId="1" applyNumberFormat="0" applyAlignment="0" applyProtection="0"/>
    <xf numFmtId="0" fontId="76" fillId="0" borderId="7" applyNumberFormat="0" applyFill="0" applyAlignment="0" applyProtection="0"/>
    <xf numFmtId="0" fontId="77" fillId="7" borderId="0" applyNumberFormat="0" applyBorder="0" applyAlignment="0" applyProtection="0"/>
    <xf numFmtId="164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83" fillId="0" borderId="0"/>
    <xf numFmtId="0" fontId="83" fillId="0" borderId="0"/>
    <xf numFmtId="0" fontId="83" fillId="0" borderId="0"/>
    <xf numFmtId="0" fontId="7" fillId="0" borderId="0" applyBorder="0"/>
    <xf numFmtId="0" fontId="2" fillId="4" borderId="8" applyNumberFormat="0" applyFont="0" applyAlignment="0" applyProtection="0"/>
    <xf numFmtId="0" fontId="78" fillId="16" borderId="9" applyNumberFormat="0" applyAlignment="0" applyProtection="0"/>
    <xf numFmtId="9" fontId="1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76" fillId="0" borderId="0" applyNumberFormat="0" applyFill="0" applyBorder="0" applyAlignment="0" applyProtection="0"/>
  </cellStyleXfs>
  <cellXfs count="1674">
    <xf numFmtId="164" fontId="0" fillId="0" borderId="0" xfId="0"/>
    <xf numFmtId="0" fontId="8" fillId="0" borderId="0" xfId="47" applyFont="1"/>
    <xf numFmtId="0" fontId="9" fillId="0" borderId="0" xfId="47" applyFont="1" applyAlignment="1">
      <alignment horizontal="left"/>
    </xf>
    <xf numFmtId="0" fontId="9" fillId="0" borderId="0" xfId="47" applyFont="1"/>
    <xf numFmtId="164" fontId="12" fillId="0" borderId="0" xfId="46" applyFont="1" applyProtection="1"/>
    <xf numFmtId="7" fontId="12" fillId="0" borderId="0" xfId="46" applyNumberFormat="1" applyFont="1" applyProtection="1"/>
    <xf numFmtId="164" fontId="12" fillId="0" borderId="0" xfId="46" quotePrefix="1" applyNumberFormat="1" applyFont="1" applyAlignment="1" applyProtection="1">
      <alignment horizontal="right"/>
    </xf>
    <xf numFmtId="164" fontId="12" fillId="0" borderId="0" xfId="46" applyFont="1" applyAlignment="1" applyProtection="1">
      <alignment horizontal="right"/>
    </xf>
    <xf numFmtId="164" fontId="12" fillId="0" borderId="0" xfId="46" applyNumberFormat="1" applyFont="1" applyAlignment="1" applyProtection="1">
      <alignment horizontal="right"/>
    </xf>
    <xf numFmtId="166" fontId="13" fillId="0" borderId="0" xfId="46" applyNumberFormat="1" applyFont="1" applyBorder="1" applyProtection="1"/>
    <xf numFmtId="164" fontId="12" fillId="0" borderId="0" xfId="46" applyNumberFormat="1" applyFont="1" applyBorder="1" applyProtection="1"/>
    <xf numFmtId="164" fontId="12" fillId="0" borderId="11" xfId="46" applyNumberFormat="1" applyFont="1" applyBorder="1" applyProtection="1"/>
    <xf numFmtId="7" fontId="12" fillId="0" borderId="12" xfId="46" applyNumberFormat="1" applyFont="1" applyBorder="1" applyProtection="1"/>
    <xf numFmtId="164" fontId="12" fillId="0" borderId="11" xfId="46" applyNumberFormat="1" applyFont="1" applyBorder="1" applyAlignment="1" applyProtection="1">
      <alignment horizontal="center"/>
    </xf>
    <xf numFmtId="164" fontId="12" fillId="0" borderId="13" xfId="46" applyNumberFormat="1" applyFont="1" applyBorder="1" applyProtection="1"/>
    <xf numFmtId="164" fontId="12" fillId="0" borderId="13" xfId="46" applyNumberFormat="1" applyFont="1" applyBorder="1" applyAlignment="1" applyProtection="1">
      <alignment horizontal="center"/>
    </xf>
    <xf numFmtId="164" fontId="12" fillId="0" borderId="14" xfId="46" applyNumberFormat="1" applyFont="1" applyBorder="1" applyAlignment="1" applyProtection="1">
      <alignment horizontal="center"/>
    </xf>
    <xf numFmtId="165" fontId="12" fillId="0" borderId="16" xfId="46" applyNumberFormat="1" applyFont="1" applyBorder="1" applyProtection="1"/>
    <xf numFmtId="164" fontId="12" fillId="0" borderId="16" xfId="46" applyNumberFormat="1" applyFont="1" applyBorder="1" applyProtection="1"/>
    <xf numFmtId="164" fontId="12" fillId="0" borderId="17" xfId="46" applyNumberFormat="1" applyFont="1" applyBorder="1" applyProtection="1"/>
    <xf numFmtId="164" fontId="12" fillId="0" borderId="18" xfId="46" applyNumberFormat="1" applyFont="1" applyBorder="1" applyProtection="1"/>
    <xf numFmtId="165" fontId="12" fillId="0" borderId="11" xfId="46" applyNumberFormat="1" applyFont="1" applyBorder="1" applyProtection="1"/>
    <xf numFmtId="164" fontId="11" fillId="0" borderId="11" xfId="46" applyNumberFormat="1" applyFont="1" applyBorder="1" applyProtection="1"/>
    <xf numFmtId="164" fontId="11" fillId="18" borderId="19" xfId="46" applyNumberFormat="1" applyFont="1" applyFill="1" applyBorder="1" applyProtection="1"/>
    <xf numFmtId="0" fontId="9" fillId="1" borderId="20" xfId="49" applyFont="1" applyFill="1" applyBorder="1" applyAlignment="1" applyProtection="1">
      <alignment vertical="center"/>
    </xf>
    <xf numFmtId="164" fontId="12" fillId="0" borderId="0" xfId="0" applyFont="1" applyProtection="1"/>
    <xf numFmtId="170" fontId="14" fillId="0" borderId="0" xfId="58" applyNumberFormat="1" applyFont="1" applyProtection="1"/>
    <xf numFmtId="170" fontId="16" fillId="0" borderId="0" xfId="58" applyNumberFormat="1" applyFont="1" applyProtection="1"/>
    <xf numFmtId="170" fontId="14" fillId="0" borderId="0" xfId="58" applyNumberFormat="1" applyFont="1" applyAlignment="1" applyProtection="1">
      <alignment horizontal="right"/>
    </xf>
    <xf numFmtId="170" fontId="14" fillId="0" borderId="0" xfId="58" applyNumberFormat="1" applyFont="1" applyAlignment="1" applyProtection="1">
      <alignment horizontal="center"/>
    </xf>
    <xf numFmtId="170" fontId="18" fillId="0" borderId="3" xfId="58" quotePrefix="1" applyNumberFormat="1" applyFont="1" applyBorder="1" applyAlignment="1" applyProtection="1">
      <alignment horizontal="centerContinuous"/>
    </xf>
    <xf numFmtId="170" fontId="14" fillId="0" borderId="3" xfId="58" applyNumberFormat="1" applyFont="1" applyBorder="1" applyAlignment="1" applyProtection="1">
      <alignment horizontal="centerContinuous"/>
    </xf>
    <xf numFmtId="37" fontId="17" fillId="0" borderId="21" xfId="58" applyNumberFormat="1" applyFont="1" applyBorder="1" applyAlignment="1" applyProtection="1">
      <alignment horizontal="center"/>
    </xf>
    <xf numFmtId="37" fontId="17" fillId="0" borderId="22" xfId="58" applyNumberFormat="1" applyFont="1" applyBorder="1" applyAlignment="1" applyProtection="1">
      <alignment horizontal="center"/>
    </xf>
    <xf numFmtId="7" fontId="19" fillId="19" borderId="23" xfId="58" applyNumberFormat="1" applyFont="1" applyFill="1" applyBorder="1" applyAlignment="1" applyProtection="1">
      <alignment horizontal="center"/>
    </xf>
    <xf numFmtId="5" fontId="16" fillId="19" borderId="23" xfId="58" applyNumberFormat="1" applyFont="1" applyFill="1" applyBorder="1" applyProtection="1"/>
    <xf numFmtId="49" fontId="20" fillId="0" borderId="0" xfId="58" applyNumberFormat="1" applyFont="1" applyProtection="1"/>
    <xf numFmtId="0" fontId="9" fillId="0" borderId="0" xfId="51" applyFont="1" applyProtection="1"/>
    <xf numFmtId="0" fontId="9" fillId="0" borderId="0" xfId="51" applyFont="1" applyAlignment="1" applyProtection="1">
      <alignment horizontal="center"/>
    </xf>
    <xf numFmtId="3" fontId="9" fillId="0" borderId="0" xfId="51" applyNumberFormat="1" applyFont="1" applyProtection="1"/>
    <xf numFmtId="3" fontId="9" fillId="1" borderId="24" xfId="51" applyNumberFormat="1" applyFont="1" applyFill="1" applyBorder="1" applyProtection="1"/>
    <xf numFmtId="3" fontId="9" fillId="1" borderId="25" xfId="51" applyNumberFormat="1" applyFont="1" applyFill="1" applyBorder="1" applyProtection="1"/>
    <xf numFmtId="3" fontId="9" fillId="1" borderId="26" xfId="51" applyNumberFormat="1" applyFont="1" applyFill="1" applyBorder="1" applyProtection="1"/>
    <xf numFmtId="0" fontId="9" fillId="0" borderId="0" xfId="54" applyFont="1" applyProtection="1"/>
    <xf numFmtId="0" fontId="17" fillId="0" borderId="0" xfId="49" applyFont="1" applyAlignment="1" applyProtection="1">
      <alignment horizontal="left"/>
    </xf>
    <xf numFmtId="0" fontId="14" fillId="0" borderId="0" xfId="49" applyFont="1" applyProtection="1"/>
    <xf numFmtId="0" fontId="9" fillId="0" borderId="0" xfId="49" applyFont="1" applyProtection="1"/>
    <xf numFmtId="1" fontId="9" fillId="0" borderId="0" xfId="49" applyNumberFormat="1" applyFont="1" applyBorder="1" applyAlignment="1" applyProtection="1">
      <alignment horizontal="center" vertical="center"/>
    </xf>
    <xf numFmtId="0" fontId="9" fillId="0" borderId="0" xfId="49" applyFont="1" applyAlignment="1" applyProtection="1">
      <alignment horizontal="left"/>
    </xf>
    <xf numFmtId="0" fontId="10" fillId="0" borderId="0" xfId="49" applyFont="1" applyProtection="1"/>
    <xf numFmtId="0" fontId="9" fillId="0" borderId="0" xfId="49" applyFont="1" applyBorder="1" applyProtection="1"/>
    <xf numFmtId="0" fontId="9" fillId="0" borderId="24" xfId="49" applyFont="1" applyBorder="1" applyAlignment="1" applyProtection="1">
      <alignment horizontal="left" vertical="center"/>
    </xf>
    <xf numFmtId="0" fontId="9" fillId="0" borderId="25" xfId="49" applyFont="1" applyBorder="1" applyAlignment="1" applyProtection="1">
      <alignment vertical="center"/>
    </xf>
    <xf numFmtId="0" fontId="10" fillId="0" borderId="25" xfId="49" applyFont="1" applyBorder="1" applyAlignment="1" applyProtection="1">
      <alignment horizontal="left" vertical="center"/>
    </xf>
    <xf numFmtId="0" fontId="9" fillId="0" borderId="0" xfId="49" applyFont="1" applyAlignment="1" applyProtection="1">
      <alignment horizontal="center" vertical="center"/>
    </xf>
    <xf numFmtId="166" fontId="10" fillId="0" borderId="25" xfId="49" applyNumberFormat="1" applyFont="1" applyBorder="1" applyAlignment="1" applyProtection="1">
      <alignment horizontal="left" vertical="center"/>
    </xf>
    <xf numFmtId="0" fontId="9" fillId="0" borderId="25" xfId="49" applyFont="1" applyBorder="1" applyAlignment="1" applyProtection="1">
      <alignment horizontal="left" vertical="center"/>
    </xf>
    <xf numFmtId="0" fontId="9" fillId="0" borderId="26" xfId="49" applyFont="1" applyBorder="1" applyAlignment="1" applyProtection="1">
      <alignment vertical="center"/>
    </xf>
    <xf numFmtId="0" fontId="9" fillId="0" borderId="27" xfId="49" applyFont="1" applyBorder="1" applyAlignment="1" applyProtection="1">
      <alignment horizontal="left" vertical="center"/>
    </xf>
    <xf numFmtId="0" fontId="9" fillId="0" borderId="0" xfId="49" applyFont="1" applyBorder="1" applyAlignment="1" applyProtection="1">
      <alignment vertical="center"/>
    </xf>
    <xf numFmtId="0" fontId="9" fillId="0" borderId="28" xfId="49" applyFont="1" applyBorder="1" applyAlignment="1" applyProtection="1">
      <alignment horizontal="right" vertical="center"/>
    </xf>
    <xf numFmtId="0" fontId="9" fillId="0" borderId="0" xfId="49" applyFont="1" applyBorder="1" applyAlignment="1" applyProtection="1">
      <alignment horizontal="center" vertical="center"/>
    </xf>
    <xf numFmtId="0" fontId="9" fillId="0" borderId="24" xfId="49" applyFont="1" applyBorder="1" applyAlignment="1" applyProtection="1">
      <alignment vertical="center"/>
    </xf>
    <xf numFmtId="0" fontId="9" fillId="0" borderId="0" xfId="49" applyFont="1" applyAlignment="1" applyProtection="1">
      <alignment vertical="center"/>
    </xf>
    <xf numFmtId="0" fontId="9" fillId="1" borderId="24" xfId="49" applyFont="1" applyFill="1" applyBorder="1" applyAlignment="1" applyProtection="1">
      <alignment vertical="center"/>
    </xf>
    <xf numFmtId="0" fontId="9" fillId="1" borderId="25" xfId="49" applyFont="1" applyFill="1" applyBorder="1" applyAlignment="1" applyProtection="1">
      <alignment vertical="center"/>
    </xf>
    <xf numFmtId="0" fontId="9" fillId="1" borderId="26" xfId="49" applyFont="1" applyFill="1" applyBorder="1" applyAlignment="1" applyProtection="1">
      <alignment vertical="center"/>
    </xf>
    <xf numFmtId="164" fontId="9" fillId="0" borderId="0" xfId="0" applyFont="1"/>
    <xf numFmtId="166" fontId="10" fillId="0" borderId="26" xfId="49" applyNumberFormat="1" applyFont="1" applyBorder="1" applyAlignment="1" applyProtection="1">
      <alignment horizontal="left" vertical="center"/>
    </xf>
    <xf numFmtId="0" fontId="14" fillId="0" borderId="0" xfId="49" applyFont="1" applyBorder="1" applyProtection="1"/>
    <xf numFmtId="0" fontId="17" fillId="0" borderId="0" xfId="53" applyFont="1" applyProtection="1"/>
    <xf numFmtId="0" fontId="14" fillId="0" borderId="0" xfId="53" applyFont="1" applyProtection="1"/>
    <xf numFmtId="0" fontId="9" fillId="0" borderId="0" xfId="53" applyFont="1" applyProtection="1"/>
    <xf numFmtId="0" fontId="17" fillId="0" borderId="0" xfId="53" applyFont="1" applyAlignment="1" applyProtection="1">
      <alignment horizontal="left"/>
    </xf>
    <xf numFmtId="0" fontId="9" fillId="0" borderId="24" xfId="53" applyFont="1" applyBorder="1" applyAlignment="1" applyProtection="1">
      <alignment horizontal="left"/>
    </xf>
    <xf numFmtId="0" fontId="9" fillId="0" borderId="25" xfId="53" applyFont="1" applyBorder="1" applyProtection="1"/>
    <xf numFmtId="0" fontId="9" fillId="0" borderId="25" xfId="53" applyFont="1" applyBorder="1" applyAlignment="1" applyProtection="1">
      <alignment horizontal="center"/>
    </xf>
    <xf numFmtId="0" fontId="9" fillId="0" borderId="0" xfId="53" applyFont="1" applyAlignment="1" applyProtection="1">
      <alignment horizontal="center"/>
    </xf>
    <xf numFmtId="0" fontId="9" fillId="0" borderId="27" xfId="53" applyFont="1" applyBorder="1" applyAlignment="1" applyProtection="1">
      <alignment horizontal="center"/>
    </xf>
    <xf numFmtId="0" fontId="9" fillId="0" borderId="29" xfId="53" applyFont="1" applyBorder="1" applyAlignment="1" applyProtection="1">
      <alignment horizontal="center"/>
    </xf>
    <xf numFmtId="0" fontId="9" fillId="0" borderId="28" xfId="53" applyFont="1" applyBorder="1" applyAlignment="1" applyProtection="1">
      <alignment horizontal="center"/>
    </xf>
    <xf numFmtId="0" fontId="9" fillId="0" borderId="24" xfId="53" applyFont="1" applyBorder="1" applyProtection="1"/>
    <xf numFmtId="0" fontId="9" fillId="0" borderId="26" xfId="53" applyFont="1" applyBorder="1" applyProtection="1"/>
    <xf numFmtId="0" fontId="9" fillId="1" borderId="24" xfId="53" applyFont="1" applyFill="1" applyBorder="1" applyProtection="1"/>
    <xf numFmtId="0" fontId="10" fillId="0" borderId="0" xfId="53" applyFont="1" applyProtection="1"/>
    <xf numFmtId="0" fontId="9" fillId="0" borderId="0" xfId="53" applyFont="1" applyFill="1" applyBorder="1" applyProtection="1"/>
    <xf numFmtId="167" fontId="9" fillId="0" borderId="0" xfId="28" applyNumberFormat="1" applyFont="1" applyProtection="1"/>
    <xf numFmtId="167" fontId="9" fillId="0" borderId="30" xfId="28" applyNumberFormat="1" applyFont="1" applyBorder="1" applyAlignment="1" applyProtection="1">
      <alignment horizontal="centerContinuous"/>
    </xf>
    <xf numFmtId="0" fontId="10" fillId="0" borderId="24" xfId="53" applyFont="1" applyBorder="1" applyProtection="1"/>
    <xf numFmtId="167" fontId="9" fillId="1" borderId="26" xfId="28" applyNumberFormat="1" applyFont="1" applyFill="1" applyBorder="1" applyProtection="1"/>
    <xf numFmtId="0" fontId="8" fillId="0" borderId="24" xfId="53" applyFont="1" applyBorder="1" applyProtection="1"/>
    <xf numFmtId="0" fontId="8" fillId="0" borderId="25" xfId="53" applyFont="1" applyBorder="1" applyProtection="1"/>
    <xf numFmtId="164" fontId="12" fillId="0" borderId="0" xfId="0" applyFont="1" applyBorder="1" applyProtection="1"/>
    <xf numFmtId="164" fontId="12" fillId="0" borderId="29" xfId="0" applyFont="1" applyBorder="1" applyProtection="1"/>
    <xf numFmtId="166" fontId="12" fillId="0" borderId="0" xfId="46" applyNumberFormat="1" applyFont="1" applyBorder="1" applyProtection="1"/>
    <xf numFmtId="164" fontId="12" fillId="0" borderId="31" xfId="0" applyFont="1" applyBorder="1" applyProtection="1"/>
    <xf numFmtId="164" fontId="12" fillId="0" borderId="32" xfId="0" applyFont="1" applyBorder="1" applyProtection="1"/>
    <xf numFmtId="164" fontId="12" fillId="0" borderId="33" xfId="0" applyFont="1" applyBorder="1" applyProtection="1"/>
    <xf numFmtId="164" fontId="23" fillId="0" borderId="0" xfId="0" applyFont="1" applyBorder="1" applyAlignment="1" applyProtection="1">
      <alignment horizontal="left"/>
    </xf>
    <xf numFmtId="37" fontId="12" fillId="0" borderId="0" xfId="28" applyNumberFormat="1" applyFont="1" applyBorder="1" applyProtection="1"/>
    <xf numFmtId="164" fontId="11" fillId="0" borderId="20" xfId="0" applyFont="1" applyBorder="1" applyAlignment="1" applyProtection="1">
      <alignment horizontal="center"/>
    </xf>
    <xf numFmtId="164" fontId="12" fillId="0" borderId="27" xfId="0" applyFont="1" applyBorder="1" applyProtection="1"/>
    <xf numFmtId="164" fontId="12" fillId="0" borderId="28" xfId="0" applyFont="1" applyBorder="1" applyProtection="1"/>
    <xf numFmtId="164" fontId="9" fillId="0" borderId="0" xfId="0" applyFont="1" applyProtection="1"/>
    <xf numFmtId="164" fontId="9" fillId="0" borderId="0" xfId="0" applyFont="1" applyBorder="1" applyProtection="1"/>
    <xf numFmtId="164" fontId="10" fillId="0" borderId="20" xfId="0" applyFont="1" applyBorder="1" applyAlignment="1" applyProtection="1">
      <alignment horizontal="center"/>
    </xf>
    <xf numFmtId="164" fontId="10" fillId="0" borderId="24" xfId="0" applyFont="1" applyBorder="1" applyAlignment="1" applyProtection="1">
      <alignment horizontal="center"/>
    </xf>
    <xf numFmtId="164" fontId="9" fillId="0" borderId="29" xfId="0" applyFont="1" applyBorder="1" applyProtection="1"/>
    <xf numFmtId="164" fontId="26" fillId="0" borderId="0" xfId="0" quotePrefix="1" applyNumberFormat="1" applyFont="1" applyAlignment="1" applyProtection="1">
      <alignment horizontal="left"/>
    </xf>
    <xf numFmtId="3" fontId="9" fillId="0" borderId="0" xfId="0" applyNumberFormat="1" applyFont="1" applyProtection="1"/>
    <xf numFmtId="0" fontId="9" fillId="0" borderId="20" xfId="49" applyFont="1" applyBorder="1" applyAlignment="1" applyProtection="1">
      <alignment horizontal="left" vertical="center"/>
    </xf>
    <xf numFmtId="0" fontId="9" fillId="1" borderId="20" xfId="49" applyFont="1" applyFill="1" applyBorder="1" applyAlignment="1" applyProtection="1">
      <alignment horizontal="left" vertical="center"/>
    </xf>
    <xf numFmtId="170" fontId="3" fillId="1" borderId="20" xfId="51" applyNumberFormat="1" applyFont="1" applyFill="1" applyBorder="1" applyProtection="1"/>
    <xf numFmtId="170" fontId="3" fillId="0" borderId="20" xfId="51" applyNumberFormat="1" applyFont="1" applyBorder="1" applyProtection="1"/>
    <xf numFmtId="170" fontId="3" fillId="0" borderId="20" xfId="51" applyNumberFormat="1" applyFont="1" applyFill="1" applyBorder="1" applyProtection="1"/>
    <xf numFmtId="170" fontId="3" fillId="20" borderId="20" xfId="51" applyNumberFormat="1" applyFont="1" applyFill="1" applyBorder="1" applyProtection="1"/>
    <xf numFmtId="170" fontId="3" fillId="21" borderId="20" xfId="0" applyNumberFormat="1" applyFont="1" applyFill="1" applyBorder="1" applyProtection="1"/>
    <xf numFmtId="0" fontId="10" fillId="0" borderId="0" xfId="51" applyFont="1" applyAlignment="1" applyProtection="1">
      <alignment horizontal="right"/>
    </xf>
    <xf numFmtId="0" fontId="27" fillId="0" borderId="0" xfId="54" applyFont="1" applyProtection="1"/>
    <xf numFmtId="0" fontId="9" fillId="0" borderId="0" xfId="51" applyFont="1" applyAlignment="1" applyProtection="1">
      <alignment horizontal="right"/>
    </xf>
    <xf numFmtId="0" fontId="9" fillId="0" borderId="20" xfId="51" applyFont="1" applyBorder="1" applyAlignment="1" applyProtection="1">
      <alignment horizontal="right"/>
    </xf>
    <xf numFmtId="0" fontId="21" fillId="0" borderId="0" xfId="54" applyFont="1" applyAlignment="1" applyProtection="1">
      <alignment horizontal="right"/>
    </xf>
    <xf numFmtId="0" fontId="9" fillId="0" borderId="0" xfId="54" applyFont="1" applyAlignment="1" applyProtection="1">
      <alignment horizontal="right"/>
    </xf>
    <xf numFmtId="170" fontId="17" fillId="0" borderId="0" xfId="50" applyNumberFormat="1" applyFont="1" applyProtection="1"/>
    <xf numFmtId="170" fontId="14" fillId="0" borderId="0" xfId="50" applyNumberFormat="1" applyFont="1" applyProtection="1"/>
    <xf numFmtId="170" fontId="3" fillId="0" borderId="20" xfId="51" applyNumberFormat="1" applyFont="1" applyFill="1" applyBorder="1" applyAlignment="1" applyProtection="1">
      <alignment horizontal="right"/>
    </xf>
    <xf numFmtId="0" fontId="9" fillId="0" borderId="20" xfId="53" applyFont="1" applyBorder="1" applyAlignment="1" applyProtection="1">
      <alignment horizontal="left"/>
    </xf>
    <xf numFmtId="0" fontId="9" fillId="0" borderId="20" xfId="49" applyFont="1" applyFill="1" applyBorder="1" applyAlignment="1" applyProtection="1">
      <alignment horizontal="left" vertical="center"/>
    </xf>
    <xf numFmtId="170" fontId="17" fillId="0" borderId="0" xfId="50" applyNumberFormat="1" applyFont="1" applyAlignment="1" applyProtection="1">
      <alignment horizontal="right"/>
    </xf>
    <xf numFmtId="170" fontId="9" fillId="0" borderId="0" xfId="47" applyNumberFormat="1" applyFont="1" applyProtection="1"/>
    <xf numFmtId="170" fontId="9" fillId="0" borderId="0" xfId="50" applyNumberFormat="1" applyFont="1" applyProtection="1"/>
    <xf numFmtId="170" fontId="9" fillId="0" borderId="0" xfId="50" applyNumberFormat="1" applyFont="1" applyAlignment="1" applyProtection="1">
      <alignment horizontal="center"/>
    </xf>
    <xf numFmtId="170" fontId="9" fillId="0" borderId="24" xfId="50" applyNumberFormat="1" applyFont="1" applyBorder="1" applyProtection="1"/>
    <xf numFmtId="170" fontId="9" fillId="0" borderId="25" xfId="50" applyNumberFormat="1" applyFont="1" applyBorder="1" applyProtection="1"/>
    <xf numFmtId="170" fontId="9" fillId="1" borderId="20" xfId="50" applyNumberFormat="1" applyFont="1" applyFill="1" applyBorder="1" applyProtection="1"/>
    <xf numFmtId="170" fontId="9" fillId="0" borderId="20" xfId="50" applyNumberFormat="1" applyFont="1" applyBorder="1" applyProtection="1"/>
    <xf numFmtId="170" fontId="9" fillId="0" borderId="27" xfId="50" applyNumberFormat="1" applyFont="1" applyBorder="1" applyProtection="1"/>
    <xf numFmtId="170" fontId="9" fillId="0" borderId="29" xfId="50" applyNumberFormat="1" applyFont="1" applyBorder="1" applyProtection="1"/>
    <xf numFmtId="170" fontId="9" fillId="0" borderId="28" xfId="50" applyNumberFormat="1" applyFont="1" applyBorder="1" applyProtection="1"/>
    <xf numFmtId="170" fontId="9" fillId="0" borderId="26" xfId="50" applyNumberFormat="1" applyFont="1" applyBorder="1" applyProtection="1"/>
    <xf numFmtId="1" fontId="17" fillId="0" borderId="0" xfId="50" applyNumberFormat="1" applyFont="1" applyProtection="1"/>
    <xf numFmtId="170" fontId="9" fillId="0" borderId="0" xfId="50" applyNumberFormat="1" applyFont="1" applyAlignment="1" applyProtection="1"/>
    <xf numFmtId="170" fontId="9" fillId="0" borderId="30" xfId="50" applyNumberFormat="1" applyFont="1" applyBorder="1" applyAlignment="1" applyProtection="1">
      <alignment horizontal="center"/>
    </xf>
    <xf numFmtId="170" fontId="9" fillId="0" borderId="0" xfId="50" applyNumberFormat="1" applyFont="1" applyAlignment="1" applyProtection="1">
      <alignment wrapText="1"/>
    </xf>
    <xf numFmtId="170" fontId="9" fillId="0" borderId="0" xfId="47" applyNumberFormat="1" applyFont="1" applyAlignment="1" applyProtection="1">
      <alignment wrapText="1"/>
    </xf>
    <xf numFmtId="10" fontId="9" fillId="0" borderId="20" xfId="50" applyNumberFormat="1" applyFont="1" applyBorder="1" applyAlignment="1" applyProtection="1">
      <alignment horizontal="right"/>
    </xf>
    <xf numFmtId="170" fontId="10" fillId="0" borderId="34" xfId="50" applyNumberFormat="1" applyFont="1" applyBorder="1" applyProtection="1"/>
    <xf numFmtId="170" fontId="9" fillId="0" borderId="35" xfId="50" applyNumberFormat="1" applyFont="1" applyBorder="1" applyProtection="1"/>
    <xf numFmtId="170" fontId="10" fillId="0" borderId="35" xfId="50" applyNumberFormat="1" applyFont="1" applyBorder="1" applyProtection="1"/>
    <xf numFmtId="170" fontId="9" fillId="0" borderId="35" xfId="50" applyNumberFormat="1" applyFont="1" applyBorder="1" applyAlignment="1" applyProtection="1">
      <alignment horizontal="center"/>
    </xf>
    <xf numFmtId="170" fontId="9" fillId="0" borderId="36" xfId="50" applyNumberFormat="1" applyFont="1" applyBorder="1" applyAlignment="1" applyProtection="1">
      <alignment horizontal="center"/>
    </xf>
    <xf numFmtId="170" fontId="9" fillId="0" borderId="37" xfId="50" applyNumberFormat="1" applyFont="1" applyBorder="1" applyProtection="1"/>
    <xf numFmtId="170" fontId="9" fillId="0" borderId="20" xfId="50" applyNumberFormat="1" applyFont="1" applyBorder="1" applyAlignment="1" applyProtection="1">
      <alignment horizontal="center"/>
    </xf>
    <xf numFmtId="164" fontId="12" fillId="0" borderId="0" xfId="46" applyFont="1" applyBorder="1" applyProtection="1"/>
    <xf numFmtId="3" fontId="9" fillId="0" borderId="0" xfId="0" applyNumberFormat="1" applyFont="1" applyBorder="1" applyProtection="1"/>
    <xf numFmtId="164" fontId="9" fillId="0" borderId="0" xfId="0" applyFont="1" applyFill="1" applyProtection="1"/>
    <xf numFmtId="164" fontId="12" fillId="0" borderId="0" xfId="46" applyNumberFormat="1" applyFont="1" applyFill="1" applyBorder="1" applyProtection="1"/>
    <xf numFmtId="164" fontId="12" fillId="0" borderId="0" xfId="46" applyFont="1" applyFill="1" applyProtection="1"/>
    <xf numFmtId="164" fontId="10" fillId="0" borderId="0" xfId="0" applyFont="1" applyFill="1" applyBorder="1" applyAlignment="1" applyProtection="1">
      <alignment horizontal="centerContinuous"/>
    </xf>
    <xf numFmtId="164" fontId="17" fillId="0" borderId="0" xfId="0" applyFont="1" applyFill="1" applyBorder="1" applyAlignment="1" applyProtection="1">
      <alignment horizontal="left"/>
    </xf>
    <xf numFmtId="164" fontId="19" fillId="0" borderId="0" xfId="0" applyFont="1" applyFill="1" applyBorder="1" applyAlignment="1" applyProtection="1">
      <alignment horizontal="center"/>
    </xf>
    <xf numFmtId="164" fontId="9" fillId="0" borderId="0" xfId="0" applyFont="1" applyFill="1" applyBorder="1" applyProtection="1"/>
    <xf numFmtId="164" fontId="10" fillId="0" borderId="0" xfId="0" quotePrefix="1" applyFont="1" applyFill="1" applyBorder="1" applyAlignment="1" applyProtection="1">
      <alignment horizontal="center"/>
    </xf>
    <xf numFmtId="164" fontId="10" fillId="0" borderId="0" xfId="0" quotePrefix="1" applyFont="1" applyFill="1" applyBorder="1" applyProtection="1"/>
    <xf numFmtId="164" fontId="10" fillId="0" borderId="26" xfId="0" applyFont="1" applyFill="1" applyBorder="1" applyAlignment="1" applyProtection="1">
      <alignment horizontal="center"/>
    </xf>
    <xf numFmtId="164" fontId="10" fillId="0" borderId="20" xfId="0" applyFont="1" applyFill="1" applyBorder="1" applyAlignment="1" applyProtection="1">
      <alignment horizontal="center"/>
    </xf>
    <xf numFmtId="3" fontId="9" fillId="0" borderId="0" xfId="0" applyNumberFormat="1" applyFont="1" applyFill="1" applyProtection="1"/>
    <xf numFmtId="164" fontId="28" fillId="0" borderId="0" xfId="0" applyFont="1"/>
    <xf numFmtId="49" fontId="9" fillId="0" borderId="20" xfId="50" applyNumberFormat="1" applyFont="1" applyBorder="1" applyAlignment="1" applyProtection="1">
      <alignment horizontal="left"/>
    </xf>
    <xf numFmtId="170" fontId="9" fillId="0" borderId="0" xfId="50" applyNumberFormat="1" applyFont="1" applyAlignment="1" applyProtection="1">
      <alignment horizontal="right"/>
    </xf>
    <xf numFmtId="49" fontId="9" fillId="0" borderId="20" xfId="51" applyNumberFormat="1" applyFont="1" applyBorder="1" applyAlignment="1" applyProtection="1">
      <alignment horizontal="left"/>
    </xf>
    <xf numFmtId="49" fontId="9" fillId="1" borderId="20" xfId="51" applyNumberFormat="1" applyFont="1" applyFill="1" applyBorder="1" applyAlignment="1" applyProtection="1">
      <alignment horizontal="left"/>
    </xf>
    <xf numFmtId="3" fontId="9" fillId="1" borderId="24" xfId="51" applyNumberFormat="1" applyFont="1" applyFill="1" applyBorder="1" applyAlignment="1" applyProtection="1">
      <alignment horizontal="left"/>
    </xf>
    <xf numFmtId="3" fontId="9" fillId="1" borderId="25" xfId="51" applyNumberFormat="1" applyFont="1" applyFill="1" applyBorder="1" applyAlignment="1" applyProtection="1">
      <alignment horizontal="left"/>
    </xf>
    <xf numFmtId="3" fontId="9" fillId="1" borderId="26" xfId="51" applyNumberFormat="1" applyFont="1" applyFill="1" applyBorder="1" applyAlignment="1" applyProtection="1">
      <alignment horizontal="left"/>
    </xf>
    <xf numFmtId="0" fontId="29" fillId="0" borderId="0" xfId="47" applyFont="1"/>
    <xf numFmtId="164" fontId="12" fillId="0" borderId="38" xfId="46" applyNumberFormat="1" applyFont="1" applyBorder="1" applyProtection="1"/>
    <xf numFmtId="164" fontId="12" fillId="0" borderId="39" xfId="46" applyNumberFormat="1" applyFont="1" applyBorder="1" applyProtection="1"/>
    <xf numFmtId="164" fontId="12" fillId="0" borderId="40" xfId="46" applyNumberFormat="1" applyFont="1" applyBorder="1" applyAlignment="1" applyProtection="1">
      <alignment horizontal="center"/>
    </xf>
    <xf numFmtId="7" fontId="12" fillId="0" borderId="41" xfId="46" applyNumberFormat="1" applyFont="1" applyBorder="1" applyProtection="1"/>
    <xf numFmtId="164" fontId="12" fillId="0" borderId="39" xfId="46" applyNumberFormat="1" applyFont="1" applyBorder="1" applyAlignment="1" applyProtection="1">
      <alignment horizontal="center"/>
    </xf>
    <xf numFmtId="164" fontId="12" fillId="0" borderId="42" xfId="46" applyNumberFormat="1" applyFont="1" applyBorder="1" applyProtection="1"/>
    <xf numFmtId="164" fontId="12" fillId="0" borderId="0" xfId="46" applyNumberFormat="1" applyFont="1" applyBorder="1" applyAlignment="1" applyProtection="1">
      <alignment horizontal="center"/>
    </xf>
    <xf numFmtId="164" fontId="12" fillId="0" borderId="43" xfId="46" applyNumberFormat="1" applyFont="1" applyBorder="1" applyAlignment="1" applyProtection="1">
      <alignment horizontal="center"/>
    </xf>
    <xf numFmtId="164" fontId="11" fillId="18" borderId="44" xfId="46" applyNumberFormat="1" applyFont="1" applyFill="1" applyBorder="1" applyAlignment="1" applyProtection="1">
      <alignment horizontal="left"/>
    </xf>
    <xf numFmtId="164" fontId="12" fillId="0" borderId="45" xfId="46" applyNumberFormat="1" applyFont="1" applyBorder="1" applyAlignment="1" applyProtection="1">
      <alignment horizontal="left"/>
    </xf>
    <xf numFmtId="164" fontId="12" fillId="0" borderId="46" xfId="46" applyNumberFormat="1" applyFont="1" applyBorder="1" applyAlignment="1" applyProtection="1">
      <alignment horizontal="left"/>
    </xf>
    <xf numFmtId="164" fontId="12" fillId="0" borderId="47" xfId="46" applyNumberFormat="1" applyFont="1" applyBorder="1" applyAlignment="1" applyProtection="1">
      <alignment horizontal="left"/>
    </xf>
    <xf numFmtId="164" fontId="12" fillId="0" borderId="42" xfId="46" applyNumberFormat="1" applyFont="1" applyBorder="1" applyAlignment="1" applyProtection="1">
      <alignment horizontal="left"/>
    </xf>
    <xf numFmtId="164" fontId="9" fillId="0" borderId="0" xfId="0" applyFont="1" applyFill="1"/>
    <xf numFmtId="49" fontId="9" fillId="0" borderId="20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164" fontId="11" fillId="0" borderId="26" xfId="0" applyFont="1" applyFill="1" applyBorder="1" applyAlignment="1">
      <alignment horizontal="center" vertical="center" wrapText="1"/>
    </xf>
    <xf numFmtId="164" fontId="11" fillId="0" borderId="20" xfId="0" applyFont="1" applyFill="1" applyBorder="1" applyAlignment="1">
      <alignment horizontal="center" vertical="center" wrapText="1"/>
    </xf>
    <xf numFmtId="49" fontId="11" fillId="0" borderId="11" xfId="46" applyNumberFormat="1" applyFont="1" applyBorder="1" applyProtection="1"/>
    <xf numFmtId="49" fontId="12" fillId="0" borderId="0" xfId="46" applyNumberFormat="1" applyFont="1" applyBorder="1" applyProtection="1"/>
    <xf numFmtId="49" fontId="12" fillId="0" borderId="16" xfId="46" applyNumberFormat="1" applyFont="1" applyBorder="1" applyAlignment="1" applyProtection="1">
      <alignment horizontal="center"/>
    </xf>
    <xf numFmtId="49" fontId="12" fillId="0" borderId="48" xfId="46" applyNumberFormat="1" applyFont="1" applyBorder="1" applyAlignment="1" applyProtection="1">
      <alignment horizontal="center"/>
    </xf>
    <xf numFmtId="49" fontId="12" fillId="0" borderId="17" xfId="46" applyNumberFormat="1" applyFont="1" applyBorder="1" applyAlignment="1" applyProtection="1">
      <alignment horizontal="center"/>
    </xf>
    <xf numFmtId="49" fontId="12" fillId="0" borderId="49" xfId="46" applyNumberFormat="1" applyFont="1" applyBorder="1" applyAlignment="1" applyProtection="1">
      <alignment horizontal="center"/>
    </xf>
    <xf numFmtId="49" fontId="12" fillId="0" borderId="18" xfId="46" applyNumberFormat="1" applyFont="1" applyBorder="1" applyAlignment="1" applyProtection="1">
      <alignment horizontal="center"/>
    </xf>
    <xf numFmtId="49" fontId="12" fillId="0" borderId="29" xfId="46" applyNumberFormat="1" applyFont="1" applyBorder="1" applyAlignment="1" applyProtection="1">
      <alignment horizontal="center"/>
    </xf>
    <xf numFmtId="49" fontId="12" fillId="0" borderId="11" xfId="46" applyNumberFormat="1" applyFont="1" applyBorder="1" applyProtection="1"/>
    <xf numFmtId="49" fontId="9" fillId="0" borderId="0" xfId="49" applyNumberFormat="1" applyFont="1" applyProtection="1"/>
    <xf numFmtId="0" fontId="10" fillId="0" borderId="0" xfId="47" applyFont="1" applyFill="1" applyBorder="1" applyAlignment="1">
      <alignment horizontal="right" wrapText="1"/>
    </xf>
    <xf numFmtId="49" fontId="12" fillId="0" borderId="16" xfId="46" applyNumberFormat="1" applyFont="1" applyFill="1" applyBorder="1" applyAlignment="1" applyProtection="1">
      <alignment horizontal="center"/>
    </xf>
    <xf numFmtId="49" fontId="12" fillId="0" borderId="48" xfId="46" applyNumberFormat="1" applyFont="1" applyFill="1" applyBorder="1" applyAlignment="1" applyProtection="1">
      <alignment horizontal="center"/>
    </xf>
    <xf numFmtId="7" fontId="12" fillId="0" borderId="0" xfId="46" applyNumberFormat="1" applyFont="1" applyBorder="1" applyProtection="1"/>
    <xf numFmtId="170" fontId="32" fillId="19" borderId="23" xfId="58" applyNumberFormat="1" applyFont="1" applyFill="1" applyBorder="1" applyProtection="1"/>
    <xf numFmtId="5" fontId="32" fillId="19" borderId="23" xfId="58" applyNumberFormat="1" applyFont="1" applyFill="1" applyBorder="1" applyProtection="1"/>
    <xf numFmtId="0" fontId="9" fillId="0" borderId="24" xfId="53" applyFont="1" applyFill="1" applyBorder="1" applyProtection="1"/>
    <xf numFmtId="0" fontId="9" fillId="0" borderId="25" xfId="53" applyFont="1" applyFill="1" applyBorder="1" applyProtection="1"/>
    <xf numFmtId="0" fontId="9" fillId="0" borderId="26" xfId="53" applyFont="1" applyFill="1" applyBorder="1" applyProtection="1"/>
    <xf numFmtId="5" fontId="16" fillId="19" borderId="27" xfId="58" applyNumberFormat="1" applyFont="1" applyFill="1" applyBorder="1" applyAlignment="1" applyProtection="1">
      <alignment horizontal="right"/>
    </xf>
    <xf numFmtId="164" fontId="12" fillId="0" borderId="0" xfId="46" applyNumberFormat="1" applyFont="1" applyFill="1" applyAlignment="1" applyProtection="1">
      <alignment horizontal="left"/>
    </xf>
    <xf numFmtId="7" fontId="12" fillId="0" borderId="0" xfId="46" applyNumberFormat="1" applyFont="1" applyFill="1" applyProtection="1"/>
    <xf numFmtId="164" fontId="30" fillId="0" borderId="0" xfId="0" applyFont="1" applyFill="1" applyBorder="1" applyAlignment="1">
      <alignment horizontal="left" vertical="center" wrapText="1"/>
    </xf>
    <xf numFmtId="0" fontId="9" fillId="0" borderId="20" xfId="53" applyFont="1" applyFill="1" applyBorder="1" applyAlignment="1" applyProtection="1">
      <alignment horizontal="left"/>
    </xf>
    <xf numFmtId="164" fontId="31" fillId="0" borderId="0" xfId="0" applyFont="1" applyFill="1" applyBorder="1" applyAlignment="1">
      <alignment horizontal="left" vertical="center" wrapText="1"/>
    </xf>
    <xf numFmtId="0" fontId="9" fillId="0" borderId="0" xfId="53" applyFont="1" applyAlignment="1" applyProtection="1">
      <alignment vertical="top"/>
    </xf>
    <xf numFmtId="170" fontId="9" fillId="0" borderId="26" xfId="50" applyNumberFormat="1" applyFont="1" applyFill="1" applyBorder="1" applyProtection="1"/>
    <xf numFmtId="170" fontId="9" fillId="1" borderId="23" xfId="50" applyNumberFormat="1" applyFont="1" applyFill="1" applyBorder="1" applyProtection="1"/>
    <xf numFmtId="170" fontId="9" fillId="1" borderId="24" xfId="50" applyNumberFormat="1" applyFont="1" applyFill="1" applyBorder="1" applyProtection="1"/>
    <xf numFmtId="170" fontId="9" fillId="1" borderId="50" xfId="50" applyNumberFormat="1" applyFont="1" applyFill="1" applyBorder="1" applyProtection="1"/>
    <xf numFmtId="170" fontId="9" fillId="0" borderId="23" xfId="50" applyNumberFormat="1" applyFont="1" applyBorder="1" applyProtection="1"/>
    <xf numFmtId="170" fontId="9" fillId="1" borderId="26" xfId="50" applyNumberFormat="1" applyFont="1" applyFill="1" applyBorder="1" applyProtection="1"/>
    <xf numFmtId="164" fontId="12" fillId="0" borderId="0" xfId="0" applyFont="1" applyFill="1" applyProtection="1"/>
    <xf numFmtId="164" fontId="22" fillId="0" borderId="0" xfId="0" applyFont="1" applyFill="1" applyAlignment="1" applyProtection="1">
      <alignment horizontal="center" wrapText="1"/>
    </xf>
    <xf numFmtId="10" fontId="22" fillId="0" borderId="24" xfId="61" applyNumberFormat="1" applyFont="1" applyFill="1" applyBorder="1" applyProtection="1"/>
    <xf numFmtId="164" fontId="12" fillId="0" borderId="20" xfId="0" applyFont="1" applyFill="1" applyBorder="1" applyProtection="1"/>
    <xf numFmtId="10" fontId="22" fillId="0" borderId="20" xfId="61" applyNumberFormat="1" applyFont="1" applyFill="1" applyBorder="1" applyProtection="1"/>
    <xf numFmtId="10" fontId="22" fillId="0" borderId="51" xfId="61" applyNumberFormat="1" applyFont="1" applyFill="1" applyBorder="1" applyProtection="1"/>
    <xf numFmtId="0" fontId="10" fillId="19" borderId="52" xfId="47" applyFont="1" applyFill="1" applyBorder="1" applyAlignment="1">
      <alignment horizontal="right" wrapText="1"/>
    </xf>
    <xf numFmtId="0" fontId="9" fillId="0" borderId="26" xfId="49" applyFont="1" applyBorder="1" applyAlignment="1" applyProtection="1">
      <alignment horizontal="center" vertical="center"/>
    </xf>
    <xf numFmtId="7" fontId="12" fillId="0" borderId="54" xfId="46" applyNumberFormat="1" applyFont="1" applyBorder="1" applyProtection="1"/>
    <xf numFmtId="0" fontId="10" fillId="19" borderId="57" xfId="47" applyFont="1" applyFill="1" applyBorder="1" applyAlignment="1">
      <alignment horizontal="right" wrapText="1"/>
    </xf>
    <xf numFmtId="164" fontId="11" fillId="0" borderId="59" xfId="46" applyFont="1" applyBorder="1" applyAlignment="1" applyProtection="1">
      <alignment horizontal="center"/>
    </xf>
    <xf numFmtId="7" fontId="11" fillId="0" borderId="59" xfId="46" applyNumberFormat="1" applyFont="1" applyBorder="1" applyAlignment="1" applyProtection="1">
      <alignment horizontal="center"/>
    </xf>
    <xf numFmtId="164" fontId="12" fillId="0" borderId="60" xfId="46" applyFont="1" applyBorder="1" applyAlignment="1" applyProtection="1">
      <alignment horizontal="left"/>
    </xf>
    <xf numFmtId="164" fontId="12" fillId="0" borderId="20" xfId="0" applyFont="1" applyBorder="1" applyAlignment="1" applyProtection="1">
      <alignment horizontal="left"/>
    </xf>
    <xf numFmtId="164" fontId="9" fillId="0" borderId="20" xfId="0" applyFont="1" applyBorder="1" applyProtection="1"/>
    <xf numFmtId="164" fontId="12" fillId="19" borderId="51" xfId="0" applyFont="1" applyFill="1" applyBorder="1" applyProtection="1"/>
    <xf numFmtId="7" fontId="13" fillId="19" borderId="48" xfId="46" applyNumberFormat="1" applyFont="1" applyFill="1" applyBorder="1" applyProtection="1"/>
    <xf numFmtId="7" fontId="13" fillId="19" borderId="0" xfId="46" applyNumberFormat="1" applyFont="1" applyFill="1" applyBorder="1" applyProtection="1"/>
    <xf numFmtId="7" fontId="13" fillId="19" borderId="54" xfId="46" applyNumberFormat="1" applyFont="1" applyFill="1" applyBorder="1" applyProtection="1"/>
    <xf numFmtId="7" fontId="13" fillId="0" borderId="61" xfId="46" applyNumberFormat="1" applyFont="1" applyBorder="1" applyProtection="1"/>
    <xf numFmtId="7" fontId="13" fillId="0" borderId="53" xfId="46" applyNumberFormat="1" applyFont="1" applyBorder="1" applyProtection="1"/>
    <xf numFmtId="7" fontId="13" fillId="0" borderId="62" xfId="46" applyNumberFormat="1" applyFont="1" applyBorder="1" applyAlignment="1" applyProtection="1"/>
    <xf numFmtId="7" fontId="19" fillId="0" borderId="28" xfId="58" applyNumberFormat="1" applyFont="1" applyBorder="1" applyAlignment="1" applyProtection="1">
      <alignment horizontal="center"/>
    </xf>
    <xf numFmtId="170" fontId="32" fillId="19" borderId="63" xfId="58" applyNumberFormat="1" applyFont="1" applyFill="1" applyBorder="1" applyProtection="1"/>
    <xf numFmtId="5" fontId="16" fillId="0" borderId="29" xfId="58" applyNumberFormat="1" applyFont="1" applyBorder="1" applyProtection="1"/>
    <xf numFmtId="5" fontId="32" fillId="19" borderId="63" xfId="58" applyNumberFormat="1" applyFont="1" applyFill="1" applyBorder="1" applyProtection="1"/>
    <xf numFmtId="5" fontId="16" fillId="19" borderId="37" xfId="58" applyNumberFormat="1" applyFont="1" applyFill="1" applyBorder="1" applyAlignment="1" applyProtection="1">
      <alignment horizontal="right"/>
    </xf>
    <xf numFmtId="164" fontId="9" fillId="0" borderId="50" xfId="0" applyFont="1" applyBorder="1" applyAlignment="1" applyProtection="1">
      <alignment horizontal="center"/>
    </xf>
    <xf numFmtId="164" fontId="9" fillId="0" borderId="34" xfId="0" applyFont="1" applyBorder="1" applyAlignment="1" applyProtection="1">
      <alignment horizontal="center" wrapText="1"/>
    </xf>
    <xf numFmtId="164" fontId="9" fillId="0" borderId="50" xfId="0" applyFont="1" applyBorder="1" applyAlignment="1" applyProtection="1">
      <alignment horizontal="center" wrapText="1"/>
    </xf>
    <xf numFmtId="164" fontId="9" fillId="0" borderId="70" xfId="0" applyFont="1" applyFill="1" applyBorder="1" applyAlignment="1" applyProtection="1">
      <alignment horizontal="center" wrapText="1"/>
    </xf>
    <xf numFmtId="164" fontId="0" fillId="0" borderId="0" xfId="0" applyProtection="1">
      <protection locked="0"/>
    </xf>
    <xf numFmtId="0" fontId="37" fillId="0" borderId="0" xfId="47" applyFont="1"/>
    <xf numFmtId="1" fontId="25" fillId="0" borderId="0" xfId="49" applyNumberFormat="1" applyFont="1" applyBorder="1" applyAlignment="1" applyProtection="1">
      <alignment horizontal="center" vertical="center"/>
    </xf>
    <xf numFmtId="0" fontId="38" fillId="0" borderId="0" xfId="49" applyFont="1" applyProtection="1"/>
    <xf numFmtId="0" fontId="25" fillId="0" borderId="0" xfId="49" applyFont="1" applyProtection="1"/>
    <xf numFmtId="0" fontId="9" fillId="0" borderId="24" xfId="49" applyFont="1" applyBorder="1" applyAlignment="1" applyProtection="1">
      <alignment horizontal="right" vertical="center"/>
    </xf>
    <xf numFmtId="0" fontId="9" fillId="0" borderId="0" xfId="49" applyFont="1" applyAlignment="1" applyProtection="1">
      <alignment horizontal="right"/>
    </xf>
    <xf numFmtId="0" fontId="9" fillId="0" borderId="25" xfId="53" applyFont="1" applyBorder="1" applyAlignment="1" applyProtection="1">
      <alignment horizontal="right"/>
    </xf>
    <xf numFmtId="0" fontId="9" fillId="0" borderId="0" xfId="53" applyFont="1" applyAlignment="1" applyProtection="1">
      <alignment horizontal="right"/>
    </xf>
    <xf numFmtId="166" fontId="9" fillId="0" borderId="26" xfId="49" applyNumberFormat="1" applyFont="1" applyBorder="1" applyAlignment="1" applyProtection="1">
      <alignment horizontal="left" vertical="center"/>
    </xf>
    <xf numFmtId="0" fontId="10" fillId="19" borderId="71" xfId="47" applyFont="1" applyFill="1" applyBorder="1" applyAlignment="1">
      <alignment horizontal="right"/>
    </xf>
    <xf numFmtId="0" fontId="10" fillId="19" borderId="72" xfId="47" applyFont="1" applyFill="1" applyBorder="1" applyAlignment="1">
      <alignment horizontal="right"/>
    </xf>
    <xf numFmtId="0" fontId="10" fillId="19" borderId="71" xfId="47" applyFont="1" applyFill="1" applyBorder="1" applyAlignment="1">
      <alignment horizontal="right" wrapText="1"/>
    </xf>
    <xf numFmtId="0" fontId="10" fillId="19" borderId="74" xfId="47" applyFont="1" applyFill="1" applyBorder="1" applyAlignment="1">
      <alignment horizontal="right" wrapText="1"/>
    </xf>
    <xf numFmtId="49" fontId="9" fillId="0" borderId="0" xfId="47" applyNumberFormat="1" applyFont="1" applyAlignment="1" applyProtection="1">
      <alignment horizontal="center"/>
      <protection locked="0"/>
    </xf>
    <xf numFmtId="49" fontId="10" fillId="19" borderId="71" xfId="47" applyNumberFormat="1" applyFont="1" applyFill="1" applyBorder="1" applyAlignment="1" applyProtection="1">
      <alignment horizontal="right" wrapText="1"/>
    </xf>
    <xf numFmtId="49" fontId="10" fillId="19" borderId="72" xfId="47" applyNumberFormat="1" applyFont="1" applyFill="1" applyBorder="1" applyAlignment="1" applyProtection="1">
      <alignment horizontal="right"/>
    </xf>
    <xf numFmtId="49" fontId="10" fillId="19" borderId="74" xfId="47" applyNumberFormat="1" applyFont="1" applyFill="1" applyBorder="1" applyAlignment="1" applyProtection="1">
      <alignment horizontal="right"/>
    </xf>
    <xf numFmtId="164" fontId="11" fillId="0" borderId="0" xfId="46" applyFont="1" applyAlignment="1" applyProtection="1">
      <alignment horizontal="right" vertical="top"/>
    </xf>
    <xf numFmtId="170" fontId="10" fillId="0" borderId="0" xfId="51" applyNumberFormat="1" applyFont="1" applyAlignment="1" applyProtection="1">
      <alignment vertical="center"/>
    </xf>
    <xf numFmtId="170" fontId="14" fillId="0" borderId="0" xfId="51" applyNumberFormat="1" applyFont="1" applyAlignment="1" applyProtection="1">
      <alignment vertical="center"/>
    </xf>
    <xf numFmtId="170" fontId="17" fillId="0" borderId="0" xfId="51" applyNumberFormat="1" applyFont="1" applyAlignment="1" applyProtection="1">
      <alignment vertical="center"/>
    </xf>
    <xf numFmtId="170" fontId="9" fillId="0" borderId="0" xfId="47" applyNumberFormat="1" applyFont="1" applyAlignment="1" applyProtection="1">
      <alignment vertical="center"/>
    </xf>
    <xf numFmtId="170" fontId="9" fillId="0" borderId="0" xfId="51" applyNumberFormat="1" applyFont="1" applyAlignment="1" applyProtection="1">
      <alignment horizontal="right" vertical="center"/>
    </xf>
    <xf numFmtId="170" fontId="9" fillId="0" borderId="0" xfId="51" applyNumberFormat="1" applyFont="1" applyAlignment="1" applyProtection="1">
      <alignment vertical="center"/>
    </xf>
    <xf numFmtId="171" fontId="10" fillId="0" borderId="0" xfId="47" applyNumberFormat="1" applyFont="1" applyAlignment="1" applyProtection="1">
      <alignment vertical="center"/>
    </xf>
    <xf numFmtId="171" fontId="10" fillId="0" borderId="0" xfId="47" applyNumberFormat="1" applyFont="1" applyProtection="1"/>
    <xf numFmtId="49" fontId="10" fillId="0" borderId="0" xfId="50" applyNumberFormat="1" applyFont="1" applyProtection="1"/>
    <xf numFmtId="0" fontId="10" fillId="0" borderId="0" xfId="49" applyFont="1" applyAlignment="1" applyProtection="1">
      <alignment horizontal="center"/>
    </xf>
    <xf numFmtId="49" fontId="10" fillId="0" borderId="0" xfId="49" applyNumberFormat="1" applyFont="1" applyProtection="1"/>
    <xf numFmtId="49" fontId="9" fillId="0" borderId="0" xfId="49" applyNumberFormat="1" applyFont="1" applyAlignment="1" applyProtection="1">
      <alignment horizontal="right"/>
    </xf>
    <xf numFmtId="49" fontId="10" fillId="0" borderId="0" xfId="49" applyNumberFormat="1" applyFont="1" applyAlignment="1" applyProtection="1">
      <alignment horizontal="center"/>
    </xf>
    <xf numFmtId="49" fontId="9" fillId="0" borderId="0" xfId="50" applyNumberFormat="1" applyFont="1" applyProtection="1"/>
    <xf numFmtId="49" fontId="9" fillId="0" borderId="0" xfId="47" applyNumberFormat="1" applyFont="1" applyProtection="1"/>
    <xf numFmtId="49" fontId="9" fillId="0" borderId="0" xfId="51" applyNumberFormat="1" applyFont="1" applyProtection="1"/>
    <xf numFmtId="49" fontId="10" fillId="0" borderId="0" xfId="58" applyNumberFormat="1" applyFont="1" applyAlignment="1" applyProtection="1">
      <alignment horizontal="left"/>
    </xf>
    <xf numFmtId="49" fontId="10" fillId="0" borderId="0" xfId="51" applyNumberFormat="1" applyFont="1" applyAlignment="1" applyProtection="1">
      <alignment vertical="center"/>
    </xf>
    <xf numFmtId="49" fontId="9" fillId="0" borderId="0" xfId="58" applyNumberFormat="1" applyFont="1" applyAlignment="1" applyProtection="1">
      <alignment horizontal="left"/>
    </xf>
    <xf numFmtId="49" fontId="10" fillId="0" borderId="0" xfId="58" applyNumberFormat="1" applyFont="1" applyBorder="1" applyAlignment="1" applyProtection="1">
      <alignment horizontal="left"/>
    </xf>
    <xf numFmtId="170" fontId="10" fillId="0" borderId="25" xfId="58" applyNumberFormat="1" applyFont="1" applyBorder="1" applyAlignment="1" applyProtection="1">
      <alignment horizontal="right"/>
    </xf>
    <xf numFmtId="170" fontId="10" fillId="0" borderId="26" xfId="58" applyNumberFormat="1" applyFont="1" applyBorder="1" applyAlignment="1" applyProtection="1">
      <alignment horizontal="right"/>
    </xf>
    <xf numFmtId="7" fontId="13" fillId="0" borderId="75" xfId="46" applyNumberFormat="1" applyFont="1" applyBorder="1" applyProtection="1"/>
    <xf numFmtId="167" fontId="12" fillId="0" borderId="24" xfId="28" quotePrefix="1" applyNumberFormat="1" applyFont="1" applyBorder="1" applyProtection="1"/>
    <xf numFmtId="170" fontId="9" fillId="0" borderId="0" xfId="50" applyNumberFormat="1" applyFont="1" applyBorder="1" applyAlignment="1" applyProtection="1">
      <alignment horizontal="center"/>
    </xf>
    <xf numFmtId="170" fontId="9" fillId="0" borderId="20" xfId="47" applyNumberFormat="1" applyFont="1" applyBorder="1" applyAlignment="1" applyProtection="1">
      <alignment horizontal="left" vertical="center"/>
    </xf>
    <xf numFmtId="170" fontId="9" fillId="0" borderId="24" xfId="47" applyNumberFormat="1" applyFont="1" applyBorder="1" applyAlignment="1" applyProtection="1">
      <alignment horizontal="left" vertical="center"/>
    </xf>
    <xf numFmtId="170" fontId="9" fillId="0" borderId="25" xfId="47" applyNumberFormat="1" applyFont="1" applyBorder="1" applyAlignment="1" applyProtection="1">
      <alignment horizontal="left" vertical="center"/>
    </xf>
    <xf numFmtId="170" fontId="14" fillId="0" borderId="0" xfId="51" applyNumberFormat="1" applyFont="1" applyBorder="1" applyAlignment="1" applyProtection="1">
      <alignment vertical="center"/>
    </xf>
    <xf numFmtId="170" fontId="9" fillId="0" borderId="0" xfId="50" applyNumberFormat="1" applyFont="1" applyBorder="1" applyProtection="1"/>
    <xf numFmtId="170" fontId="9" fillId="0" borderId="0" xfId="50" applyNumberFormat="1" applyFont="1" applyBorder="1" applyAlignment="1" applyProtection="1">
      <alignment horizontal="left"/>
    </xf>
    <xf numFmtId="170" fontId="9" fillId="0" borderId="0" xfId="50" applyNumberFormat="1" applyFont="1" applyBorder="1" applyAlignment="1" applyProtection="1">
      <alignment horizontal="centerContinuous"/>
    </xf>
    <xf numFmtId="170" fontId="9" fillId="0" borderId="23" xfId="28" applyNumberFormat="1" applyFont="1" applyBorder="1" applyProtection="1"/>
    <xf numFmtId="170" fontId="9" fillId="0" borderId="28" xfId="28" applyNumberFormat="1" applyFont="1" applyBorder="1" applyProtection="1"/>
    <xf numFmtId="170" fontId="9" fillId="0" borderId="28" xfId="28" applyNumberFormat="1" applyFont="1" applyFill="1" applyBorder="1" applyProtection="1"/>
    <xf numFmtId="174" fontId="9" fillId="0" borderId="28" xfId="29" applyNumberFormat="1" applyFont="1" applyFill="1" applyBorder="1" applyProtection="1"/>
    <xf numFmtId="174" fontId="9" fillId="0" borderId="23" xfId="29" applyNumberFormat="1" applyFont="1" applyFill="1" applyBorder="1" applyProtection="1"/>
    <xf numFmtId="170" fontId="9" fillId="0" borderId="26" xfId="28" applyNumberFormat="1" applyFont="1" applyBorder="1" applyProtection="1"/>
    <xf numFmtId="174" fontId="16" fillId="0" borderId="20" xfId="58" applyNumberFormat="1" applyFont="1" applyBorder="1" applyProtection="1"/>
    <xf numFmtId="174" fontId="16" fillId="0" borderId="24" xfId="58" applyNumberFormat="1" applyFont="1" applyBorder="1" applyProtection="1"/>
    <xf numFmtId="174" fontId="16" fillId="19" borderId="27" xfId="58" applyNumberFormat="1" applyFont="1" applyFill="1" applyBorder="1" applyProtection="1"/>
    <xf numFmtId="174" fontId="16" fillId="0" borderId="29" xfId="29" applyNumberFormat="1" applyFont="1" applyBorder="1" applyProtection="1"/>
    <xf numFmtId="164" fontId="0" fillId="0" borderId="50" xfId="0" applyBorder="1" applyProtection="1"/>
    <xf numFmtId="164" fontId="0" fillId="0" borderId="0" xfId="0" applyProtection="1"/>
    <xf numFmtId="164" fontId="0" fillId="0" borderId="20" xfId="0" applyBorder="1" applyProtection="1"/>
    <xf numFmtId="0" fontId="9" fillId="0" borderId="20" xfId="49" applyNumberFormat="1" applyFont="1" applyBorder="1" applyAlignment="1" applyProtection="1">
      <alignment horizontal="center" vertical="center"/>
    </xf>
    <xf numFmtId="170" fontId="9" fillId="0" borderId="20" xfId="49" applyNumberFormat="1" applyFont="1" applyBorder="1" applyAlignment="1" applyProtection="1">
      <alignment vertical="center"/>
    </xf>
    <xf numFmtId="170" fontId="9" fillId="1" borderId="20" xfId="49" applyNumberFormat="1" applyFont="1" applyFill="1" applyBorder="1" applyAlignment="1" applyProtection="1">
      <alignment vertical="center"/>
    </xf>
    <xf numFmtId="0" fontId="25" fillId="0" borderId="0" xfId="49" applyFont="1" applyBorder="1" applyProtection="1"/>
    <xf numFmtId="7" fontId="13" fillId="19" borderId="78" xfId="46" applyNumberFormat="1" applyFont="1" applyFill="1" applyBorder="1" applyProtection="1"/>
    <xf numFmtId="7" fontId="13" fillId="19" borderId="79" xfId="46" applyNumberFormat="1" applyFont="1" applyFill="1" applyBorder="1" applyProtection="1"/>
    <xf numFmtId="176" fontId="12" fillId="0" borderId="20" xfId="61" applyNumberFormat="1" applyFont="1" applyBorder="1" applyProtection="1"/>
    <xf numFmtId="164" fontId="14" fillId="0" borderId="0" xfId="0" applyFont="1"/>
    <xf numFmtId="164" fontId="9" fillId="0" borderId="24" xfId="0" applyFont="1" applyBorder="1" applyAlignment="1" applyProtection="1">
      <alignment horizontal="left"/>
    </xf>
    <xf numFmtId="164" fontId="12" fillId="0" borderId="80" xfId="0" applyFont="1" applyFill="1" applyBorder="1" applyProtection="1"/>
    <xf numFmtId="164" fontId="12" fillId="0" borderId="26" xfId="0" applyFont="1" applyFill="1" applyBorder="1" applyProtection="1"/>
    <xf numFmtId="0" fontId="9" fillId="0" borderId="20" xfId="49" applyNumberFormat="1" applyFont="1" applyBorder="1" applyAlignment="1" applyProtection="1">
      <alignment horizontal="left" vertical="center"/>
    </xf>
    <xf numFmtId="0" fontId="10" fillId="0" borderId="0" xfId="51" applyNumberFormat="1" applyFont="1" applyAlignment="1" applyProtection="1">
      <alignment vertical="center"/>
    </xf>
    <xf numFmtId="170" fontId="12" fillId="0" borderId="20" xfId="0" applyNumberFormat="1" applyFont="1" applyBorder="1" applyAlignment="1" applyProtection="1">
      <alignment horizontal="right"/>
    </xf>
    <xf numFmtId="170" fontId="9" fillId="0" borderId="26" xfId="53" applyNumberFormat="1" applyFont="1" applyBorder="1" applyAlignment="1" applyProtection="1">
      <alignment horizontal="left"/>
    </xf>
    <xf numFmtId="170" fontId="22" fillId="0" borderId="20" xfId="28" applyNumberFormat="1" applyFont="1" applyFill="1" applyBorder="1" applyProtection="1"/>
    <xf numFmtId="170" fontId="22" fillId="0" borderId="23" xfId="28" applyNumberFormat="1" applyFont="1" applyFill="1" applyBorder="1" applyProtection="1"/>
    <xf numFmtId="170" fontId="22" fillId="0" borderId="83" xfId="28" applyNumberFormat="1" applyFont="1" applyFill="1" applyBorder="1" applyProtection="1"/>
    <xf numFmtId="170" fontId="22" fillId="0" borderId="84" xfId="28" applyNumberFormat="1" applyFont="1" applyFill="1" applyBorder="1" applyProtection="1"/>
    <xf numFmtId="170" fontId="22" fillId="0" borderId="60" xfId="28" applyNumberFormat="1" applyFont="1" applyFill="1" applyBorder="1" applyProtection="1"/>
    <xf numFmtId="164" fontId="9" fillId="0" borderId="0" xfId="0" applyFont="1" applyFill="1" applyAlignment="1" applyProtection="1">
      <alignment horizontal="right"/>
    </xf>
    <xf numFmtId="0" fontId="9" fillId="0" borderId="29" xfId="53" applyNumberFormat="1" applyFont="1" applyBorder="1" applyAlignment="1" applyProtection="1">
      <alignment horizontal="left"/>
    </xf>
    <xf numFmtId="0" fontId="9" fillId="0" borderId="48" xfId="46" applyNumberFormat="1" applyFont="1" applyBorder="1" applyAlignment="1" applyProtection="1">
      <alignment horizontal="left"/>
    </xf>
    <xf numFmtId="0" fontId="9" fillId="0" borderId="0" xfId="53" applyNumberFormat="1" applyFont="1" applyBorder="1" applyAlignment="1" applyProtection="1">
      <alignment horizontal="left"/>
    </xf>
    <xf numFmtId="0" fontId="10" fillId="0" borderId="0" xfId="53" applyNumberFormat="1" applyFont="1" applyProtection="1"/>
    <xf numFmtId="0" fontId="9" fillId="0" borderId="25" xfId="53" applyNumberFormat="1" applyFont="1" applyBorder="1" applyAlignment="1" applyProtection="1">
      <alignment horizontal="left"/>
    </xf>
    <xf numFmtId="0" fontId="9" fillId="0" borderId="0" xfId="49" applyNumberFormat="1" applyFont="1" applyProtection="1"/>
    <xf numFmtId="0" fontId="9" fillId="0" borderId="0" xfId="50" applyNumberFormat="1" applyFont="1" applyProtection="1"/>
    <xf numFmtId="0" fontId="9" fillId="0" borderId="0" xfId="51" applyNumberFormat="1" applyFont="1" applyProtection="1"/>
    <xf numFmtId="164" fontId="35" fillId="0" borderId="20" xfId="0" applyFont="1" applyBorder="1" applyProtection="1"/>
    <xf numFmtId="164" fontId="36" fillId="19" borderId="20" xfId="0" applyFont="1" applyFill="1" applyBorder="1" applyProtection="1"/>
    <xf numFmtId="164" fontId="25" fillId="0" borderId="20" xfId="0" applyFont="1" applyBorder="1" applyAlignment="1" applyProtection="1">
      <alignment horizontal="right" wrapText="1"/>
    </xf>
    <xf numFmtId="164" fontId="25" fillId="0" borderId="25" xfId="0" applyFont="1" applyBorder="1" applyAlignment="1" applyProtection="1">
      <alignment horizontal="right" wrapText="1"/>
    </xf>
    <xf numFmtId="164" fontId="25" fillId="0" borderId="23" xfId="0" applyFont="1" applyBorder="1" applyAlignment="1" applyProtection="1">
      <alignment horizontal="right" wrapText="1"/>
    </xf>
    <xf numFmtId="164" fontId="25" fillId="0" borderId="29" xfId="0" applyFont="1" applyBorder="1" applyAlignment="1" applyProtection="1">
      <alignment horizontal="right" wrapText="1"/>
    </xf>
    <xf numFmtId="0" fontId="10" fillId="0" borderId="0" xfId="58" applyNumberFormat="1" applyFont="1" applyAlignment="1" applyProtection="1">
      <alignment horizontal="left"/>
    </xf>
    <xf numFmtId="164" fontId="12" fillId="0" borderId="41" xfId="46" applyNumberFormat="1" applyFont="1" applyBorder="1" applyProtection="1"/>
    <xf numFmtId="164" fontId="12" fillId="0" borderId="12" xfId="46" applyNumberFormat="1" applyFont="1" applyBorder="1" applyAlignment="1" applyProtection="1">
      <alignment horizontal="center"/>
    </xf>
    <xf numFmtId="164" fontId="12" fillId="0" borderId="15" xfId="46" applyNumberFormat="1" applyFont="1" applyBorder="1" applyAlignment="1" applyProtection="1">
      <alignment horizontal="center"/>
    </xf>
    <xf numFmtId="164" fontId="12" fillId="0" borderId="86" xfId="46" applyNumberFormat="1" applyFont="1" applyBorder="1" applyAlignment="1" applyProtection="1">
      <alignment horizontal="center"/>
    </xf>
    <xf numFmtId="164" fontId="12" fillId="0" borderId="41" xfId="46" applyNumberFormat="1" applyFont="1" applyBorder="1" applyAlignment="1" applyProtection="1">
      <alignment horizontal="center"/>
    </xf>
    <xf numFmtId="164" fontId="12" fillId="0" borderId="87" xfId="46" applyNumberFormat="1" applyFont="1" applyBorder="1" applyAlignment="1" applyProtection="1">
      <alignment horizontal="center"/>
    </xf>
    <xf numFmtId="164" fontId="12" fillId="0" borderId="88" xfId="46" applyNumberFormat="1" applyFont="1" applyBorder="1" applyAlignment="1" applyProtection="1">
      <alignment horizontal="center"/>
    </xf>
    <xf numFmtId="7" fontId="13" fillId="0" borderId="89" xfId="46" applyNumberFormat="1" applyFont="1" applyBorder="1" applyAlignment="1" applyProtection="1"/>
    <xf numFmtId="164" fontId="9" fillId="0" borderId="90" xfId="46" applyFont="1" applyFill="1" applyBorder="1" applyProtection="1"/>
    <xf numFmtId="164" fontId="9" fillId="0" borderId="91" xfId="46" applyFont="1" applyFill="1" applyBorder="1" applyProtection="1"/>
    <xf numFmtId="164" fontId="9" fillId="19" borderId="92" xfId="46" applyFont="1" applyFill="1" applyBorder="1" applyProtection="1"/>
    <xf numFmtId="164" fontId="9" fillId="19" borderId="93" xfId="46" applyFont="1" applyFill="1" applyBorder="1" applyProtection="1"/>
    <xf numFmtId="7" fontId="13" fillId="0" borderId="94" xfId="46" applyNumberFormat="1" applyFont="1" applyBorder="1" applyProtection="1"/>
    <xf numFmtId="7" fontId="12" fillId="0" borderId="95" xfId="46" applyNumberFormat="1" applyFont="1" applyFill="1" applyBorder="1" applyProtection="1"/>
    <xf numFmtId="7" fontId="13" fillId="0" borderId="96" xfId="46" applyNumberFormat="1" applyFont="1" applyBorder="1" applyProtection="1"/>
    <xf numFmtId="7" fontId="13" fillId="0" borderId="98" xfId="46" applyNumberFormat="1" applyFont="1" applyBorder="1" applyProtection="1"/>
    <xf numFmtId="7" fontId="12" fillId="0" borderId="98" xfId="46" applyNumberFormat="1" applyFont="1" applyBorder="1" applyProtection="1"/>
    <xf numFmtId="7" fontId="9" fillId="19" borderId="99" xfId="46" applyNumberFormat="1" applyFont="1" applyFill="1" applyBorder="1" applyProtection="1"/>
    <xf numFmtId="7" fontId="13" fillId="0" borderId="87" xfId="46" applyNumberFormat="1" applyFont="1" applyBorder="1" applyProtection="1"/>
    <xf numFmtId="7" fontId="12" fillId="0" borderId="95" xfId="46" applyNumberFormat="1" applyFont="1" applyBorder="1" applyProtection="1"/>
    <xf numFmtId="7" fontId="12" fillId="0" borderId="97" xfId="46" applyNumberFormat="1" applyFont="1" applyFill="1" applyBorder="1" applyProtection="1"/>
    <xf numFmtId="7" fontId="12" fillId="0" borderId="97" xfId="46" applyNumberFormat="1" applyFont="1" applyBorder="1" applyProtection="1"/>
    <xf numFmtId="7" fontId="12" fillId="0" borderId="100" xfId="46" applyNumberFormat="1" applyFont="1" applyBorder="1" applyProtection="1"/>
    <xf numFmtId="7" fontId="12" fillId="0" borderId="101" xfId="46" applyNumberFormat="1" applyFont="1" applyBorder="1" applyProtection="1"/>
    <xf numFmtId="7" fontId="13" fillId="0" borderId="58" xfId="46" applyNumberFormat="1" applyFont="1" applyBorder="1" applyProtection="1"/>
    <xf numFmtId="7" fontId="13" fillId="0" borderId="12" xfId="46" applyNumberFormat="1" applyFont="1" applyBorder="1" applyProtection="1"/>
    <xf numFmtId="0" fontId="25" fillId="0" borderId="0" xfId="47" applyFont="1" applyBorder="1" applyAlignment="1" applyProtection="1">
      <alignment horizontal="center" vertical="center"/>
      <protection hidden="1"/>
    </xf>
    <xf numFmtId="177" fontId="47" fillId="0" borderId="103" xfId="0" applyNumberFormat="1" applyFont="1" applyFill="1" applyBorder="1" applyAlignment="1" applyProtection="1">
      <alignment horizontal="left" vertical="center"/>
    </xf>
    <xf numFmtId="49" fontId="17" fillId="22" borderId="0" xfId="0" applyNumberFormat="1" applyFont="1" applyFill="1" applyBorder="1" applyProtection="1"/>
    <xf numFmtId="49" fontId="17" fillId="23" borderId="20" xfId="0" applyNumberFormat="1" applyFont="1" applyFill="1" applyBorder="1" applyAlignment="1" applyProtection="1">
      <alignment horizontal="center"/>
    </xf>
    <xf numFmtId="10" fontId="47" fillId="24" borderId="103" xfId="0" applyNumberFormat="1" applyFont="1" applyFill="1" applyBorder="1" applyAlignment="1" applyProtection="1">
      <alignment horizontal="left"/>
    </xf>
    <xf numFmtId="177" fontId="47" fillId="24" borderId="103" xfId="0" applyNumberFormat="1" applyFont="1" applyFill="1" applyBorder="1" applyAlignment="1" applyProtection="1">
      <alignment horizontal="left"/>
    </xf>
    <xf numFmtId="10" fontId="48" fillId="24" borderId="103" xfId="0" applyNumberFormat="1" applyFont="1" applyFill="1" applyBorder="1" applyAlignment="1" applyProtection="1">
      <alignment horizontal="left"/>
    </xf>
    <xf numFmtId="49" fontId="14" fillId="0" borderId="0" xfId="0" applyNumberFormat="1" applyFont="1"/>
    <xf numFmtId="49" fontId="14" fillId="19" borderId="20" xfId="0" applyNumberFormat="1" applyFont="1" applyFill="1" applyBorder="1" applyProtection="1"/>
    <xf numFmtId="49" fontId="14" fillId="19" borderId="20" xfId="0" quotePrefix="1" applyNumberFormat="1" applyFont="1" applyFill="1" applyBorder="1" applyAlignment="1" applyProtection="1">
      <alignment horizontal="left" wrapText="1"/>
    </xf>
    <xf numFmtId="49" fontId="14" fillId="19" borderId="26" xfId="0" applyNumberFormat="1" applyFont="1" applyFill="1" applyBorder="1" applyAlignment="1" applyProtection="1">
      <alignment wrapText="1"/>
    </xf>
    <xf numFmtId="49" fontId="14" fillId="19" borderId="63" xfId="0" applyNumberFormat="1" applyFont="1" applyFill="1" applyBorder="1" applyProtection="1"/>
    <xf numFmtId="49" fontId="14" fillId="19" borderId="30" xfId="0" applyNumberFormat="1" applyFont="1" applyFill="1" applyBorder="1" applyProtection="1"/>
    <xf numFmtId="49" fontId="10" fillId="0" borderId="0" xfId="0" applyNumberFormat="1" applyFont="1" applyAlignment="1" applyProtection="1">
      <alignment horizontal="center"/>
    </xf>
    <xf numFmtId="49" fontId="10" fillId="0" borderId="0" xfId="0" quotePrefix="1" applyNumberFormat="1" applyFont="1" applyAlignment="1" applyProtection="1">
      <alignment horizontal="center"/>
    </xf>
    <xf numFmtId="49" fontId="42" fillId="25" borderId="0" xfId="0" applyNumberFormat="1" applyFont="1" applyFill="1" applyBorder="1" applyAlignment="1" applyProtection="1">
      <alignment vertical="center"/>
    </xf>
    <xf numFmtId="49" fontId="42" fillId="26" borderId="0" xfId="0" quotePrefix="1" applyNumberFormat="1" applyFont="1" applyFill="1" applyBorder="1" applyAlignment="1" applyProtection="1">
      <alignment horizontal="left" wrapText="1"/>
    </xf>
    <xf numFmtId="49" fontId="9" fillId="27" borderId="26" xfId="0" applyNumberFormat="1" applyFont="1" applyFill="1" applyBorder="1" applyProtection="1"/>
    <xf numFmtId="49" fontId="9" fillId="22" borderId="20" xfId="0" applyNumberFormat="1" applyFont="1" applyFill="1" applyBorder="1" applyProtection="1"/>
    <xf numFmtId="49" fontId="9" fillId="23" borderId="20" xfId="0" applyNumberFormat="1" applyFont="1" applyFill="1" applyBorder="1" applyProtection="1">
      <protection locked="0"/>
    </xf>
    <xf numFmtId="49" fontId="42" fillId="26" borderId="0" xfId="0" applyNumberFormat="1" applyFont="1" applyFill="1" applyBorder="1" applyAlignment="1" applyProtection="1">
      <alignment horizontal="center"/>
    </xf>
    <xf numFmtId="49" fontId="41" fillId="28" borderId="0" xfId="0" applyNumberFormat="1" applyFont="1" applyFill="1" applyBorder="1" applyProtection="1"/>
    <xf numFmtId="49" fontId="43" fillId="29" borderId="0" xfId="0" applyNumberFormat="1" applyFont="1" applyFill="1" applyBorder="1" applyProtection="1"/>
    <xf numFmtId="49" fontId="45" fillId="30" borderId="0" xfId="0" applyNumberFormat="1" applyFont="1" applyFill="1" applyBorder="1" applyProtection="1"/>
    <xf numFmtId="49" fontId="17" fillId="23" borderId="20" xfId="0" quotePrefix="1" applyNumberFormat="1" applyFont="1" applyFill="1" applyBorder="1" applyAlignment="1" applyProtection="1">
      <alignment horizontal="center"/>
    </xf>
    <xf numFmtId="49" fontId="17" fillId="27" borderId="0" xfId="0" applyNumberFormat="1" applyFont="1" applyFill="1" applyAlignment="1" applyProtection="1">
      <alignment vertical="center"/>
    </xf>
    <xf numFmtId="49" fontId="17" fillId="31" borderId="0" xfId="0" quotePrefix="1" applyNumberFormat="1" applyFont="1" applyFill="1" applyAlignment="1" applyProtection="1">
      <alignment horizontal="center" vertical="center" wrapText="1"/>
    </xf>
    <xf numFmtId="49" fontId="17" fillId="32" borderId="0" xfId="0" quotePrefix="1" applyNumberFormat="1" applyFont="1" applyFill="1" applyAlignment="1" applyProtection="1">
      <alignment horizontal="left"/>
    </xf>
    <xf numFmtId="49" fontId="17" fillId="0" borderId="0" xfId="0" quotePrefix="1" applyNumberFormat="1" applyFont="1" applyAlignment="1">
      <alignment horizontal="left" wrapText="1"/>
    </xf>
    <xf numFmtId="49" fontId="42" fillId="33" borderId="0" xfId="0" applyNumberFormat="1" applyFont="1" applyFill="1" applyProtection="1"/>
    <xf numFmtId="49" fontId="42" fillId="35" borderId="0" xfId="0" applyNumberFormat="1" applyFont="1" applyFill="1" applyProtection="1"/>
    <xf numFmtId="49" fontId="0" fillId="0" borderId="0" xfId="0" applyNumberFormat="1"/>
    <xf numFmtId="49" fontId="17" fillId="30" borderId="0" xfId="0" applyNumberFormat="1" applyFont="1" applyFill="1" applyProtection="1"/>
    <xf numFmtId="49" fontId="14" fillId="0" borderId="0" xfId="0" applyNumberFormat="1" applyFont="1" applyAlignment="1">
      <alignment horizontal="left"/>
    </xf>
    <xf numFmtId="0" fontId="14" fillId="0" borderId="0" xfId="0" applyNumberFormat="1" applyFont="1"/>
    <xf numFmtId="0" fontId="44" fillId="29" borderId="0" xfId="0" applyNumberFormat="1" applyFont="1" applyFill="1" applyBorder="1" applyAlignment="1" applyProtection="1">
      <alignment horizontal="right"/>
      <protection locked="0"/>
    </xf>
    <xf numFmtId="0" fontId="46" fillId="3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/>
    <xf numFmtId="0" fontId="17" fillId="22" borderId="0" xfId="0" applyNumberFormat="1" applyFont="1" applyFill="1" applyBorder="1" applyAlignment="1" applyProtection="1">
      <alignment horizontal="center"/>
    </xf>
    <xf numFmtId="0" fontId="17" fillId="27" borderId="0" xfId="0" applyNumberFormat="1" applyFont="1" applyFill="1" applyAlignment="1" applyProtection="1">
      <alignment horizontal="center" vertical="center"/>
    </xf>
    <xf numFmtId="0" fontId="17" fillId="23" borderId="20" xfId="0" applyNumberFormat="1" applyFont="1" applyFill="1" applyBorder="1" applyAlignment="1" applyProtection="1">
      <alignment horizontal="center"/>
    </xf>
    <xf numFmtId="0" fontId="17" fillId="31" borderId="0" xfId="0" quotePrefix="1" applyNumberFormat="1" applyFont="1" applyFill="1" applyAlignment="1" applyProtection="1">
      <alignment horizontal="center"/>
    </xf>
    <xf numFmtId="49" fontId="42" fillId="36" borderId="0" xfId="0" quotePrefix="1" applyNumberFormat="1" applyFont="1" applyFill="1" applyAlignment="1" applyProtection="1">
      <alignment horizontal="left"/>
    </xf>
    <xf numFmtId="0" fontId="17" fillId="32" borderId="0" xfId="0" applyNumberFormat="1" applyFont="1" applyFill="1" applyAlignment="1" applyProtection="1">
      <alignment horizontal="center"/>
    </xf>
    <xf numFmtId="49" fontId="51" fillId="37" borderId="0" xfId="0" applyNumberFormat="1" applyFont="1" applyFill="1"/>
    <xf numFmtId="0" fontId="9" fillId="0" borderId="20" xfId="49" applyNumberFormat="1" applyFont="1" applyBorder="1" applyAlignment="1" applyProtection="1">
      <alignment vertical="center"/>
    </xf>
    <xf numFmtId="49" fontId="9" fillId="22" borderId="20" xfId="0" quotePrefix="1" applyNumberFormat="1" applyFont="1" applyFill="1" applyBorder="1" applyAlignment="1" applyProtection="1">
      <alignment horizontal="left"/>
    </xf>
    <xf numFmtId="164" fontId="0" fillId="0" borderId="0" xfId="0" applyAlignment="1" applyProtection="1">
      <alignment wrapText="1"/>
    </xf>
    <xf numFmtId="164" fontId="0" fillId="0" borderId="20" xfId="0" applyBorder="1" applyAlignment="1" applyProtection="1">
      <alignment wrapText="1"/>
    </xf>
    <xf numFmtId="164" fontId="0" fillId="0" borderId="0" xfId="0" applyAlignment="1" applyProtection="1">
      <alignment wrapText="1"/>
      <protection locked="0"/>
    </xf>
    <xf numFmtId="22" fontId="0" fillId="0" borderId="0" xfId="0" applyNumberFormat="1" applyProtection="1"/>
    <xf numFmtId="22" fontId="0" fillId="0" borderId="20" xfId="0" applyNumberFormat="1" applyBorder="1" applyProtection="1"/>
    <xf numFmtId="22" fontId="0" fillId="0" borderId="0" xfId="0" applyNumberFormat="1" applyProtection="1">
      <protection locked="0"/>
    </xf>
    <xf numFmtId="164" fontId="9" fillId="33" borderId="23" xfId="0" applyFont="1" applyFill="1" applyBorder="1" applyProtection="1"/>
    <xf numFmtId="164" fontId="12" fillId="33" borderId="23" xfId="0" applyFont="1" applyFill="1" applyBorder="1" applyProtection="1"/>
    <xf numFmtId="171" fontId="52" fillId="0" borderId="0" xfId="47" applyNumberFormat="1" applyFont="1" applyAlignment="1" applyProtection="1">
      <alignment horizontal="right" vertical="center"/>
    </xf>
    <xf numFmtId="170" fontId="52" fillId="0" borderId="0" xfId="47" applyNumberFormat="1" applyFont="1" applyAlignment="1" applyProtection="1">
      <alignment horizontal="right" vertical="center"/>
    </xf>
    <xf numFmtId="169" fontId="14" fillId="0" borderId="0" xfId="47" applyNumberFormat="1" applyFont="1" applyAlignment="1" applyProtection="1">
      <alignment vertical="center"/>
    </xf>
    <xf numFmtId="170" fontId="17" fillId="0" borderId="0" xfId="47" applyNumberFormat="1" applyFont="1" applyAlignment="1" applyProtection="1">
      <alignment horizontal="left" vertical="center"/>
    </xf>
    <xf numFmtId="164" fontId="12" fillId="19" borderId="104" xfId="0" applyFont="1" applyFill="1" applyBorder="1" applyProtection="1"/>
    <xf numFmtId="170" fontId="22" fillId="19" borderId="105" xfId="28" applyNumberFormat="1" applyFont="1" applyFill="1" applyBorder="1" applyProtection="1"/>
    <xf numFmtId="10" fontId="9" fillId="0" borderId="106" xfId="46" applyNumberFormat="1" applyFont="1" applyFill="1" applyBorder="1" applyProtection="1"/>
    <xf numFmtId="0" fontId="13" fillId="0" borderId="57" xfId="47" applyFont="1" applyBorder="1" applyAlignment="1" applyProtection="1">
      <alignment horizontal="left" vertical="center"/>
    </xf>
    <xf numFmtId="0" fontId="10" fillId="19" borderId="107" xfId="47" quotePrefix="1" applyFont="1" applyFill="1" applyBorder="1" applyAlignment="1" applyProtection="1">
      <alignment horizontal="right"/>
    </xf>
    <xf numFmtId="0" fontId="9" fillId="0" borderId="0" xfId="53" applyFont="1" applyAlignment="1" applyProtection="1">
      <alignment vertical="center"/>
    </xf>
    <xf numFmtId="0" fontId="9" fillId="0" borderId="20" xfId="53" applyFont="1" applyBorder="1" applyAlignment="1" applyProtection="1">
      <alignment horizontal="center" vertical="center"/>
    </xf>
    <xf numFmtId="0" fontId="9" fillId="0" borderId="0" xfId="53" applyFont="1" applyAlignment="1" applyProtection="1"/>
    <xf numFmtId="0" fontId="12" fillId="0" borderId="0" xfId="46" applyNumberFormat="1" applyFont="1" applyProtection="1"/>
    <xf numFmtId="0" fontId="9" fillId="0" borderId="0" xfId="0" applyNumberFormat="1" applyFont="1"/>
    <xf numFmtId="0" fontId="16" fillId="0" borderId="3" xfId="36"/>
    <xf numFmtId="0" fontId="16" fillId="0" borderId="3" xfId="32">
      <alignment horizontal="right"/>
    </xf>
    <xf numFmtId="0" fontId="17" fillId="0" borderId="0" xfId="35"/>
    <xf numFmtId="0" fontId="16" fillId="0" borderId="0" xfId="38"/>
    <xf numFmtId="0" fontId="16" fillId="0" borderId="3" xfId="32" quotePrefix="1" applyAlignment="1">
      <alignment horizontal="right"/>
    </xf>
    <xf numFmtId="0" fontId="17" fillId="0" borderId="0" xfId="35" quotePrefix="1" applyAlignment="1">
      <alignment horizontal="left"/>
    </xf>
    <xf numFmtId="164" fontId="35" fillId="0" borderId="0" xfId="0" applyFont="1"/>
    <xf numFmtId="0" fontId="38" fillId="36" borderId="0" xfId="0" applyNumberFormat="1" applyFont="1" applyFill="1" applyAlignment="1" applyProtection="1">
      <alignment horizontal="right"/>
      <protection locked="0"/>
    </xf>
    <xf numFmtId="0" fontId="53" fillId="0" borderId="3" xfId="36" applyFont="1"/>
    <xf numFmtId="0" fontId="53" fillId="0" borderId="3" xfId="32" applyFont="1">
      <alignment horizontal="right"/>
    </xf>
    <xf numFmtId="164" fontId="0" fillId="0" borderId="0" xfId="0" applyAlignment="1">
      <alignment vertical="center"/>
    </xf>
    <xf numFmtId="0" fontId="9" fillId="0" borderId="0" xfId="47" applyFont="1" applyAlignment="1">
      <alignment vertical="center"/>
    </xf>
    <xf numFmtId="0" fontId="10" fillId="0" borderId="0" xfId="47" applyFont="1" applyAlignment="1">
      <alignment horizontal="right" vertical="center"/>
    </xf>
    <xf numFmtId="0" fontId="47" fillId="0" borderId="3" xfId="36" applyFont="1"/>
    <xf numFmtId="0" fontId="47" fillId="0" borderId="0" xfId="38" applyFont="1"/>
    <xf numFmtId="0" fontId="55" fillId="0" borderId="0" xfId="35" applyFont="1"/>
    <xf numFmtId="0" fontId="56" fillId="0" borderId="3" xfId="36" applyFont="1"/>
    <xf numFmtId="0" fontId="56" fillId="0" borderId="0" xfId="38" applyFont="1"/>
    <xf numFmtId="0" fontId="56" fillId="0" borderId="0" xfId="34" applyFont="1"/>
    <xf numFmtId="0" fontId="56" fillId="0" borderId="0" xfId="33" applyFont="1">
      <alignment horizontal="right"/>
    </xf>
    <xf numFmtId="0" fontId="57" fillId="0" borderId="0" xfId="35" applyFont="1"/>
    <xf numFmtId="0" fontId="47" fillId="0" borderId="0" xfId="33" applyFont="1">
      <alignment horizontal="right"/>
    </xf>
    <xf numFmtId="0" fontId="47" fillId="0" borderId="0" xfId="34" applyFont="1"/>
    <xf numFmtId="0" fontId="59" fillId="0" borderId="3" xfId="36" applyFont="1"/>
    <xf numFmtId="0" fontId="59" fillId="0" borderId="0" xfId="38" applyFont="1"/>
    <xf numFmtId="0" fontId="59" fillId="0" borderId="0" xfId="34" applyFont="1"/>
    <xf numFmtId="0" fontId="59" fillId="0" borderId="3" xfId="32" quotePrefix="1" applyFont="1">
      <alignment horizontal="right"/>
    </xf>
    <xf numFmtId="0" fontId="59" fillId="0" borderId="0" xfId="37" applyFont="1">
      <alignment horizontal="right"/>
    </xf>
    <xf numFmtId="0" fontId="59" fillId="0" borderId="0" xfId="33" applyFont="1">
      <alignment horizontal="right"/>
    </xf>
    <xf numFmtId="0" fontId="59" fillId="0" borderId="3" xfId="32" quotePrefix="1" applyFont="1" applyAlignment="1">
      <alignment horizontal="right"/>
    </xf>
    <xf numFmtId="0" fontId="16" fillId="0" borderId="3" xfId="36" applyFont="1"/>
    <xf numFmtId="0" fontId="16" fillId="0" borderId="0" xfId="38" applyFont="1"/>
    <xf numFmtId="0" fontId="16" fillId="0" borderId="0" xfId="34" applyFont="1"/>
    <xf numFmtId="0" fontId="16" fillId="0" borderId="3" xfId="32" quotePrefix="1" applyFont="1">
      <alignment horizontal="right"/>
    </xf>
    <xf numFmtId="0" fontId="16" fillId="0" borderId="0" xfId="37" applyFont="1">
      <alignment horizontal="right"/>
    </xf>
    <xf numFmtId="0" fontId="16" fillId="0" borderId="0" xfId="33" applyFont="1">
      <alignment horizontal="right"/>
    </xf>
    <xf numFmtId="0" fontId="16" fillId="0" borderId="3" xfId="32" quotePrefix="1" applyFont="1" applyAlignment="1">
      <alignment horizontal="right"/>
    </xf>
    <xf numFmtId="0" fontId="60" fillId="0" borderId="3" xfId="36" applyFont="1"/>
    <xf numFmtId="0" fontId="60" fillId="0" borderId="0" xfId="38" applyFont="1"/>
    <xf numFmtId="0" fontId="60" fillId="0" borderId="0" xfId="34" applyFont="1"/>
    <xf numFmtId="0" fontId="60" fillId="0" borderId="3" xfId="32" quotePrefix="1" applyFont="1" applyAlignment="1">
      <alignment horizontal="right"/>
    </xf>
    <xf numFmtId="0" fontId="60" fillId="0" borderId="0" xfId="33" applyFont="1">
      <alignment horizontal="right"/>
    </xf>
    <xf numFmtId="0" fontId="62" fillId="0" borderId="3" xfId="32" quotePrefix="1" applyFont="1" applyAlignment="1">
      <alignment horizontal="right"/>
    </xf>
    <xf numFmtId="0" fontId="62" fillId="0" borderId="0" xfId="33" applyFont="1">
      <alignment horizontal="right"/>
    </xf>
    <xf numFmtId="0" fontId="17" fillId="0" borderId="0" xfId="35" applyFont="1"/>
    <xf numFmtId="0" fontId="63" fillId="0" borderId="0" xfId="35" applyFont="1"/>
    <xf numFmtId="0" fontId="64" fillId="0" borderId="3" xfId="36" applyFont="1"/>
    <xf numFmtId="0" fontId="64" fillId="0" borderId="0" xfId="38" applyFont="1"/>
    <xf numFmtId="0" fontId="64" fillId="0" borderId="0" xfId="34" applyFont="1"/>
    <xf numFmtId="0" fontId="64" fillId="0" borderId="3" xfId="32" quotePrefix="1" applyFont="1" applyAlignment="1">
      <alignment horizontal="right"/>
    </xf>
    <xf numFmtId="0" fontId="64" fillId="0" borderId="0" xfId="33" applyFont="1">
      <alignment horizontal="right"/>
    </xf>
    <xf numFmtId="0" fontId="54" fillId="0" borderId="0" xfId="35" applyFont="1"/>
    <xf numFmtId="0" fontId="15" fillId="0" borderId="3" xfId="36" applyFont="1"/>
    <xf numFmtId="0" fontId="15" fillId="0" borderId="0" xfId="38" applyFont="1"/>
    <xf numFmtId="0" fontId="15" fillId="0" borderId="0" xfId="34" applyFont="1"/>
    <xf numFmtId="0" fontId="15" fillId="0" borderId="3" xfId="32" quotePrefix="1" applyFont="1" applyAlignment="1">
      <alignment horizontal="right"/>
    </xf>
    <xf numFmtId="0" fontId="15" fillId="0" borderId="0" xfId="33" applyFont="1">
      <alignment horizontal="right"/>
    </xf>
    <xf numFmtId="164" fontId="12" fillId="0" borderId="111" xfId="46" applyNumberFormat="1" applyFont="1" applyBorder="1" applyProtection="1"/>
    <xf numFmtId="49" fontId="12" fillId="0" borderId="78" xfId="46" applyNumberFormat="1" applyFont="1" applyBorder="1" applyAlignment="1" applyProtection="1">
      <alignment horizontal="center"/>
    </xf>
    <xf numFmtId="7" fontId="13" fillId="19" borderId="112" xfId="46" applyNumberFormat="1" applyFont="1" applyFill="1" applyBorder="1" applyProtection="1"/>
    <xf numFmtId="7" fontId="12" fillId="0" borderId="113" xfId="46" applyNumberFormat="1" applyFont="1" applyFill="1" applyBorder="1" applyProtection="1"/>
    <xf numFmtId="49" fontId="12" fillId="0" borderId="0" xfId="46" applyNumberFormat="1" applyFont="1" applyBorder="1" applyAlignment="1" applyProtection="1">
      <alignment horizontal="center"/>
    </xf>
    <xf numFmtId="49" fontId="12" fillId="0" borderId="11" xfId="46" applyNumberFormat="1" applyFont="1" applyBorder="1" applyAlignment="1" applyProtection="1">
      <alignment horizontal="center"/>
    </xf>
    <xf numFmtId="7" fontId="13" fillId="19" borderId="75" xfId="46" applyNumberFormat="1" applyFont="1" applyFill="1" applyBorder="1" applyProtection="1"/>
    <xf numFmtId="7" fontId="12" fillId="0" borderId="96" xfId="46" applyNumberFormat="1" applyFont="1" applyFill="1" applyBorder="1" applyProtection="1"/>
    <xf numFmtId="164" fontId="12" fillId="0" borderId="72" xfId="46" applyNumberFormat="1" applyFont="1" applyBorder="1" applyAlignment="1" applyProtection="1">
      <alignment horizontal="left"/>
    </xf>
    <xf numFmtId="164" fontId="12" fillId="0" borderId="114" xfId="46" applyNumberFormat="1" applyFont="1" applyBorder="1" applyProtection="1"/>
    <xf numFmtId="49" fontId="12" fillId="0" borderId="114" xfId="46" applyNumberFormat="1" applyFont="1" applyBorder="1" applyAlignment="1" applyProtection="1">
      <alignment horizontal="center"/>
    </xf>
    <xf numFmtId="49" fontId="12" fillId="0" borderId="25" xfId="46" applyNumberFormat="1" applyFont="1" applyBorder="1" applyAlignment="1" applyProtection="1">
      <alignment horizontal="center"/>
    </xf>
    <xf numFmtId="7" fontId="13" fillId="19" borderId="115" xfId="46" applyNumberFormat="1" applyFont="1" applyFill="1" applyBorder="1" applyProtection="1"/>
    <xf numFmtId="7" fontId="13" fillId="19" borderId="25" xfId="46" applyNumberFormat="1" applyFont="1" applyFill="1" applyBorder="1" applyProtection="1"/>
    <xf numFmtId="7" fontId="12" fillId="0" borderId="116" xfId="46" applyNumberFormat="1" applyFont="1" applyFill="1" applyBorder="1" applyProtection="1"/>
    <xf numFmtId="164" fontId="12" fillId="0" borderId="74" xfId="46" applyNumberFormat="1" applyFont="1" applyBorder="1" applyAlignment="1" applyProtection="1">
      <alignment horizontal="left"/>
    </xf>
    <xf numFmtId="164" fontId="12" fillId="0" borderId="117" xfId="46" applyNumberFormat="1" applyFont="1" applyBorder="1" applyProtection="1"/>
    <xf numFmtId="49" fontId="12" fillId="0" borderId="117" xfId="46" applyNumberFormat="1" applyFont="1" applyBorder="1" applyAlignment="1" applyProtection="1">
      <alignment horizontal="center"/>
    </xf>
    <xf numFmtId="49" fontId="12" fillId="0" borderId="118" xfId="46" applyNumberFormat="1" applyFont="1" applyBorder="1" applyAlignment="1" applyProtection="1">
      <alignment horizontal="center"/>
    </xf>
    <xf numFmtId="7" fontId="13" fillId="19" borderId="119" xfId="46" applyNumberFormat="1" applyFont="1" applyFill="1" applyBorder="1" applyProtection="1"/>
    <xf numFmtId="7" fontId="13" fillId="19" borderId="118" xfId="46" applyNumberFormat="1" applyFont="1" applyFill="1" applyBorder="1" applyProtection="1"/>
    <xf numFmtId="7" fontId="12" fillId="0" borderId="120" xfId="46" applyNumberFormat="1" applyFont="1" applyFill="1" applyBorder="1" applyProtection="1"/>
    <xf numFmtId="49" fontId="9" fillId="0" borderId="20" xfId="0" applyNumberFormat="1" applyFont="1" applyBorder="1" applyAlignment="1">
      <alignment vertical="center"/>
    </xf>
    <xf numFmtId="49" fontId="9" fillId="19" borderId="20" xfId="0" applyNumberFormat="1" applyFont="1" applyFill="1" applyBorder="1" applyAlignment="1" applyProtection="1">
      <alignment vertical="center"/>
    </xf>
    <xf numFmtId="164" fontId="0" fillId="0" borderId="20" xfId="0" applyBorder="1" applyAlignment="1">
      <alignment horizontal="left" vertical="center"/>
    </xf>
    <xf numFmtId="164" fontId="0" fillId="0" borderId="20" xfId="0" quotePrefix="1" applyBorder="1" applyAlignment="1">
      <alignment horizontal="left" vertical="center"/>
    </xf>
    <xf numFmtId="164" fontId="0" fillId="19" borderId="20" xfId="0" applyFill="1" applyBorder="1" applyAlignment="1">
      <alignment horizontal="left" vertical="center"/>
    </xf>
    <xf numFmtId="168" fontId="12" fillId="19" borderId="122" xfId="29" applyNumberFormat="1" applyFont="1" applyFill="1" applyBorder="1" applyAlignment="1" applyProtection="1">
      <alignment horizontal="left" vertical="center"/>
    </xf>
    <xf numFmtId="49" fontId="9" fillId="0" borderId="20" xfId="51" applyNumberFormat="1" applyFont="1" applyFill="1" applyBorder="1" applyAlignment="1" applyProtection="1">
      <alignment horizontal="left"/>
    </xf>
    <xf numFmtId="3" fontId="9" fillId="0" borderId="24" xfId="51" applyNumberFormat="1" applyFont="1" applyFill="1" applyBorder="1" applyAlignment="1" applyProtection="1">
      <alignment horizontal="left"/>
    </xf>
    <xf numFmtId="3" fontId="9" fillId="0" borderId="25" xfId="51" applyNumberFormat="1" applyFont="1" applyFill="1" applyBorder="1" applyAlignment="1" applyProtection="1">
      <alignment horizontal="left"/>
    </xf>
    <xf numFmtId="3" fontId="9" fillId="0" borderId="26" xfId="51" applyNumberFormat="1" applyFont="1" applyFill="1" applyBorder="1" applyAlignment="1" applyProtection="1">
      <alignment horizontal="left"/>
    </xf>
    <xf numFmtId="0" fontId="9" fillId="0" borderId="0" xfId="51" applyFont="1" applyFill="1" applyProtection="1"/>
    <xf numFmtId="0" fontId="9" fillId="0" borderId="50" xfId="49" applyFont="1" applyBorder="1" applyAlignment="1" applyProtection="1">
      <alignment horizontal="left" vertical="center"/>
    </xf>
    <xf numFmtId="0" fontId="9" fillId="1" borderId="34" xfId="49" applyFont="1" applyFill="1" applyBorder="1" applyAlignment="1" applyProtection="1">
      <alignment vertical="center"/>
    </xf>
    <xf numFmtId="0" fontId="9" fillId="1" borderId="35" xfId="49" applyFont="1" applyFill="1" applyBorder="1" applyAlignment="1" applyProtection="1">
      <alignment vertical="center"/>
    </xf>
    <xf numFmtId="164" fontId="9" fillId="0" borderId="34" xfId="0" applyFont="1" applyFill="1" applyBorder="1" applyAlignment="1" applyProtection="1">
      <alignment horizontal="center" wrapText="1"/>
    </xf>
    <xf numFmtId="164" fontId="9" fillId="0" borderId="123" xfId="0" applyFont="1" applyBorder="1" applyAlignment="1" applyProtection="1">
      <alignment horizontal="center" wrapText="1"/>
    </xf>
    <xf numFmtId="0" fontId="9" fillId="0" borderId="34" xfId="49" applyFont="1" applyBorder="1" applyAlignment="1" applyProtection="1">
      <alignment horizontal="left" vertical="center"/>
    </xf>
    <xf numFmtId="0" fontId="9" fillId="0" borderId="36" xfId="49" applyFont="1" applyBorder="1" applyAlignment="1" applyProtection="1">
      <alignment horizontal="left" vertical="center"/>
    </xf>
    <xf numFmtId="167" fontId="9" fillId="0" borderId="23" xfId="29" applyNumberFormat="1" applyFont="1" applyFill="1" applyBorder="1" applyProtection="1"/>
    <xf numFmtId="170" fontId="19" fillId="19" borderId="29" xfId="58" applyNumberFormat="1" applyFont="1" applyFill="1" applyBorder="1" applyAlignment="1" applyProtection="1">
      <alignment horizontal="center" vertical="center"/>
    </xf>
    <xf numFmtId="0" fontId="19" fillId="19" borderId="37" xfId="58" applyNumberFormat="1" applyFont="1" applyFill="1" applyBorder="1" applyAlignment="1" applyProtection="1">
      <alignment horizontal="center"/>
    </xf>
    <xf numFmtId="174" fontId="16" fillId="0" borderId="20" xfId="29" applyNumberFormat="1" applyFont="1" applyBorder="1" applyProtection="1"/>
    <xf numFmtId="0" fontId="19" fillId="0" borderId="124" xfId="58" applyNumberFormat="1" applyFont="1" applyBorder="1" applyAlignment="1" applyProtection="1">
      <alignment horizontal="center"/>
    </xf>
    <xf numFmtId="0" fontId="9" fillId="0" borderId="29" xfId="49" applyFont="1" applyBorder="1" applyAlignment="1" applyProtection="1">
      <alignment horizontal="left" vertical="center"/>
    </xf>
    <xf numFmtId="164" fontId="9" fillId="0" borderId="20" xfId="0" applyFont="1" applyFill="1" applyBorder="1" applyAlignment="1" applyProtection="1">
      <alignment horizontal="center" wrapText="1"/>
    </xf>
    <xf numFmtId="0" fontId="53" fillId="0" borderId="0" xfId="34" applyFont="1" applyAlignment="1">
      <alignment horizontal="left" vertical="center" wrapText="1"/>
    </xf>
    <xf numFmtId="0" fontId="16" fillId="0" borderId="0" xfId="34" applyFont="1" applyAlignment="1">
      <alignment vertical="top"/>
    </xf>
    <xf numFmtId="0" fontId="16" fillId="0" borderId="0" xfId="33" applyFont="1" applyAlignment="1">
      <alignment horizontal="right" vertical="top"/>
    </xf>
    <xf numFmtId="164" fontId="25" fillId="0" borderId="0" xfId="0" applyFont="1" applyProtection="1"/>
    <xf numFmtId="0" fontId="12" fillId="0" borderId="20" xfId="0" quotePrefix="1" applyNumberFormat="1" applyFont="1" applyBorder="1" applyAlignment="1" applyProtection="1">
      <alignment horizontal="right"/>
    </xf>
    <xf numFmtId="164" fontId="81" fillId="19" borderId="51" xfId="0" applyFont="1" applyFill="1" applyBorder="1" applyProtection="1"/>
    <xf numFmtId="167" fontId="12" fillId="19" borderId="51" xfId="28" applyNumberFormat="1" applyFont="1" applyFill="1" applyBorder="1" applyProtection="1"/>
    <xf numFmtId="9" fontId="12" fillId="19" borderId="51" xfId="61" applyFont="1" applyFill="1" applyBorder="1" applyProtection="1"/>
    <xf numFmtId="0" fontId="1" fillId="0" borderId="0" xfId="52"/>
    <xf numFmtId="0" fontId="17" fillId="0" borderId="0" xfId="52" applyFont="1" applyAlignment="1">
      <alignment horizontal="center"/>
    </xf>
    <xf numFmtId="0" fontId="1" fillId="0" borderId="24" xfId="52" applyBorder="1" applyAlignment="1">
      <alignment horizontal="center" vertical="center" wrapText="1"/>
    </xf>
    <xf numFmtId="0" fontId="1" fillId="0" borderId="25" xfId="52" applyBorder="1" applyAlignment="1">
      <alignment horizontal="center" vertical="center" wrapText="1"/>
    </xf>
    <xf numFmtId="0" fontId="1" fillId="0" borderId="0" xfId="52" applyAlignment="1">
      <alignment horizontal="center" vertical="center" wrapText="1"/>
    </xf>
    <xf numFmtId="0" fontId="1" fillId="0" borderId="34" xfId="52" applyBorder="1"/>
    <xf numFmtId="0" fontId="1" fillId="0" borderId="36" xfId="52" applyBorder="1"/>
    <xf numFmtId="0" fontId="1" fillId="38" borderId="20" xfId="52" applyFill="1" applyBorder="1"/>
    <xf numFmtId="0" fontId="1" fillId="0" borderId="37" xfId="52" applyBorder="1"/>
    <xf numFmtId="0" fontId="1" fillId="0" borderId="27" xfId="52" applyBorder="1"/>
    <xf numFmtId="0" fontId="1" fillId="0" borderId="28" xfId="52" applyBorder="1"/>
    <xf numFmtId="0" fontId="1" fillId="0" borderId="24" xfId="52" applyBorder="1"/>
    <xf numFmtId="0" fontId="1" fillId="38" borderId="23" xfId="52" applyFill="1" applyBorder="1"/>
    <xf numFmtId="0" fontId="83" fillId="0" borderId="0" xfId="55"/>
    <xf numFmtId="0" fontId="9" fillId="0" borderId="0" xfId="55" applyFont="1"/>
    <xf numFmtId="0" fontId="16" fillId="0" borderId="0" xfId="34"/>
    <xf numFmtId="0" fontId="16" fillId="0" borderId="0" xfId="33">
      <alignment horizontal="right"/>
    </xf>
    <xf numFmtId="0" fontId="14" fillId="0" borderId="0" xfId="53" applyFont="1" applyAlignment="1" applyProtection="1">
      <alignment horizontal="right"/>
    </xf>
    <xf numFmtId="0" fontId="14" fillId="0" borderId="0" xfId="53" applyNumberFormat="1" applyFont="1" applyBorder="1" applyAlignment="1" applyProtection="1">
      <alignment horizontal="left"/>
    </xf>
    <xf numFmtId="0" fontId="14" fillId="0" borderId="24" xfId="53" applyFont="1" applyBorder="1" applyAlignment="1" applyProtection="1">
      <alignment horizontal="left"/>
    </xf>
    <xf numFmtId="0" fontId="14" fillId="0" borderId="25" xfId="53" applyFont="1" applyBorder="1" applyProtection="1"/>
    <xf numFmtId="0" fontId="14" fillId="0" borderId="25" xfId="53" applyFont="1" applyBorder="1" applyAlignment="1" applyProtection="1">
      <alignment horizontal="right"/>
    </xf>
    <xf numFmtId="0" fontId="14" fillId="0" borderId="20" xfId="53" applyFont="1" applyBorder="1" applyAlignment="1" applyProtection="1">
      <alignment horizontal="center"/>
    </xf>
    <xf numFmtId="170" fontId="14" fillId="0" borderId="29" xfId="53" applyNumberFormat="1" applyFont="1" applyBorder="1" applyAlignment="1" applyProtection="1">
      <alignment horizontal="left"/>
    </xf>
    <xf numFmtId="0" fontId="14" fillId="0" borderId="27" xfId="53" applyFont="1" applyBorder="1" applyAlignment="1" applyProtection="1">
      <alignment horizontal="center"/>
    </xf>
    <xf numFmtId="0" fontId="14" fillId="0" borderId="29" xfId="53" applyFont="1" applyBorder="1" applyAlignment="1" applyProtection="1">
      <alignment horizontal="center"/>
    </xf>
    <xf numFmtId="0" fontId="14" fillId="0" borderId="28" xfId="53" applyFont="1" applyBorder="1" applyAlignment="1" applyProtection="1">
      <alignment horizontal="center"/>
    </xf>
    <xf numFmtId="0" fontId="14" fillId="0" borderId="20" xfId="53" applyFont="1" applyBorder="1" applyAlignment="1" applyProtection="1">
      <alignment horizontal="left"/>
    </xf>
    <xf numFmtId="0" fontId="14" fillId="0" borderId="24" xfId="53" applyFont="1" applyBorder="1" applyProtection="1"/>
    <xf numFmtId="37" fontId="14" fillId="19" borderId="20" xfId="53" applyNumberFormat="1" applyFont="1" applyFill="1" applyBorder="1" applyProtection="1"/>
    <xf numFmtId="0" fontId="83" fillId="0" borderId="0" xfId="57"/>
    <xf numFmtId="0" fontId="9" fillId="0" borderId="0" xfId="57" applyFont="1"/>
    <xf numFmtId="0" fontId="14" fillId="0" borderId="0" xfId="53" applyFont="1" applyAlignment="1" applyProtection="1">
      <alignment horizontal="left"/>
    </xf>
    <xf numFmtId="0" fontId="84" fillId="0" borderId="0" xfId="57" applyFont="1" applyAlignment="1" applyProtection="1">
      <alignment horizontal="left"/>
    </xf>
    <xf numFmtId="0" fontId="84" fillId="0" borderId="0" xfId="57" applyFont="1"/>
    <xf numFmtId="0" fontId="14" fillId="0" borderId="26" xfId="57" applyFont="1" applyBorder="1"/>
    <xf numFmtId="0" fontId="14" fillId="0" borderId="127" xfId="57" applyFont="1" applyBorder="1"/>
    <xf numFmtId="0" fontId="14" fillId="0" borderId="30" xfId="57" applyFont="1" applyBorder="1"/>
    <xf numFmtId="0" fontId="14" fillId="0" borderId="23" xfId="57" applyFont="1" applyBorder="1" applyProtection="1"/>
    <xf numFmtId="0" fontId="14" fillId="0" borderId="28" xfId="57" applyFont="1" applyBorder="1"/>
    <xf numFmtId="0" fontId="14" fillId="0" borderId="63" xfId="57" applyFont="1" applyBorder="1" applyProtection="1"/>
    <xf numFmtId="0" fontId="14" fillId="19" borderId="30" xfId="57" applyFont="1" applyFill="1" applyBorder="1"/>
    <xf numFmtId="0" fontId="14" fillId="0" borderId="23" xfId="57" applyFont="1" applyBorder="1"/>
    <xf numFmtId="0" fontId="14" fillId="19" borderId="28" xfId="57" applyFont="1" applyFill="1" applyBorder="1"/>
    <xf numFmtId="0" fontId="14" fillId="0" borderId="34" xfId="57" applyFont="1" applyBorder="1" applyAlignment="1" applyProtection="1">
      <alignment horizontal="left"/>
    </xf>
    <xf numFmtId="0" fontId="14" fillId="0" borderId="35" xfId="57" applyFont="1" applyBorder="1"/>
    <xf numFmtId="0" fontId="14" fillId="0" borderId="27" xfId="57" applyFont="1" applyBorder="1" applyAlignment="1" applyProtection="1">
      <alignment horizontal="left"/>
    </xf>
    <xf numFmtId="0" fontId="14" fillId="0" borderId="29" xfId="57" applyFont="1" applyBorder="1"/>
    <xf numFmtId="0" fontId="85" fillId="0" borderId="0" xfId="57" applyFont="1" applyBorder="1" applyAlignment="1" applyProtection="1">
      <alignment horizontal="left"/>
    </xf>
    <xf numFmtId="0" fontId="85" fillId="0" borderId="0" xfId="57" applyFont="1" applyBorder="1"/>
    <xf numFmtId="0" fontId="85" fillId="0" borderId="0" xfId="57" applyFont="1"/>
    <xf numFmtId="0" fontId="83" fillId="0" borderId="0" xfId="56"/>
    <xf numFmtId="0" fontId="14" fillId="0" borderId="26" xfId="53" applyNumberFormat="1" applyFont="1" applyBorder="1" applyAlignment="1" applyProtection="1">
      <alignment horizontal="left"/>
    </xf>
    <xf numFmtId="0" fontId="17" fillId="0" borderId="29" xfId="53" applyFont="1" applyBorder="1" applyProtection="1"/>
    <xf numFmtId="0" fontId="14" fillId="0" borderId="29" xfId="53" applyFont="1" applyBorder="1" applyProtection="1"/>
    <xf numFmtId="0" fontId="14" fillId="0" borderId="28" xfId="53" applyFont="1" applyBorder="1" applyProtection="1"/>
    <xf numFmtId="170" fontId="14" fillId="0" borderId="23" xfId="53" applyNumberFormat="1" applyFont="1" applyBorder="1" applyProtection="1"/>
    <xf numFmtId="164" fontId="12" fillId="0" borderId="0" xfId="0" applyFont="1" applyFill="1" applyAlignment="1" applyProtection="1">
      <alignment horizontal="right"/>
    </xf>
    <xf numFmtId="0" fontId="16" fillId="0" borderId="0" xfId="34" applyAlignment="1">
      <alignment horizontal="left"/>
    </xf>
    <xf numFmtId="170" fontId="87" fillId="0" borderId="26" xfId="53" applyNumberFormat="1" applyFont="1" applyBorder="1" applyAlignment="1" applyProtection="1">
      <alignment horizontal="left"/>
    </xf>
    <xf numFmtId="0" fontId="87" fillId="0" borderId="20" xfId="53" applyFont="1" applyBorder="1" applyAlignment="1" applyProtection="1">
      <alignment horizontal="center"/>
    </xf>
    <xf numFmtId="0" fontId="38" fillId="0" borderId="0" xfId="53" applyFont="1" applyProtection="1">
      <protection hidden="1"/>
    </xf>
    <xf numFmtId="0" fontId="14" fillId="0" borderId="24" xfId="53" applyFont="1" applyBorder="1" applyAlignment="1" applyProtection="1">
      <alignment horizontal="left" vertical="top"/>
    </xf>
    <xf numFmtId="0" fontId="14" fillId="0" borderId="24" xfId="53" applyFont="1" applyBorder="1" applyAlignment="1" applyProtection="1">
      <alignment horizontal="left" indent="2"/>
    </xf>
    <xf numFmtId="0" fontId="14" fillId="0" borderId="24" xfId="53" applyFont="1" applyBorder="1" applyAlignment="1" applyProtection="1">
      <alignment horizontal="left" indent="5"/>
    </xf>
    <xf numFmtId="0" fontId="17" fillId="0" borderId="25" xfId="53" applyFont="1" applyBorder="1" applyProtection="1"/>
    <xf numFmtId="0" fontId="8" fillId="0" borderId="0" xfId="53" applyFont="1" applyAlignment="1" applyProtection="1">
      <alignment horizontal="center"/>
    </xf>
    <xf numFmtId="0" fontId="9" fillId="0" borderId="24" xfId="53" applyFont="1" applyBorder="1" applyAlignment="1" applyProtection="1">
      <alignment horizontal="left" vertical="top"/>
    </xf>
    <xf numFmtId="0" fontId="14" fillId="0" borderId="0" xfId="53" applyFont="1" applyBorder="1" applyAlignment="1" applyProtection="1">
      <alignment horizontal="right"/>
    </xf>
    <xf numFmtId="0" fontId="14" fillId="0" borderId="0" xfId="53" applyFont="1" applyAlignment="1" applyProtection="1">
      <alignment horizontal="right" indent="1"/>
    </xf>
    <xf numFmtId="164" fontId="25" fillId="0" borderId="0" xfId="0" applyFont="1" applyAlignment="1" applyProtection="1">
      <alignment horizontal="right"/>
    </xf>
    <xf numFmtId="0" fontId="14" fillId="0" borderId="0" xfId="53" applyFont="1" applyBorder="1" applyProtection="1"/>
    <xf numFmtId="164" fontId="13" fillId="0" borderId="0" xfId="46" applyNumberFormat="1" applyFont="1" applyBorder="1" applyAlignment="1" applyProtection="1">
      <alignment horizontal="left"/>
    </xf>
    <xf numFmtId="0" fontId="47" fillId="0" borderId="0" xfId="34" applyFont="1" applyAlignment="1">
      <alignment vertical="center"/>
    </xf>
    <xf numFmtId="164" fontId="12" fillId="0" borderId="0" xfId="46" applyFont="1" applyAlignment="1" applyProtection="1">
      <alignment vertical="center"/>
    </xf>
    <xf numFmtId="7" fontId="12" fillId="0" borderId="0" xfId="46" applyNumberFormat="1" applyFont="1" applyAlignment="1" applyProtection="1">
      <alignment vertical="center"/>
    </xf>
    <xf numFmtId="0" fontId="47" fillId="0" borderId="0" xfId="33" applyFont="1" applyAlignment="1">
      <alignment horizontal="right" vertical="center"/>
    </xf>
    <xf numFmtId="0" fontId="9" fillId="0" borderId="0" xfId="53" applyNumberFormat="1" applyFont="1" applyBorder="1" applyAlignment="1" applyProtection="1">
      <alignment horizontal="right"/>
    </xf>
    <xf numFmtId="0" fontId="9" fillId="0" borderId="0" xfId="46" applyNumberFormat="1" applyFont="1" applyBorder="1" applyAlignment="1" applyProtection="1">
      <alignment horizontal="right"/>
    </xf>
    <xf numFmtId="49" fontId="89" fillId="39" borderId="0" xfId="0" applyNumberFormat="1" applyFont="1" applyFill="1" applyBorder="1" applyProtection="1"/>
    <xf numFmtId="0" fontId="89" fillId="39" borderId="0" xfId="0" applyNumberFormat="1" applyFont="1" applyFill="1" applyBorder="1" applyAlignment="1" applyProtection="1">
      <alignment horizontal="center"/>
      <protection locked="0"/>
    </xf>
    <xf numFmtId="37" fontId="14" fillId="19" borderId="26" xfId="53" applyNumberFormat="1" applyFont="1" applyFill="1" applyBorder="1" applyProtection="1"/>
    <xf numFmtId="0" fontId="1" fillId="0" borderId="20" xfId="52" applyFont="1" applyBorder="1" applyAlignment="1">
      <alignment horizontal="center" vertical="center" wrapText="1"/>
    </xf>
    <xf numFmtId="0" fontId="38" fillId="0" borderId="0" xfId="49" applyFont="1" applyFill="1" applyProtection="1"/>
    <xf numFmtId="1" fontId="25" fillId="0" borderId="0" xfId="49" applyNumberFormat="1" applyFont="1" applyFill="1" applyBorder="1" applyAlignment="1" applyProtection="1">
      <alignment horizontal="center" vertical="center"/>
    </xf>
    <xf numFmtId="0" fontId="1" fillId="38" borderId="50" xfId="52" applyFill="1" applyBorder="1"/>
    <xf numFmtId="0" fontId="1" fillId="0" borderId="0" xfId="52" applyBorder="1"/>
    <xf numFmtId="0" fontId="1" fillId="0" borderId="29" xfId="52" applyBorder="1"/>
    <xf numFmtId="0" fontId="1" fillId="0" borderId="35" xfId="52" applyBorder="1"/>
    <xf numFmtId="0" fontId="1" fillId="0" borderId="25" xfId="52" applyBorder="1"/>
    <xf numFmtId="0" fontId="1" fillId="38" borderId="24" xfId="52" applyFill="1" applyBorder="1"/>
    <xf numFmtId="164" fontId="9" fillId="0" borderId="20" xfId="0" applyFont="1" applyBorder="1" applyAlignment="1" applyProtection="1">
      <alignment horizontal="center" wrapText="1"/>
    </xf>
    <xf numFmtId="0" fontId="9" fillId="0" borderId="27" xfId="49" applyFont="1" applyBorder="1" applyAlignment="1" applyProtection="1">
      <alignment vertical="center"/>
    </xf>
    <xf numFmtId="0" fontId="9" fillId="0" borderId="28" xfId="49" applyFont="1" applyBorder="1" applyAlignment="1" applyProtection="1">
      <alignment vertical="center"/>
    </xf>
    <xf numFmtId="164" fontId="9" fillId="0" borderId="35" xfId="0" applyFont="1" applyFill="1" applyBorder="1" applyAlignment="1" applyProtection="1">
      <alignment horizontal="center" wrapText="1"/>
    </xf>
    <xf numFmtId="164" fontId="9" fillId="0" borderId="50" xfId="0" applyFont="1" applyFill="1" applyBorder="1" applyAlignment="1" applyProtection="1">
      <alignment horizontal="center" wrapText="1"/>
    </xf>
    <xf numFmtId="167" fontId="9" fillId="0" borderId="23" xfId="28" applyNumberFormat="1" applyFont="1" applyFill="1" applyBorder="1" applyProtection="1"/>
    <xf numFmtId="0" fontId="9" fillId="0" borderId="20" xfId="49" applyFont="1" applyBorder="1" applyProtection="1"/>
    <xf numFmtId="0" fontId="9" fillId="0" borderId="20" xfId="49" applyFont="1" applyBorder="1" applyAlignment="1" applyProtection="1">
      <alignment horizontal="right" vertical="center"/>
    </xf>
    <xf numFmtId="0" fontId="9" fillId="0" borderId="20" xfId="49" applyFont="1" applyBorder="1" applyAlignment="1" applyProtection="1">
      <alignment vertical="center"/>
    </xf>
    <xf numFmtId="0" fontId="9" fillId="0" borderId="37" xfId="49" applyFont="1" applyBorder="1" applyAlignment="1" applyProtection="1">
      <alignment horizontal="left" vertical="center"/>
    </xf>
    <xf numFmtId="0" fontId="9" fillId="0" borderId="0" xfId="49" applyFont="1" applyBorder="1" applyAlignment="1" applyProtection="1">
      <alignment horizontal="left" vertical="center"/>
    </xf>
    <xf numFmtId="0" fontId="62" fillId="24" borderId="3" xfId="36" applyFont="1" applyFill="1"/>
    <xf numFmtId="0" fontId="16" fillId="24" borderId="3" xfId="36" applyFill="1"/>
    <xf numFmtId="0" fontId="62" fillId="24" borderId="0" xfId="38" applyFont="1" applyFill="1"/>
    <xf numFmtId="164" fontId="0" fillId="24" borderId="0" xfId="0" applyFill="1"/>
    <xf numFmtId="0" fontId="61" fillId="24" borderId="0" xfId="35" quotePrefix="1" applyFont="1" applyFill="1" applyAlignment="1">
      <alignment horizontal="left"/>
    </xf>
    <xf numFmtId="0" fontId="62" fillId="24" borderId="0" xfId="34" applyFont="1" applyFill="1"/>
    <xf numFmtId="170" fontId="17" fillId="24" borderId="0" xfId="50" applyNumberFormat="1" applyFont="1" applyFill="1" applyProtection="1"/>
    <xf numFmtId="170" fontId="14" fillId="24" borderId="0" xfId="50" applyNumberFormat="1" applyFont="1" applyFill="1" applyProtection="1"/>
    <xf numFmtId="0" fontId="9" fillId="24" borderId="0" xfId="53" applyNumberFormat="1" applyFont="1" applyFill="1" applyBorder="1" applyAlignment="1" applyProtection="1">
      <alignment horizontal="left"/>
    </xf>
    <xf numFmtId="170" fontId="9" fillId="24" borderId="0" xfId="50" applyNumberFormat="1" applyFont="1" applyFill="1" applyProtection="1"/>
    <xf numFmtId="170" fontId="9" fillId="24" borderId="29" xfId="50" applyNumberFormat="1" applyFont="1" applyFill="1" applyBorder="1" applyProtection="1"/>
    <xf numFmtId="0" fontId="9" fillId="24" borderId="0" xfId="50" applyNumberFormat="1" applyFont="1" applyFill="1" applyProtection="1"/>
    <xf numFmtId="1" fontId="10" fillId="24" borderId="0" xfId="50" applyNumberFormat="1" applyFont="1" applyFill="1" applyProtection="1"/>
    <xf numFmtId="0" fontId="9" fillId="24" borderId="25" xfId="53" applyNumberFormat="1" applyFont="1" applyFill="1" applyBorder="1" applyAlignment="1" applyProtection="1">
      <alignment horizontal="left"/>
    </xf>
    <xf numFmtId="170" fontId="9" fillId="24" borderId="26" xfId="53" applyNumberFormat="1" applyFont="1" applyFill="1" applyBorder="1" applyAlignment="1" applyProtection="1">
      <alignment horizontal="left"/>
    </xf>
    <xf numFmtId="49" fontId="9" fillId="24" borderId="20" xfId="50" applyNumberFormat="1" applyFont="1" applyFill="1" applyBorder="1" applyAlignment="1" applyProtection="1">
      <alignment horizontal="left"/>
    </xf>
    <xf numFmtId="170" fontId="9" fillId="24" borderId="25" xfId="50" applyNumberFormat="1" applyFont="1" applyFill="1" applyBorder="1" applyAlignment="1" applyProtection="1">
      <alignment horizontal="left" vertical="center"/>
    </xf>
    <xf numFmtId="170" fontId="10" fillId="24" borderId="24" xfId="50" applyNumberFormat="1" applyFont="1" applyFill="1" applyBorder="1" applyAlignment="1" applyProtection="1">
      <alignment horizontal="left" vertical="center"/>
    </xf>
    <xf numFmtId="170" fontId="10" fillId="24" borderId="25" xfId="50" applyNumberFormat="1" applyFont="1" applyFill="1" applyBorder="1" applyAlignment="1" applyProtection="1">
      <alignment horizontal="left" vertical="center"/>
    </xf>
    <xf numFmtId="49" fontId="17" fillId="34" borderId="0" xfId="0" applyNumberFormat="1" applyFont="1" applyFill="1" applyProtection="1"/>
    <xf numFmtId="0" fontId="9" fillId="0" borderId="20" xfId="51" applyFont="1" applyBorder="1" applyAlignment="1" applyProtection="1">
      <alignment horizontal="left"/>
    </xf>
    <xf numFmtId="5" fontId="16" fillId="0" borderId="24" xfId="58" applyNumberFormat="1" applyFont="1" applyBorder="1" applyProtection="1"/>
    <xf numFmtId="170" fontId="14" fillId="0" borderId="37" xfId="58" applyNumberFormat="1" applyFont="1" applyBorder="1" applyProtection="1"/>
    <xf numFmtId="170" fontId="16" fillId="0" borderId="37" xfId="58" applyNumberFormat="1" applyFont="1" applyBorder="1" applyProtection="1"/>
    <xf numFmtId="0" fontId="9" fillId="0" borderId="26" xfId="49" applyFont="1" applyBorder="1" applyAlignment="1" applyProtection="1">
      <alignment horizontal="left" vertical="center"/>
    </xf>
    <xf numFmtId="167" fontId="12" fillId="0" borderId="51" xfId="28" applyNumberFormat="1" applyFont="1" applyBorder="1" applyProtection="1"/>
    <xf numFmtId="167" fontId="12" fillId="0" borderId="26" xfId="28" applyNumberFormat="1" applyFont="1" applyBorder="1" applyAlignment="1" applyProtection="1">
      <alignment horizontal="right"/>
    </xf>
    <xf numFmtId="167" fontId="12" fillId="0" borderId="20" xfId="28" applyNumberFormat="1" applyFont="1" applyBorder="1" applyProtection="1"/>
    <xf numFmtId="167" fontId="14" fillId="0" borderId="23" xfId="53" applyNumberFormat="1" applyFont="1" applyFill="1" applyBorder="1" applyProtection="1"/>
    <xf numFmtId="167" fontId="14" fillId="0" borderId="26" xfId="53" applyNumberFormat="1" applyFont="1" applyFill="1" applyBorder="1" applyProtection="1"/>
    <xf numFmtId="167" fontId="14" fillId="0" borderId="20" xfId="53" applyNumberFormat="1" applyFont="1" applyFill="1" applyBorder="1" applyProtection="1"/>
    <xf numFmtId="167" fontId="14" fillId="0" borderId="24" xfId="53" applyNumberFormat="1" applyFont="1" applyFill="1" applyBorder="1" applyProtection="1"/>
    <xf numFmtId="167" fontId="1" fillId="0" borderId="23" xfId="52" applyNumberFormat="1" applyBorder="1"/>
    <xf numFmtId="167" fontId="14" fillId="0" borderId="23" xfId="53" applyNumberFormat="1" applyFont="1" applyBorder="1" applyProtection="1"/>
    <xf numFmtId="167" fontId="9" fillId="0" borderId="23" xfId="53" applyNumberFormat="1" applyFont="1" applyBorder="1" applyProtection="1"/>
    <xf numFmtId="167" fontId="14" fillId="0" borderId="28" xfId="57" applyNumberFormat="1" applyFont="1" applyBorder="1"/>
    <xf numFmtId="0" fontId="9" fillId="0" borderId="23" xfId="49" applyFont="1" applyBorder="1" applyAlignment="1" applyProtection="1">
      <alignment horizontal="left"/>
    </xf>
    <xf numFmtId="0" fontId="9" fillId="0" borderId="23" xfId="49" applyFont="1" applyBorder="1" applyProtection="1"/>
    <xf numFmtId="0" fontId="9" fillId="0" borderId="23" xfId="49" applyNumberFormat="1" applyFont="1" applyBorder="1" applyProtection="1"/>
    <xf numFmtId="0" fontId="10" fillId="0" borderId="23" xfId="49" applyFont="1" applyBorder="1" applyProtection="1"/>
    <xf numFmtId="0" fontId="59" fillId="0" borderId="0" xfId="36" applyFont="1" applyBorder="1"/>
    <xf numFmtId="0" fontId="16" fillId="0" borderId="0" xfId="36" applyBorder="1"/>
    <xf numFmtId="0" fontId="16" fillId="0" borderId="0" xfId="32" applyBorder="1">
      <alignment horizontal="right"/>
    </xf>
    <xf numFmtId="0" fontId="59" fillId="0" borderId="0" xfId="32" quotePrefix="1" applyFont="1" applyBorder="1">
      <alignment horizontal="right"/>
    </xf>
    <xf numFmtId="0" fontId="16" fillId="0" borderId="0" xfId="32" quotePrefix="1" applyBorder="1" applyAlignment="1">
      <alignment horizontal="right"/>
    </xf>
    <xf numFmtId="0" fontId="59" fillId="0" borderId="0" xfId="32" quotePrefix="1" applyFont="1" applyBorder="1" applyAlignment="1">
      <alignment horizontal="right"/>
    </xf>
    <xf numFmtId="0" fontId="59" fillId="0" borderId="0" xfId="38" applyFont="1" applyBorder="1"/>
    <xf numFmtId="164" fontId="0" fillId="0" borderId="0" xfId="0" applyBorder="1"/>
    <xf numFmtId="0" fontId="10" fillId="0" borderId="0" xfId="49" applyFont="1" applyBorder="1" applyProtection="1"/>
    <xf numFmtId="0" fontId="59" fillId="0" borderId="0" xfId="37" applyFont="1" applyBorder="1">
      <alignment horizontal="right"/>
    </xf>
    <xf numFmtId="0" fontId="59" fillId="0" borderId="0" xfId="33" applyFont="1" applyBorder="1">
      <alignment horizontal="right"/>
    </xf>
    <xf numFmtId="0" fontId="17" fillId="0" borderId="0" xfId="49" applyFont="1" applyBorder="1" applyAlignment="1" applyProtection="1">
      <alignment horizontal="left"/>
    </xf>
    <xf numFmtId="0" fontId="38" fillId="0" borderId="0" xfId="49" applyFont="1" applyBorder="1" applyProtection="1"/>
    <xf numFmtId="1" fontId="25" fillId="0" borderId="0" xfId="49" applyNumberFormat="1" applyFont="1" applyBorder="1" applyAlignment="1" applyProtection="1">
      <alignment vertical="center"/>
    </xf>
    <xf numFmtId="0" fontId="9" fillId="0" borderId="24" xfId="53" applyNumberFormat="1" applyFont="1" applyBorder="1" applyAlignment="1" applyProtection="1">
      <alignment horizontal="left"/>
    </xf>
    <xf numFmtId="166" fontId="9" fillId="0" borderId="25" xfId="49" applyNumberFormat="1" applyFont="1" applyBorder="1" applyAlignment="1" applyProtection="1">
      <alignment horizontal="left" vertical="center"/>
    </xf>
    <xf numFmtId="0" fontId="9" fillId="0" borderId="27" xfId="49" applyFont="1" applyBorder="1" applyProtection="1"/>
    <xf numFmtId="0" fontId="9" fillId="0" borderId="24" xfId="51" applyFont="1" applyBorder="1" applyAlignment="1" applyProtection="1">
      <alignment horizontal="left"/>
    </xf>
    <xf numFmtId="0" fontId="9" fillId="0" borderId="25" xfId="51" applyFont="1" applyBorder="1" applyAlignment="1" applyProtection="1">
      <alignment horizontal="left"/>
    </xf>
    <xf numFmtId="0" fontId="9" fillId="0" borderId="34" xfId="51" applyFont="1" applyBorder="1" applyAlignment="1" applyProtection="1">
      <alignment horizontal="left" vertical="center"/>
    </xf>
    <xf numFmtId="170" fontId="90" fillId="0" borderId="20" xfId="0" applyNumberFormat="1" applyFont="1" applyBorder="1" applyAlignment="1" applyProtection="1">
      <alignment horizontal="left"/>
    </xf>
    <xf numFmtId="171" fontId="9" fillId="0" borderId="20" xfId="0" applyNumberFormat="1" applyFont="1" applyBorder="1" applyAlignment="1" applyProtection="1">
      <alignment horizontal="left"/>
    </xf>
    <xf numFmtId="0" fontId="9" fillId="1" borderId="20" xfId="51" applyFont="1" applyFill="1" applyBorder="1" applyProtection="1"/>
    <xf numFmtId="0" fontId="9" fillId="1" borderId="0" xfId="51" applyFont="1" applyFill="1" applyProtection="1"/>
    <xf numFmtId="171" fontId="9" fillId="36" borderId="20" xfId="0" applyNumberFormat="1" applyFont="1" applyFill="1" applyBorder="1" applyAlignment="1" applyProtection="1">
      <alignment horizontal="left"/>
    </xf>
    <xf numFmtId="170" fontId="9" fillId="36" borderId="20" xfId="0" applyNumberFormat="1" applyFont="1" applyFill="1" applyBorder="1" applyAlignment="1" applyProtection="1"/>
    <xf numFmtId="170" fontId="9" fillId="0" borderId="20" xfId="0" applyNumberFormat="1" applyFont="1" applyBorder="1" applyAlignment="1" applyProtection="1"/>
    <xf numFmtId="0" fontId="9" fillId="0" borderId="0" xfId="51" applyFont="1" applyAlignment="1" applyProtection="1">
      <alignment horizontal="left"/>
    </xf>
    <xf numFmtId="0" fontId="9" fillId="0" borderId="20" xfId="54" applyFont="1" applyBorder="1" applyAlignment="1" applyProtection="1">
      <alignment horizontal="left"/>
    </xf>
    <xf numFmtId="164" fontId="0" fillId="0" borderId="20" xfId="0" applyBorder="1" applyAlignment="1">
      <alignment horizontal="left"/>
    </xf>
    <xf numFmtId="170" fontId="10" fillId="0" borderId="20" xfId="0" applyNumberFormat="1" applyFont="1" applyBorder="1" applyAlignment="1" applyProtection="1">
      <alignment horizontal="left"/>
    </xf>
    <xf numFmtId="0" fontId="9" fillId="0" borderId="0" xfId="54" applyFont="1" applyBorder="1" applyAlignment="1" applyProtection="1">
      <alignment horizontal="right"/>
    </xf>
    <xf numFmtId="0" fontId="9" fillId="0" borderId="0" xfId="54" applyFont="1" applyBorder="1" applyProtection="1"/>
    <xf numFmtId="49" fontId="9" fillId="0" borderId="25" xfId="53" applyNumberFormat="1" applyFont="1" applyBorder="1" applyAlignment="1" applyProtection="1">
      <alignment horizontal="left"/>
    </xf>
    <xf numFmtId="171" fontId="17" fillId="0" borderId="0" xfId="47" applyNumberFormat="1" applyFont="1" applyAlignment="1" applyProtection="1">
      <alignment horizontal="right" vertical="center"/>
    </xf>
    <xf numFmtId="0" fontId="17" fillId="0" borderId="0" xfId="57" applyFont="1" applyBorder="1" applyAlignment="1" applyProtection="1">
      <alignment horizontal="center"/>
    </xf>
    <xf numFmtId="0" fontId="17" fillId="0" borderId="29" xfId="57" applyFont="1" applyBorder="1" applyAlignment="1" applyProtection="1">
      <alignment horizontal="center"/>
    </xf>
    <xf numFmtId="0" fontId="17" fillId="0" borderId="28" xfId="57" applyFont="1" applyBorder="1" applyAlignment="1" applyProtection="1">
      <alignment horizontal="center"/>
    </xf>
    <xf numFmtId="37" fontId="17" fillId="0" borderId="28" xfId="57" applyNumberFormat="1" applyFont="1" applyBorder="1"/>
    <xf numFmtId="0" fontId="14" fillId="19" borderId="0" xfId="57" applyFont="1" applyFill="1" applyBorder="1"/>
    <xf numFmtId="167" fontId="13" fillId="0" borderId="20" xfId="53" applyNumberFormat="1" applyFont="1" applyBorder="1" applyAlignment="1" applyProtection="1">
      <alignment vertical="top"/>
    </xf>
    <xf numFmtId="164" fontId="11" fillId="0" borderId="20" xfId="0" applyFont="1" applyBorder="1" applyAlignment="1" applyProtection="1">
      <alignment horizontal="center" wrapText="1"/>
    </xf>
    <xf numFmtId="164" fontId="11" fillId="0" borderId="50" xfId="0" applyFont="1" applyBorder="1" applyAlignment="1" applyProtection="1">
      <alignment horizontal="center" wrapText="1"/>
    </xf>
    <xf numFmtId="0" fontId="17" fillId="0" borderId="30" xfId="53" applyFont="1" applyBorder="1" applyAlignment="1" applyProtection="1">
      <alignment horizontal="center"/>
    </xf>
    <xf numFmtId="0" fontId="17" fillId="0" borderId="63" xfId="53" applyFont="1" applyBorder="1" applyAlignment="1" applyProtection="1">
      <alignment horizontal="center"/>
    </xf>
    <xf numFmtId="0" fontId="10" fillId="0" borderId="34" xfId="53" applyFont="1" applyBorder="1" applyAlignment="1" applyProtection="1">
      <alignment horizontal="centerContinuous"/>
    </xf>
    <xf numFmtId="0" fontId="10" fillId="0" borderId="27" xfId="53" applyFont="1" applyBorder="1" applyAlignment="1" applyProtection="1">
      <alignment horizontal="centerContinuous"/>
    </xf>
    <xf numFmtId="0" fontId="10" fillId="0" borderId="20" xfId="49" applyFont="1" applyBorder="1" applyAlignment="1" applyProtection="1">
      <alignment horizontal="center" vertical="center"/>
    </xf>
    <xf numFmtId="0" fontId="10" fillId="0" borderId="50" xfId="49" applyFont="1" applyBorder="1" applyAlignment="1" applyProtection="1">
      <alignment horizontal="center" vertical="center"/>
    </xf>
    <xf numFmtId="0" fontId="10" fillId="0" borderId="63" xfId="49" applyFont="1" applyBorder="1" applyAlignment="1" applyProtection="1">
      <alignment horizontal="center" vertical="center"/>
    </xf>
    <xf numFmtId="0" fontId="10" fillId="0" borderId="23" xfId="49" applyFont="1" applyBorder="1" applyAlignment="1" applyProtection="1">
      <alignment horizontal="center" vertical="center"/>
    </xf>
    <xf numFmtId="0" fontId="10" fillId="0" borderId="20" xfId="49" applyNumberFormat="1" applyFont="1" applyBorder="1" applyAlignment="1" applyProtection="1">
      <alignment horizontal="center" vertical="center"/>
    </xf>
    <xf numFmtId="0" fontId="10" fillId="0" borderId="26" xfId="49" applyFont="1" applyBorder="1" applyAlignment="1" applyProtection="1">
      <alignment horizontal="right" vertical="center"/>
    </xf>
    <xf numFmtId="0" fontId="10" fillId="0" borderId="0" xfId="49" applyFont="1" applyBorder="1" applyAlignment="1" applyProtection="1">
      <alignment horizontal="right"/>
    </xf>
    <xf numFmtId="0" fontId="10" fillId="0" borderId="20" xfId="49" applyFont="1" applyBorder="1" applyAlignment="1" applyProtection="1">
      <alignment horizontal="right" vertical="center"/>
    </xf>
    <xf numFmtId="0" fontId="10" fillId="0" borderId="24" xfId="49" applyFont="1" applyBorder="1" applyAlignment="1" applyProtection="1">
      <alignment horizontal="center" vertical="center"/>
    </xf>
    <xf numFmtId="0" fontId="10" fillId="0" borderId="0" xfId="49" applyFont="1" applyAlignment="1" applyProtection="1">
      <alignment horizontal="right"/>
    </xf>
    <xf numFmtId="0" fontId="10" fillId="0" borderId="0" xfId="49" applyFont="1" applyAlignment="1" applyProtection="1">
      <alignment horizontal="left"/>
    </xf>
    <xf numFmtId="0" fontId="10" fillId="0" borderId="24" xfId="49" applyFont="1" applyBorder="1" applyAlignment="1" applyProtection="1">
      <alignment horizontal="right" vertical="center"/>
    </xf>
    <xf numFmtId="0" fontId="10" fillId="0" borderId="25" xfId="49" applyFont="1" applyBorder="1" applyAlignment="1" applyProtection="1">
      <alignment horizontal="right" vertical="center"/>
    </xf>
    <xf numFmtId="0" fontId="10" fillId="0" borderId="37" xfId="49" applyFont="1" applyBorder="1" applyAlignment="1" applyProtection="1">
      <alignment horizontal="center" vertical="center"/>
    </xf>
    <xf numFmtId="0" fontId="10" fillId="0" borderId="34" xfId="49" applyFont="1" applyBorder="1" applyAlignment="1" applyProtection="1">
      <alignment horizontal="center" vertical="center"/>
    </xf>
    <xf numFmtId="0" fontId="10" fillId="0" borderId="27" xfId="49" applyFont="1" applyBorder="1" applyAlignment="1" applyProtection="1">
      <alignment horizontal="center" vertical="center"/>
    </xf>
    <xf numFmtId="0" fontId="10" fillId="0" borderId="0" xfId="49" applyFont="1" applyAlignment="1" applyProtection="1">
      <alignment horizontal="center" vertical="center"/>
    </xf>
    <xf numFmtId="0" fontId="10" fillId="0" borderId="24" xfId="49" applyFont="1" applyBorder="1" applyAlignment="1" applyProtection="1">
      <alignment horizontal="left" vertical="center"/>
    </xf>
    <xf numFmtId="0" fontId="10" fillId="0" borderId="20" xfId="49" applyNumberFormat="1" applyFont="1" applyFill="1" applyBorder="1" applyAlignment="1" applyProtection="1">
      <alignment horizontal="center" vertical="center"/>
    </xf>
    <xf numFmtId="0" fontId="10" fillId="0" borderId="25" xfId="49" quotePrefix="1" applyFont="1" applyBorder="1" applyAlignment="1" applyProtection="1">
      <alignment horizontal="left" vertical="center"/>
    </xf>
    <xf numFmtId="0" fontId="10" fillId="0" borderId="0" xfId="49" applyFont="1" applyAlignment="1" applyProtection="1"/>
    <xf numFmtId="0" fontId="14" fillId="0" borderId="0" xfId="49" applyFont="1" applyAlignment="1" applyProtection="1">
      <alignment horizontal="center"/>
    </xf>
    <xf numFmtId="49" fontId="92" fillId="0" borderId="20" xfId="50" applyNumberFormat="1" applyFont="1" applyBorder="1" applyAlignment="1" applyProtection="1">
      <alignment horizontal="center"/>
    </xf>
    <xf numFmtId="170" fontId="92" fillId="0" borderId="20" xfId="50" applyNumberFormat="1" applyFont="1" applyBorder="1" applyAlignment="1" applyProtection="1">
      <alignment horizontal="center" wrapText="1"/>
    </xf>
    <xf numFmtId="170" fontId="92" fillId="0" borderId="37" xfId="50" applyNumberFormat="1" applyFont="1" applyBorder="1" applyAlignment="1" applyProtection="1">
      <alignment horizontal="centerContinuous"/>
    </xf>
    <xf numFmtId="170" fontId="92" fillId="0" borderId="0" xfId="50" applyNumberFormat="1" applyFont="1" applyBorder="1" applyAlignment="1" applyProtection="1">
      <alignment horizontal="centerContinuous"/>
    </xf>
    <xf numFmtId="170" fontId="92" fillId="0" borderId="0" xfId="50" applyNumberFormat="1" applyFont="1" applyAlignment="1" applyProtection="1">
      <alignment horizontal="center"/>
    </xf>
    <xf numFmtId="170" fontId="92" fillId="0" borderId="27" xfId="50" applyNumberFormat="1" applyFont="1" applyBorder="1" applyAlignment="1" applyProtection="1">
      <alignment horizontal="centerContinuous"/>
    </xf>
    <xf numFmtId="170" fontId="92" fillId="0" borderId="29" xfId="50" applyNumberFormat="1" applyFont="1" applyBorder="1" applyAlignment="1" applyProtection="1">
      <alignment horizontal="centerContinuous"/>
    </xf>
    <xf numFmtId="170" fontId="92" fillId="0" borderId="23" xfId="50" applyNumberFormat="1" applyFont="1" applyBorder="1" applyAlignment="1" applyProtection="1">
      <alignment horizontal="center" vertical="top"/>
    </xf>
    <xf numFmtId="170" fontId="92" fillId="0" borderId="20" xfId="50" quotePrefix="1" applyNumberFormat="1" applyFont="1" applyBorder="1" applyAlignment="1" applyProtection="1">
      <alignment horizontal="center" wrapText="1"/>
    </xf>
    <xf numFmtId="49" fontId="10" fillId="0" borderId="20" xfId="50" applyNumberFormat="1" applyFont="1" applyBorder="1" applyAlignment="1" applyProtection="1">
      <alignment horizontal="center"/>
    </xf>
    <xf numFmtId="170" fontId="10" fillId="0" borderId="63" xfId="50" applyNumberFormat="1" applyFont="1" applyBorder="1" applyAlignment="1" applyProtection="1">
      <alignment horizontal="center"/>
    </xf>
    <xf numFmtId="170" fontId="10" fillId="0" borderId="0" xfId="50" applyNumberFormat="1" applyFont="1" applyBorder="1" applyAlignment="1" applyProtection="1">
      <alignment horizontal="center"/>
    </xf>
    <xf numFmtId="170" fontId="10" fillId="0" borderId="30" xfId="50" applyNumberFormat="1" applyFont="1" applyBorder="1" applyAlignment="1" applyProtection="1">
      <alignment horizontal="center"/>
    </xf>
    <xf numFmtId="170" fontId="10" fillId="0" borderId="23" xfId="50" applyNumberFormat="1" applyFont="1" applyBorder="1" applyAlignment="1" applyProtection="1">
      <alignment horizontal="center"/>
    </xf>
    <xf numFmtId="170" fontId="10" fillId="0" borderId="50" xfId="50" applyNumberFormat="1" applyFont="1" applyBorder="1" applyAlignment="1" applyProtection="1">
      <alignment horizontal="center" wrapText="1"/>
    </xf>
    <xf numFmtId="170" fontId="10" fillId="0" borderId="50" xfId="50" quotePrefix="1" applyNumberFormat="1" applyFont="1" applyBorder="1" applyAlignment="1" applyProtection="1">
      <alignment horizontal="center" wrapText="1"/>
    </xf>
    <xf numFmtId="170" fontId="10" fillId="0" borderId="23" xfId="50" applyNumberFormat="1" applyFont="1" applyBorder="1" applyAlignment="1" applyProtection="1">
      <alignment horizontal="center" vertical="top" wrapText="1"/>
    </xf>
    <xf numFmtId="0" fontId="10" fillId="0" borderId="20" xfId="51" applyFont="1" applyBorder="1" applyAlignment="1" applyProtection="1">
      <alignment horizontal="center"/>
    </xf>
    <xf numFmtId="0" fontId="10" fillId="0" borderId="50" xfId="51" applyFont="1" applyBorder="1" applyAlignment="1" applyProtection="1">
      <alignment horizontal="center"/>
    </xf>
    <xf numFmtId="10" fontId="10" fillId="0" borderId="50" xfId="61" applyNumberFormat="1" applyFont="1" applyBorder="1" applyAlignment="1" applyProtection="1">
      <alignment horizontal="center"/>
    </xf>
    <xf numFmtId="10" fontId="10" fillId="0" borderId="50" xfId="61" quotePrefix="1" applyNumberFormat="1" applyFont="1" applyBorder="1" applyAlignment="1" applyProtection="1">
      <alignment horizontal="center"/>
    </xf>
    <xf numFmtId="10" fontId="93" fillId="0" borderId="50" xfId="61" applyNumberFormat="1" applyFont="1" applyBorder="1" applyAlignment="1" applyProtection="1">
      <alignment horizontal="center"/>
    </xf>
    <xf numFmtId="0" fontId="10" fillId="0" borderId="23" xfId="51" applyFont="1" applyBorder="1" applyAlignment="1" applyProtection="1">
      <alignment horizontal="center"/>
    </xf>
    <xf numFmtId="170" fontId="17" fillId="0" borderId="0" xfId="50" applyNumberFormat="1" applyFont="1" applyAlignment="1" applyProtection="1">
      <alignment horizontal="center"/>
    </xf>
    <xf numFmtId="49" fontId="10" fillId="19" borderId="74" xfId="47" applyNumberFormat="1" applyFont="1" applyFill="1" applyBorder="1" applyAlignment="1" applyProtection="1">
      <alignment horizontal="left"/>
    </xf>
    <xf numFmtId="49" fontId="10" fillId="19" borderId="136" xfId="47" applyNumberFormat="1" applyFont="1" applyFill="1" applyBorder="1" applyAlignment="1" applyProtection="1">
      <alignment horizontal="left"/>
    </xf>
    <xf numFmtId="164" fontId="0" fillId="0" borderId="0" xfId="0" applyAlignment="1">
      <alignment horizontal="left"/>
    </xf>
    <xf numFmtId="164" fontId="28" fillId="0" borderId="0" xfId="0" applyFont="1" applyAlignment="1">
      <alignment horizontal="center"/>
    </xf>
    <xf numFmtId="164" fontId="0" fillId="0" borderId="0" xfId="0" applyAlignment="1">
      <alignment horizontal="center"/>
    </xf>
    <xf numFmtId="0" fontId="9" fillId="0" borderId="0" xfId="47" applyFont="1" applyBorder="1"/>
    <xf numFmtId="0" fontId="9" fillId="0" borderId="63" xfId="47" applyFont="1" applyBorder="1"/>
    <xf numFmtId="0" fontId="11" fillId="0" borderId="20" xfId="47" applyFont="1" applyBorder="1" applyAlignment="1" applyProtection="1">
      <alignment horizontal="left" vertical="center" wrapText="1"/>
      <protection hidden="1"/>
    </xf>
    <xf numFmtId="0" fontId="10" fillId="0" borderId="138" xfId="47" applyFont="1" applyFill="1" applyBorder="1" applyAlignment="1">
      <alignment horizontal="center" vertical="center" wrapText="1"/>
    </xf>
    <xf numFmtId="49" fontId="10" fillId="19" borderId="47" xfId="47" quotePrefix="1" applyNumberFormat="1" applyFont="1" applyFill="1" applyBorder="1" applyAlignment="1" applyProtection="1">
      <alignment horizontal="left" wrapText="1"/>
    </xf>
    <xf numFmtId="49" fontId="10" fillId="19" borderId="72" xfId="47" quotePrefix="1" applyNumberFormat="1" applyFont="1" applyFill="1" applyBorder="1" applyAlignment="1" applyProtection="1">
      <alignment horizontal="left"/>
    </xf>
    <xf numFmtId="0" fontId="10" fillId="0" borderId="21" xfId="47" applyFont="1" applyBorder="1" applyAlignment="1">
      <alignment horizontal="left" vertical="center" wrapText="1"/>
    </xf>
    <xf numFmtId="170" fontId="14" fillId="0" borderId="48" xfId="53" applyNumberFormat="1" applyFont="1" applyBorder="1" applyAlignment="1" applyProtection="1">
      <alignment horizontal="center"/>
    </xf>
    <xf numFmtId="0" fontId="9" fillId="0" borderId="20" xfId="51" applyFont="1" applyBorder="1" applyProtection="1"/>
    <xf numFmtId="170" fontId="9" fillId="0" borderId="26" xfId="51" applyNumberFormat="1" applyFont="1" applyBorder="1" applyProtection="1"/>
    <xf numFmtId="0" fontId="1" fillId="38" borderId="37" xfId="52" applyFill="1" applyBorder="1"/>
    <xf numFmtId="0" fontId="1" fillId="38" borderId="30" xfId="52" applyFill="1" applyBorder="1"/>
    <xf numFmtId="0" fontId="1" fillId="38" borderId="139" xfId="52" applyFill="1" applyBorder="1"/>
    <xf numFmtId="37" fontId="14" fillId="19" borderId="50" xfId="53" applyNumberFormat="1" applyFont="1" applyFill="1" applyBorder="1" applyProtection="1"/>
    <xf numFmtId="0" fontId="1" fillId="0" borderId="37" xfId="52" applyFont="1" applyBorder="1"/>
    <xf numFmtId="0" fontId="10" fillId="0" borderId="25" xfId="49" applyFont="1" applyBorder="1" applyAlignment="1" applyProtection="1">
      <alignment horizontal="center" vertical="center"/>
    </xf>
    <xf numFmtId="167" fontId="14" fillId="0" borderId="27" xfId="53" applyNumberFormat="1" applyFont="1" applyFill="1" applyBorder="1" applyProtection="1"/>
    <xf numFmtId="167" fontId="14" fillId="0" borderId="28" xfId="53" applyNumberFormat="1" applyFont="1" applyFill="1" applyBorder="1" applyProtection="1"/>
    <xf numFmtId="3" fontId="9" fillId="0" borderId="0" xfId="53" applyNumberFormat="1" applyFont="1" applyProtection="1"/>
    <xf numFmtId="167" fontId="1" fillId="0" borderId="24" xfId="52" applyNumberFormat="1" applyBorder="1"/>
    <xf numFmtId="0" fontId="1" fillId="38" borderId="141" xfId="52" applyFill="1" applyBorder="1"/>
    <xf numFmtId="43" fontId="1" fillId="38" borderId="63" xfId="52" applyNumberFormat="1" applyFill="1" applyBorder="1"/>
    <xf numFmtId="43" fontId="1" fillId="0" borderId="142" xfId="52" applyNumberFormat="1" applyBorder="1"/>
    <xf numFmtId="0" fontId="1" fillId="38" borderId="20" xfId="52" applyFill="1" applyBorder="1" applyProtection="1"/>
    <xf numFmtId="167" fontId="1" fillId="0" borderId="23" xfId="52" applyNumberFormat="1" applyBorder="1" applyProtection="1"/>
    <xf numFmtId="0" fontId="1" fillId="38" borderId="30" xfId="52" applyFill="1" applyBorder="1" applyProtection="1"/>
    <xf numFmtId="167" fontId="1" fillId="0" borderId="25" xfId="52" applyNumberFormat="1" applyFill="1" applyBorder="1" applyProtection="1"/>
    <xf numFmtId="0" fontId="1" fillId="38" borderId="24" xfId="52" applyFill="1" applyBorder="1" applyProtection="1"/>
    <xf numFmtId="43" fontId="1" fillId="38" borderId="20" xfId="52" applyNumberFormat="1" applyFill="1" applyBorder="1" applyProtection="1"/>
    <xf numFmtId="0" fontId="16" fillId="0" borderId="3" xfId="32" quotePrefix="1" applyAlignment="1">
      <alignment horizontal="center"/>
    </xf>
    <xf numFmtId="0" fontId="16" fillId="0" borderId="0" xfId="33" applyFont="1" applyAlignment="1">
      <alignment horizontal="center" vertical="top"/>
    </xf>
    <xf numFmtId="0" fontId="14" fillId="0" borderId="0" xfId="53" applyFont="1" applyAlignment="1" applyProtection="1">
      <alignment horizontal="center"/>
    </xf>
    <xf numFmtId="0" fontId="17" fillId="0" borderId="0" xfId="53" applyFont="1" applyAlignment="1" applyProtection="1">
      <alignment horizontal="center"/>
    </xf>
    <xf numFmtId="170" fontId="14" fillId="0" borderId="26" xfId="28" applyNumberFormat="1" applyFont="1" applyBorder="1" applyAlignment="1" applyProtection="1">
      <alignment horizontal="center" vertical="top" wrapText="1"/>
    </xf>
    <xf numFmtId="170" fontId="14" fillId="0" borderId="20" xfId="28" applyNumberFormat="1" applyFont="1" applyBorder="1" applyAlignment="1" applyProtection="1">
      <alignment horizontal="center"/>
    </xf>
    <xf numFmtId="167" fontId="9" fillId="0" borderId="0" xfId="28" applyNumberFormat="1" applyFont="1" applyFill="1" applyBorder="1" applyAlignment="1" applyProtection="1">
      <alignment horizontal="center"/>
    </xf>
    <xf numFmtId="0" fontId="14" fillId="0" borderId="35" xfId="53" applyFont="1" applyBorder="1" applyProtection="1"/>
    <xf numFmtId="0" fontId="14" fillId="0" borderId="35" xfId="53" applyFont="1" applyBorder="1" applyAlignment="1" applyProtection="1">
      <alignment horizontal="left" indent="2"/>
    </xf>
    <xf numFmtId="0" fontId="14" fillId="0" borderId="20" xfId="53" applyFont="1" applyBorder="1" applyAlignment="1" applyProtection="1">
      <alignment horizontal="left" indent="2"/>
    </xf>
    <xf numFmtId="0" fontId="14" fillId="0" borderId="20" xfId="53" applyFont="1" applyBorder="1" applyProtection="1"/>
    <xf numFmtId="167" fontId="14" fillId="19" borderId="20" xfId="53" applyNumberFormat="1" applyFont="1" applyFill="1" applyBorder="1" applyProtection="1"/>
    <xf numFmtId="167" fontId="14" fillId="19" borderId="24" xfId="53" applyNumberFormat="1" applyFont="1" applyFill="1" applyBorder="1" applyProtection="1"/>
    <xf numFmtId="167" fontId="14" fillId="19" borderId="23" xfId="53" applyNumberFormat="1" applyFont="1" applyFill="1" applyBorder="1" applyProtection="1"/>
    <xf numFmtId="164" fontId="11" fillId="0" borderId="0" xfId="0" applyFont="1" applyBorder="1" applyAlignment="1" applyProtection="1">
      <alignment horizontal="centerContinuous"/>
    </xf>
    <xf numFmtId="164" fontId="23" fillId="0" borderId="147" xfId="0" applyFont="1" applyBorder="1" applyAlignment="1" applyProtection="1">
      <alignment horizontal="left"/>
    </xf>
    <xf numFmtId="164" fontId="23" fillId="0" borderId="148" xfId="0" applyFont="1" applyBorder="1" applyAlignment="1" applyProtection="1">
      <alignment horizontal="left"/>
    </xf>
    <xf numFmtId="164" fontId="24" fillId="0" borderId="148" xfId="0" applyFont="1" applyBorder="1" applyAlignment="1" applyProtection="1">
      <alignment horizontal="center"/>
    </xf>
    <xf numFmtId="170" fontId="12" fillId="0" borderId="149" xfId="28" applyNumberFormat="1" applyFont="1" applyBorder="1" applyProtection="1"/>
    <xf numFmtId="170" fontId="14" fillId="19" borderId="20" xfId="53" applyNumberFormat="1" applyFont="1" applyFill="1" applyBorder="1" applyProtection="1"/>
    <xf numFmtId="168" fontId="13" fillId="0" borderId="0" xfId="29" applyNumberFormat="1" applyFont="1" applyFill="1" applyBorder="1" applyAlignment="1" applyProtection="1">
      <alignment horizontal="left" vertical="center"/>
    </xf>
    <xf numFmtId="0" fontId="9" fillId="24" borderId="20" xfId="49" applyNumberFormat="1" applyFont="1" applyFill="1" applyBorder="1" applyAlignment="1" applyProtection="1">
      <alignment horizontal="center" vertical="center"/>
    </xf>
    <xf numFmtId="0" fontId="9" fillId="0" borderId="0" xfId="47" applyFont="1" applyFill="1" applyAlignment="1" applyProtection="1">
      <alignment horizontal="left"/>
    </xf>
    <xf numFmtId="49" fontId="9" fillId="0" borderId="0" xfId="47" applyNumberFormat="1" applyFont="1" applyAlignment="1" applyProtection="1">
      <alignment horizontal="center"/>
    </xf>
    <xf numFmtId="49" fontId="13" fillId="0" borderId="0" xfId="47" applyNumberFormat="1" applyFont="1" applyFill="1" applyBorder="1" applyAlignment="1" applyProtection="1">
      <alignment horizontal="center"/>
    </xf>
    <xf numFmtId="168" fontId="13" fillId="0" borderId="0" xfId="29" applyNumberFormat="1" applyFont="1" applyFill="1" applyBorder="1" applyAlignment="1" applyProtection="1">
      <alignment vertical="center"/>
    </xf>
    <xf numFmtId="164" fontId="0" fillId="0" borderId="0" xfId="0" applyBorder="1" applyAlignment="1" applyProtection="1">
      <alignment vertical="center"/>
    </xf>
    <xf numFmtId="168" fontId="13" fillId="0" borderId="29" xfId="29" applyNumberFormat="1" applyFont="1" applyFill="1" applyBorder="1" applyAlignment="1" applyProtection="1">
      <alignment vertical="center"/>
    </xf>
    <xf numFmtId="168" fontId="13" fillId="0" borderId="150" xfId="29" quotePrefix="1" applyNumberFormat="1" applyFont="1" applyFill="1" applyBorder="1" applyProtection="1"/>
    <xf numFmtId="170" fontId="32" fillId="19" borderId="0" xfId="58" applyNumberFormat="1" applyFont="1" applyFill="1" applyBorder="1" applyProtection="1"/>
    <xf numFmtId="170" fontId="16" fillId="19" borderId="0" xfId="58" applyNumberFormat="1" applyFont="1" applyFill="1" applyBorder="1" applyProtection="1"/>
    <xf numFmtId="37" fontId="14" fillId="19" borderId="63" xfId="53" applyNumberFormat="1" applyFont="1" applyFill="1" applyBorder="1" applyProtection="1"/>
    <xf numFmtId="167" fontId="14" fillId="0" borderId="36" xfId="53" applyNumberFormat="1" applyFont="1" applyFill="1" applyBorder="1" applyProtection="1"/>
    <xf numFmtId="167" fontId="14" fillId="0" borderId="30" xfId="53" applyNumberFormat="1" applyFont="1" applyFill="1" applyBorder="1" applyProtection="1"/>
    <xf numFmtId="0" fontId="11" fillId="0" borderId="50" xfId="47" applyFont="1" applyFill="1" applyBorder="1" applyAlignment="1" applyProtection="1">
      <alignment horizontal="center" vertical="center" wrapText="1"/>
    </xf>
    <xf numFmtId="0" fontId="10" fillId="0" borderId="36" xfId="47" applyFont="1" applyBorder="1" applyAlignment="1">
      <alignment horizontal="center" vertical="center"/>
    </xf>
    <xf numFmtId="168" fontId="12" fillId="19" borderId="152" xfId="29" applyNumberFormat="1" applyFont="1" applyFill="1" applyBorder="1" applyAlignment="1" applyProtection="1">
      <alignment horizontal="left" vertical="center"/>
    </xf>
    <xf numFmtId="167" fontId="9" fillId="0" borderId="153" xfId="53" applyNumberFormat="1" applyFont="1" applyBorder="1" applyProtection="1"/>
    <xf numFmtId="0" fontId="9" fillId="0" borderId="0" xfId="53" applyFont="1" applyBorder="1" applyAlignment="1" applyProtection="1"/>
    <xf numFmtId="0" fontId="1" fillId="0" borderId="0" xfId="52" applyFont="1" applyBorder="1"/>
    <xf numFmtId="0" fontId="13" fillId="0" borderId="0" xfId="47" applyFont="1" applyBorder="1" applyAlignment="1" applyProtection="1">
      <alignment horizontal="left" vertical="center"/>
    </xf>
    <xf numFmtId="0" fontId="97" fillId="0" borderId="0" xfId="49" applyFont="1" applyAlignment="1" applyProtection="1">
      <alignment horizontal="center" vertical="center" shrinkToFit="1"/>
      <protection hidden="1"/>
    </xf>
    <xf numFmtId="0" fontId="98" fillId="0" borderId="0" xfId="49" applyFont="1" applyFill="1" applyAlignment="1" applyProtection="1">
      <alignment horizontal="center"/>
    </xf>
    <xf numFmtId="167" fontId="14" fillId="0" borderId="111" xfId="53" applyNumberFormat="1" applyFont="1" applyFill="1" applyBorder="1" applyProtection="1"/>
    <xf numFmtId="37" fontId="14" fillId="19" borderId="23" xfId="53" applyNumberFormat="1" applyFont="1" applyFill="1" applyBorder="1" applyProtection="1"/>
    <xf numFmtId="167" fontId="14" fillId="19" borderId="50" xfId="53" applyNumberFormat="1" applyFont="1" applyFill="1" applyBorder="1" applyProtection="1"/>
    <xf numFmtId="0" fontId="1" fillId="0" borderId="0" xfId="52" applyBorder="1" applyProtection="1"/>
    <xf numFmtId="0" fontId="1" fillId="0" borderId="29" xfId="52" applyBorder="1" applyProtection="1"/>
    <xf numFmtId="49" fontId="10" fillId="24" borderId="0" xfId="47" applyNumberFormat="1" applyFont="1" applyFill="1" applyBorder="1" applyAlignment="1" applyProtection="1">
      <alignment horizontal="left" wrapText="1"/>
    </xf>
    <xf numFmtId="0" fontId="10" fillId="24" borderId="0" xfId="47" applyNumberFormat="1" applyFont="1" applyFill="1" applyBorder="1" applyAlignment="1" applyProtection="1">
      <alignment horizontal="right" wrapText="1"/>
    </xf>
    <xf numFmtId="0" fontId="10" fillId="0" borderId="0" xfId="47" applyFont="1" applyBorder="1" applyAlignment="1">
      <alignment horizontal="right"/>
    </xf>
    <xf numFmtId="0" fontId="25" fillId="0" borderId="0" xfId="47" applyFont="1" applyBorder="1"/>
    <xf numFmtId="0" fontId="25" fillId="0" borderId="0" xfId="47" applyFont="1" applyBorder="1" applyAlignment="1">
      <alignment horizontal="left"/>
    </xf>
    <xf numFmtId="0" fontId="30" fillId="24" borderId="0" xfId="47" applyFont="1" applyFill="1" applyBorder="1" applyAlignment="1">
      <alignment horizontal="right" wrapText="1"/>
    </xf>
    <xf numFmtId="0" fontId="12" fillId="19" borderId="157" xfId="29" applyNumberFormat="1" applyFont="1" applyFill="1" applyBorder="1" applyAlignment="1" applyProtection="1">
      <alignment horizontal="right" vertical="center"/>
    </xf>
    <xf numFmtId="49" fontId="10" fillId="19" borderId="107" xfId="47" applyNumberFormat="1" applyFont="1" applyFill="1" applyBorder="1" applyAlignment="1" applyProtection="1">
      <alignment horizontal="left" wrapText="1"/>
    </xf>
    <xf numFmtId="168" fontId="11" fillId="19" borderId="107" xfId="29" applyNumberFormat="1" applyFont="1" applyFill="1" applyBorder="1" applyAlignment="1" applyProtection="1">
      <alignment horizontal="left" vertical="center"/>
    </xf>
    <xf numFmtId="170" fontId="9" fillId="0" borderId="0" xfId="50" applyNumberFormat="1" applyFont="1" applyFill="1" applyProtection="1"/>
    <xf numFmtId="0" fontId="10" fillId="19" borderId="71" xfId="47" applyNumberFormat="1" applyFont="1" applyFill="1" applyBorder="1" applyAlignment="1" applyProtection="1">
      <alignment horizontal="left" wrapText="1"/>
    </xf>
    <xf numFmtId="0" fontId="10" fillId="19" borderId="136" xfId="47" applyNumberFormat="1" applyFont="1" applyFill="1" applyBorder="1" applyAlignment="1" applyProtection="1">
      <alignment horizontal="left"/>
    </xf>
    <xf numFmtId="0" fontId="10" fillId="19" borderId="158" xfId="47" applyNumberFormat="1" applyFont="1" applyFill="1" applyBorder="1" applyAlignment="1" applyProtection="1">
      <alignment horizontal="left"/>
    </xf>
    <xf numFmtId="0" fontId="10" fillId="19" borderId="38" xfId="47" applyNumberFormat="1" applyFont="1" applyFill="1" applyBorder="1" applyAlignment="1" applyProtection="1">
      <alignment horizontal="left" wrapText="1"/>
    </xf>
    <xf numFmtId="0" fontId="10" fillId="19" borderId="47" xfId="47" applyNumberFormat="1" applyFont="1" applyFill="1" applyBorder="1" applyAlignment="1" applyProtection="1">
      <alignment horizontal="left"/>
    </xf>
    <xf numFmtId="0" fontId="10" fillId="19" borderId="38" xfId="47" applyNumberFormat="1" applyFont="1" applyFill="1" applyBorder="1" applyAlignment="1" applyProtection="1">
      <alignment horizontal="left" vertical="top" wrapText="1"/>
    </xf>
    <xf numFmtId="0" fontId="10" fillId="19" borderId="107" xfId="47" applyNumberFormat="1" applyFont="1" applyFill="1" applyBorder="1" applyAlignment="1" applyProtection="1">
      <alignment horizontal="left" vertical="top" wrapText="1"/>
    </xf>
    <xf numFmtId="0" fontId="1" fillId="0" borderId="24" xfId="52" applyFont="1" applyBorder="1" applyAlignment="1">
      <alignment horizontal="center" wrapText="1"/>
    </xf>
    <xf numFmtId="0" fontId="1" fillId="0" borderId="25" xfId="52" applyFont="1" applyBorder="1" applyAlignment="1">
      <alignment horizontal="center" wrapText="1"/>
    </xf>
    <xf numFmtId="0" fontId="1" fillId="0" borderId="20" xfId="52" applyFont="1" applyBorder="1" applyAlignment="1">
      <alignment horizontal="center" wrapText="1"/>
    </xf>
    <xf numFmtId="0" fontId="1" fillId="0" borderId="0" xfId="52" applyFont="1" applyAlignment="1">
      <alignment horizontal="center" wrapText="1"/>
    </xf>
    <xf numFmtId="0" fontId="1" fillId="0" borderId="24" xfId="52" applyBorder="1" applyAlignment="1">
      <alignment horizontal="center" wrapText="1"/>
    </xf>
    <xf numFmtId="0" fontId="1" fillId="0" borderId="25" xfId="52" applyBorder="1" applyAlignment="1">
      <alignment horizontal="center" wrapText="1"/>
    </xf>
    <xf numFmtId="0" fontId="1" fillId="0" borderId="0" xfId="52" applyAlignment="1">
      <alignment horizontal="center" wrapText="1"/>
    </xf>
    <xf numFmtId="0" fontId="1" fillId="0" borderId="20" xfId="52" applyBorder="1" applyAlignment="1">
      <alignment horizontal="center" wrapText="1"/>
    </xf>
    <xf numFmtId="49" fontId="42" fillId="40" borderId="0" xfId="0" quotePrefix="1" applyNumberFormat="1" applyFont="1" applyFill="1" applyAlignment="1">
      <alignment horizontal="left"/>
    </xf>
    <xf numFmtId="0" fontId="1" fillId="0" borderId="0" xfId="34" applyFont="1"/>
    <xf numFmtId="0" fontId="39" fillId="0" borderId="34" xfId="52" applyFont="1" applyBorder="1" applyAlignment="1">
      <alignment horizontal="center" vertical="center" wrapText="1"/>
    </xf>
    <xf numFmtId="0" fontId="39" fillId="0" borderId="35" xfId="52" applyFont="1" applyBorder="1" applyAlignment="1">
      <alignment horizontal="center" vertical="center" wrapText="1"/>
    </xf>
    <xf numFmtId="0" fontId="39" fillId="0" borderId="20" xfId="52" applyFont="1" applyBorder="1" applyAlignment="1">
      <alignment horizontal="center" vertical="center" wrapText="1"/>
    </xf>
    <xf numFmtId="0" fontId="39" fillId="0" borderId="50" xfId="52" applyFont="1" applyBorder="1" applyAlignment="1">
      <alignment horizontal="center" vertical="center" wrapText="1"/>
    </xf>
    <xf numFmtId="0" fontId="39" fillId="0" borderId="0" xfId="52" applyFont="1" applyAlignment="1">
      <alignment horizontal="center" vertical="center" wrapText="1"/>
    </xf>
    <xf numFmtId="7" fontId="99" fillId="19" borderId="78" xfId="46" applyNumberFormat="1" applyFont="1" applyFill="1" applyBorder="1" applyProtection="1"/>
    <xf numFmtId="7" fontId="100" fillId="19" borderId="159" xfId="46" applyNumberFormat="1" applyFont="1" applyFill="1" applyBorder="1" applyProtection="1"/>
    <xf numFmtId="7" fontId="99" fillId="19" borderId="160" xfId="46" applyNumberFormat="1" applyFont="1" applyFill="1" applyBorder="1" applyProtection="1"/>
    <xf numFmtId="7" fontId="99" fillId="19" borderId="111" xfId="46" applyNumberFormat="1" applyFont="1" applyFill="1" applyBorder="1" applyProtection="1"/>
    <xf numFmtId="0" fontId="101" fillId="0" borderId="20" xfId="53" applyFont="1" applyBorder="1" applyAlignment="1" applyProtection="1">
      <alignment horizontal="center" vertical="center"/>
    </xf>
    <xf numFmtId="0" fontId="39" fillId="0" borderId="0" xfId="53" applyFont="1" applyProtection="1"/>
    <xf numFmtId="0" fontId="97" fillId="0" borderId="20" xfId="49" applyFont="1" applyBorder="1" applyAlignment="1" applyProtection="1">
      <alignment horizontal="center" vertical="center" shrinkToFit="1"/>
      <protection hidden="1"/>
    </xf>
    <xf numFmtId="0" fontId="102" fillId="0" borderId="3" xfId="32" applyFont="1">
      <alignment horizontal="right"/>
    </xf>
    <xf numFmtId="0" fontId="47" fillId="0" borderId="3" xfId="32" applyFont="1">
      <alignment horizontal="right"/>
    </xf>
    <xf numFmtId="0" fontId="1" fillId="0" borderId="3" xfId="36" applyFont="1"/>
    <xf numFmtId="0" fontId="1" fillId="0" borderId="3" xfId="32" quotePrefix="1" applyFont="1" applyAlignment="1">
      <alignment horizontal="right"/>
    </xf>
    <xf numFmtId="0" fontId="1" fillId="0" borderId="3" xfId="32" quotePrefix="1" applyFont="1">
      <alignment horizontal="right"/>
    </xf>
    <xf numFmtId="166" fontId="9" fillId="0" borderId="0" xfId="46" applyNumberFormat="1" applyFont="1" applyBorder="1" applyProtection="1"/>
    <xf numFmtId="170" fontId="3" fillId="0" borderId="24" xfId="51" applyNumberFormat="1" applyFont="1" applyBorder="1" applyAlignment="1" applyProtection="1">
      <alignment horizontal="left" vertical="center"/>
    </xf>
    <xf numFmtId="170" fontId="3" fillId="0" borderId="25" xfId="51" applyNumberFormat="1" applyFont="1" applyBorder="1" applyAlignment="1" applyProtection="1">
      <alignment horizontal="center" vertical="center"/>
    </xf>
    <xf numFmtId="170" fontId="3" fillId="0" borderId="25" xfId="51" applyNumberFormat="1" applyFont="1" applyBorder="1" applyAlignment="1" applyProtection="1">
      <alignment horizontal="right" vertical="center"/>
    </xf>
    <xf numFmtId="0" fontId="3" fillId="0" borderId="26" xfId="53" applyNumberFormat="1" applyFont="1" applyBorder="1" applyAlignment="1" applyProtection="1">
      <alignment horizontal="left"/>
    </xf>
    <xf numFmtId="49" fontId="103" fillId="0" borderId="20" xfId="51" applyNumberFormat="1" applyFont="1" applyBorder="1" applyAlignment="1" applyProtection="1">
      <alignment horizontal="center" vertical="center"/>
    </xf>
    <xf numFmtId="170" fontId="3" fillId="0" borderId="0" xfId="51" applyNumberFormat="1" applyFont="1" applyAlignment="1" applyProtection="1">
      <alignment horizontal="center" vertical="center"/>
    </xf>
    <xf numFmtId="164" fontId="3" fillId="0" borderId="0" xfId="0" applyFont="1"/>
    <xf numFmtId="170" fontId="103" fillId="0" borderId="50" xfId="51" applyNumberFormat="1" applyFont="1" applyBorder="1" applyAlignment="1" applyProtection="1">
      <alignment horizontal="center" vertical="center"/>
    </xf>
    <xf numFmtId="170" fontId="103" fillId="0" borderId="24" xfId="51" applyNumberFormat="1" applyFont="1" applyBorder="1" applyAlignment="1" applyProtection="1">
      <alignment horizontal="centerContinuous" vertical="center"/>
    </xf>
    <xf numFmtId="170" fontId="103" fillId="0" borderId="25" xfId="51" applyNumberFormat="1" applyFont="1" applyBorder="1" applyAlignment="1" applyProtection="1">
      <alignment horizontal="centerContinuous" vertical="center"/>
    </xf>
    <xf numFmtId="170" fontId="103" fillId="0" borderId="26" xfId="51" applyNumberFormat="1" applyFont="1" applyBorder="1" applyAlignment="1" applyProtection="1">
      <alignment horizontal="centerContinuous" vertical="center"/>
    </xf>
    <xf numFmtId="170" fontId="3" fillId="0" borderId="0" xfId="51" applyNumberFormat="1" applyFont="1" applyAlignment="1" applyProtection="1">
      <alignment vertical="center"/>
    </xf>
    <xf numFmtId="170" fontId="3" fillId="0" borderId="37" xfId="51" applyNumberFormat="1" applyFont="1" applyBorder="1" applyAlignment="1" applyProtection="1">
      <alignment vertical="center"/>
    </xf>
    <xf numFmtId="170" fontId="3" fillId="0" borderId="0" xfId="51" applyNumberFormat="1" applyFont="1" applyBorder="1" applyAlignment="1" applyProtection="1">
      <alignment vertical="center"/>
    </xf>
    <xf numFmtId="170" fontId="3" fillId="0" borderId="30" xfId="51" applyNumberFormat="1" applyFont="1" applyBorder="1" applyAlignment="1" applyProtection="1">
      <alignment vertical="center"/>
    </xf>
    <xf numFmtId="170" fontId="3" fillId="0" borderId="27" xfId="47" applyNumberFormat="1" applyFont="1" applyBorder="1" applyAlignment="1" applyProtection="1">
      <alignment vertical="center"/>
    </xf>
    <xf numFmtId="170" fontId="3" fillId="0" borderId="29" xfId="47" applyNumberFormat="1" applyFont="1" applyBorder="1" applyAlignment="1" applyProtection="1">
      <alignment vertical="center"/>
    </xf>
    <xf numFmtId="170" fontId="3" fillId="0" borderId="28" xfId="47" applyNumberFormat="1" applyFont="1" applyBorder="1" applyAlignment="1" applyProtection="1">
      <alignment vertical="center"/>
    </xf>
    <xf numFmtId="0" fontId="3" fillId="0" borderId="0" xfId="47" applyFont="1" applyProtection="1"/>
    <xf numFmtId="170" fontId="3" fillId="0" borderId="0" xfId="47" applyNumberFormat="1" applyFont="1" applyAlignment="1" applyProtection="1">
      <alignment vertical="center"/>
    </xf>
    <xf numFmtId="49" fontId="3" fillId="0" borderId="20" xfId="47" applyNumberFormat="1" applyFont="1" applyBorder="1" applyAlignment="1" applyProtection="1">
      <alignment horizontal="left" vertical="center"/>
    </xf>
    <xf numFmtId="170" fontId="3" fillId="0" borderId="20" xfId="47" applyNumberFormat="1" applyFont="1" applyBorder="1" applyAlignment="1" applyProtection="1">
      <alignment vertical="center"/>
    </xf>
    <xf numFmtId="170" fontId="3" fillId="0" borderId="50" xfId="47" applyNumberFormat="1" applyFont="1" applyBorder="1" applyAlignment="1" applyProtection="1">
      <alignment vertical="center"/>
    </xf>
    <xf numFmtId="170" fontId="3" fillId="1" borderId="20" xfId="47" applyNumberFormat="1" applyFont="1" applyFill="1" applyBorder="1" applyAlignment="1" applyProtection="1">
      <alignment vertical="center"/>
    </xf>
    <xf numFmtId="170" fontId="3" fillId="1" borderId="24" xfId="47" applyNumberFormat="1" applyFont="1" applyFill="1" applyBorder="1" applyAlignment="1" applyProtection="1">
      <alignment vertical="center"/>
    </xf>
    <xf numFmtId="170" fontId="3" fillId="1" borderId="25" xfId="47" applyNumberFormat="1" applyFont="1" applyFill="1" applyBorder="1" applyAlignment="1" applyProtection="1">
      <alignment vertical="center"/>
    </xf>
    <xf numFmtId="170" fontId="3" fillId="0" borderId="26" xfId="47" applyNumberFormat="1" applyFont="1" applyBorder="1" applyAlignment="1" applyProtection="1">
      <alignment vertical="center"/>
    </xf>
    <xf numFmtId="170" fontId="3" fillId="0" borderId="23" xfId="47" applyNumberFormat="1" applyFont="1" applyBorder="1" applyAlignment="1" applyProtection="1">
      <alignment vertical="center"/>
    </xf>
    <xf numFmtId="164" fontId="104" fillId="0" borderId="0" xfId="0" applyFont="1"/>
    <xf numFmtId="49" fontId="3" fillId="1" borderId="20" xfId="47" applyNumberFormat="1" applyFont="1" applyFill="1" applyBorder="1" applyAlignment="1" applyProtection="1">
      <alignment horizontal="left" vertical="center"/>
    </xf>
    <xf numFmtId="170" fontId="3" fillId="1" borderId="26" xfId="47" applyNumberFormat="1" applyFont="1" applyFill="1" applyBorder="1" applyAlignment="1" applyProtection="1">
      <alignment vertical="center"/>
    </xf>
    <xf numFmtId="170" fontId="3" fillId="0" borderId="24" xfId="47" applyNumberFormat="1" applyFont="1" applyBorder="1" applyAlignment="1" applyProtection="1">
      <alignment horizontal="center" vertical="center"/>
    </xf>
    <xf numFmtId="170" fontId="3" fillId="1" borderId="50" xfId="47" applyNumberFormat="1" applyFont="1" applyFill="1" applyBorder="1" applyAlignment="1" applyProtection="1">
      <alignment vertical="center"/>
    </xf>
    <xf numFmtId="164" fontId="3" fillId="0" borderId="24" xfId="0" applyFont="1" applyBorder="1" applyAlignment="1"/>
    <xf numFmtId="164" fontId="3" fillId="0" borderId="37" xfId="0" applyFont="1" applyBorder="1" applyAlignment="1"/>
    <xf numFmtId="170" fontId="3" fillId="1" borderId="35" xfId="47" applyNumberFormat="1" applyFont="1" applyFill="1" applyBorder="1" applyAlignment="1" applyProtection="1">
      <alignment vertical="center"/>
    </xf>
    <xf numFmtId="170" fontId="3" fillId="1" borderId="23" xfId="47" applyNumberFormat="1" applyFont="1" applyFill="1" applyBorder="1" applyAlignment="1" applyProtection="1">
      <alignment vertical="center"/>
    </xf>
    <xf numFmtId="170" fontId="3" fillId="1" borderId="27" xfId="47" applyNumberFormat="1" applyFont="1" applyFill="1" applyBorder="1" applyAlignment="1" applyProtection="1">
      <alignment vertical="center"/>
    </xf>
    <xf numFmtId="170" fontId="3" fillId="1" borderId="34" xfId="47" applyNumberFormat="1" applyFont="1" applyFill="1" applyBorder="1" applyAlignment="1" applyProtection="1">
      <alignment vertical="center"/>
    </xf>
    <xf numFmtId="170" fontId="3" fillId="0" borderId="20" xfId="47" applyNumberFormat="1" applyFont="1" applyFill="1" applyBorder="1" applyAlignment="1" applyProtection="1">
      <alignment vertical="center"/>
    </xf>
    <xf numFmtId="170" fontId="3" fillId="1" borderId="29" xfId="47" applyNumberFormat="1" applyFont="1" applyFill="1" applyBorder="1" applyAlignment="1" applyProtection="1">
      <alignment vertical="center"/>
    </xf>
    <xf numFmtId="170" fontId="3" fillId="0" borderId="50" xfId="47" applyNumberFormat="1" applyFont="1" applyFill="1" applyBorder="1" applyAlignment="1" applyProtection="1">
      <alignment vertical="center"/>
    </xf>
    <xf numFmtId="170" fontId="3" fillId="1" borderId="63" xfId="47" applyNumberFormat="1" applyFont="1" applyFill="1" applyBorder="1" applyAlignment="1" applyProtection="1">
      <alignment vertical="center"/>
    </xf>
    <xf numFmtId="170" fontId="105" fillId="1" borderId="161" xfId="47" applyNumberFormat="1" applyFont="1" applyFill="1" applyBorder="1" applyAlignment="1" applyProtection="1">
      <alignment vertical="center"/>
    </xf>
    <xf numFmtId="164" fontId="3" fillId="0" borderId="27" xfId="0" applyFont="1" applyBorder="1" applyAlignment="1"/>
    <xf numFmtId="170" fontId="3" fillId="0" borderId="139" xfId="47" applyNumberFormat="1" applyFont="1" applyBorder="1" applyAlignment="1" applyProtection="1">
      <alignment vertical="center"/>
    </xf>
    <xf numFmtId="170" fontId="3" fillId="0" borderId="0" xfId="47" applyNumberFormat="1" applyFont="1" applyBorder="1" applyAlignment="1" applyProtection="1">
      <alignment vertical="center"/>
    </xf>
    <xf numFmtId="170" fontId="3" fillId="0" borderId="25" xfId="47" applyNumberFormat="1" applyFont="1" applyBorder="1" applyAlignment="1" applyProtection="1">
      <alignment horizontal="left" vertical="center"/>
    </xf>
    <xf numFmtId="170" fontId="3" fillId="1" borderId="0" xfId="47" applyNumberFormat="1" applyFont="1" applyFill="1" applyBorder="1" applyAlignment="1" applyProtection="1">
      <alignment vertical="center"/>
    </xf>
    <xf numFmtId="170" fontId="9" fillId="24" borderId="34" xfId="50" applyNumberFormat="1" applyFont="1" applyFill="1" applyBorder="1" applyAlignment="1" applyProtection="1">
      <alignment horizontal="left" vertical="center"/>
    </xf>
    <xf numFmtId="170" fontId="9" fillId="24" borderId="36" xfId="50" applyNumberFormat="1" applyFont="1" applyFill="1" applyBorder="1" applyAlignment="1" applyProtection="1">
      <alignment horizontal="left" vertical="center"/>
    </xf>
    <xf numFmtId="0" fontId="9" fillId="0" borderId="20" xfId="0" applyNumberFormat="1" applyFont="1" applyBorder="1" applyAlignment="1">
      <alignment vertical="center"/>
    </xf>
    <xf numFmtId="164" fontId="0" fillId="0" borderId="37" xfId="0" applyBorder="1" applyAlignment="1">
      <alignment vertical="center"/>
    </xf>
    <xf numFmtId="164" fontId="0" fillId="0" borderId="30" xfId="0" applyBorder="1" applyAlignment="1">
      <alignment vertical="center"/>
    </xf>
    <xf numFmtId="170" fontId="1" fillId="0" borderId="0" xfId="50" applyNumberFormat="1" applyFont="1" applyProtection="1"/>
    <xf numFmtId="164" fontId="15" fillId="0" borderId="20" xfId="0" applyFont="1" applyBorder="1" applyAlignment="1" applyProtection="1">
      <alignment horizontal="left"/>
    </xf>
    <xf numFmtId="49" fontId="1" fillId="0" borderId="0" xfId="0" applyNumberFormat="1" applyFont="1" applyProtection="1"/>
    <xf numFmtId="0" fontId="47" fillId="24" borderId="103" xfId="0" applyNumberFormat="1" applyFont="1" applyFill="1" applyBorder="1" applyAlignment="1">
      <alignment horizontal="center" vertical="center"/>
    </xf>
    <xf numFmtId="49" fontId="17" fillId="34" borderId="0" xfId="0" quotePrefix="1" applyNumberFormat="1" applyFont="1" applyFill="1" applyAlignment="1" applyProtection="1">
      <alignment horizontal="center"/>
    </xf>
    <xf numFmtId="164" fontId="108" fillId="0" borderId="0" xfId="0" applyFont="1" applyBorder="1"/>
    <xf numFmtId="164" fontId="3" fillId="0" borderId="0" xfId="0" applyFont="1" applyBorder="1"/>
    <xf numFmtId="7" fontId="9" fillId="0" borderId="16" xfId="46" applyNumberFormat="1" applyFont="1" applyFill="1" applyBorder="1" applyProtection="1"/>
    <xf numFmtId="167" fontId="9" fillId="0" borderId="28" xfId="29" applyNumberFormat="1" applyFont="1" applyFill="1" applyBorder="1" applyProtection="1"/>
    <xf numFmtId="0" fontId="13" fillId="42" borderId="77" xfId="47" applyFont="1" applyFill="1" applyBorder="1" applyAlignment="1" applyProtection="1">
      <alignment horizontal="left" wrapText="1"/>
      <protection locked="0"/>
    </xf>
    <xf numFmtId="14" fontId="13" fillId="42" borderId="73" xfId="47" applyNumberFormat="1" applyFont="1" applyFill="1" applyBorder="1" applyAlignment="1" applyProtection="1">
      <alignment horizontal="left"/>
      <protection locked="0"/>
    </xf>
    <xf numFmtId="49" fontId="13" fillId="42" borderId="73" xfId="47" applyNumberFormat="1" applyFont="1" applyFill="1" applyBorder="1" applyAlignment="1" applyProtection="1">
      <alignment horizontal="left" wrapText="1"/>
      <protection locked="0"/>
    </xf>
    <xf numFmtId="49" fontId="13" fillId="42" borderId="73" xfId="47" applyNumberFormat="1" applyFont="1" applyFill="1" applyBorder="1" applyAlignment="1" applyProtection="1">
      <alignment horizontal="left"/>
      <protection locked="0"/>
    </xf>
    <xf numFmtId="0" fontId="13" fillId="42" borderId="73" xfId="47" applyFont="1" applyFill="1" applyBorder="1" applyAlignment="1" applyProtection="1">
      <alignment horizontal="left" wrapText="1"/>
      <protection locked="0"/>
    </xf>
    <xf numFmtId="0" fontId="25" fillId="42" borderId="108" xfId="47" applyFont="1" applyFill="1" applyBorder="1" applyAlignment="1" applyProtection="1">
      <alignment horizontal="left" vertical="center"/>
      <protection locked="0" hidden="1"/>
    </xf>
    <xf numFmtId="0" fontId="25" fillId="42" borderId="109" xfId="47" applyFont="1" applyFill="1" applyBorder="1" applyAlignment="1" applyProtection="1">
      <alignment horizontal="left" vertical="center"/>
      <protection locked="0" hidden="1"/>
    </xf>
    <xf numFmtId="0" fontId="25" fillId="42" borderId="110" xfId="47" applyFont="1" applyFill="1" applyBorder="1" applyAlignment="1" applyProtection="1">
      <alignment horizontal="left" vertical="center"/>
      <protection locked="0" hidden="1"/>
    </xf>
    <xf numFmtId="168" fontId="13" fillId="42" borderId="151" xfId="29" applyNumberFormat="1" applyFont="1" applyFill="1" applyBorder="1" applyAlignment="1" applyProtection="1">
      <alignment horizontal="left" vertical="center"/>
      <protection locked="0"/>
    </xf>
    <xf numFmtId="0" fontId="12" fillId="42" borderId="155" xfId="29" applyNumberFormat="1" applyFont="1" applyFill="1" applyBorder="1" applyAlignment="1" applyProtection="1">
      <alignment horizontal="right" vertical="center"/>
      <protection locked="0"/>
    </xf>
    <xf numFmtId="168" fontId="13" fillId="42" borderId="77" xfId="29" applyNumberFormat="1" applyFont="1" applyFill="1" applyBorder="1" applyAlignment="1" applyProtection="1">
      <alignment horizontal="left" vertical="center"/>
      <protection locked="0"/>
    </xf>
    <xf numFmtId="0" fontId="12" fillId="42" borderId="156" xfId="29" applyNumberFormat="1" applyFont="1" applyFill="1" applyBorder="1" applyAlignment="1" applyProtection="1">
      <alignment horizontal="right" vertical="center"/>
      <protection locked="0"/>
    </xf>
    <xf numFmtId="168" fontId="13" fillId="42" borderId="137" xfId="29" applyNumberFormat="1" applyFont="1" applyFill="1" applyBorder="1" applyAlignment="1" applyProtection="1">
      <alignment horizontal="left" vertical="center"/>
      <protection locked="0"/>
    </xf>
    <xf numFmtId="168" fontId="13" fillId="42" borderId="154" xfId="29" applyNumberFormat="1" applyFont="1" applyFill="1" applyBorder="1" applyAlignment="1" applyProtection="1">
      <alignment horizontal="left" vertical="center"/>
      <protection locked="0"/>
    </xf>
    <xf numFmtId="7" fontId="13" fillId="42" borderId="58" xfId="46" applyNumberFormat="1" applyFont="1" applyFill="1" applyBorder="1" applyProtection="1">
      <protection locked="0"/>
    </xf>
    <xf numFmtId="7" fontId="13" fillId="42" borderId="55" xfId="46" applyNumberFormat="1" applyFont="1" applyFill="1" applyBorder="1" applyProtection="1">
      <protection locked="0"/>
    </xf>
    <xf numFmtId="7" fontId="13" fillId="42" borderId="85" xfId="46" applyNumberFormat="1" applyFont="1" applyFill="1" applyBorder="1" applyProtection="1">
      <protection locked="0"/>
    </xf>
    <xf numFmtId="7" fontId="13" fillId="42" borderId="56" xfId="46" applyNumberFormat="1" applyFont="1" applyFill="1" applyBorder="1" applyProtection="1">
      <protection locked="0"/>
    </xf>
    <xf numFmtId="7" fontId="13" fillId="42" borderId="61" xfId="46" applyNumberFormat="1" applyFont="1" applyFill="1" applyBorder="1" applyProtection="1">
      <protection locked="0"/>
    </xf>
    <xf numFmtId="7" fontId="13" fillId="42" borderId="102" xfId="46" applyNumberFormat="1" applyFont="1" applyFill="1" applyBorder="1" applyProtection="1">
      <protection locked="0"/>
    </xf>
    <xf numFmtId="7" fontId="9" fillId="42" borderId="48" xfId="46" applyNumberFormat="1" applyFont="1" applyFill="1" applyBorder="1" applyProtection="1">
      <protection locked="0"/>
    </xf>
    <xf numFmtId="10" fontId="13" fillId="42" borderId="56" xfId="46" applyNumberFormat="1" applyFont="1" applyFill="1" applyBorder="1" applyProtection="1">
      <protection locked="0"/>
    </xf>
    <xf numFmtId="7" fontId="9" fillId="42" borderId="16" xfId="46" applyNumberFormat="1" applyFont="1" applyFill="1" applyBorder="1" applyProtection="1">
      <protection locked="0"/>
    </xf>
    <xf numFmtId="7" fontId="13" fillId="42" borderId="12" xfId="46" applyNumberFormat="1" applyFont="1" applyFill="1" applyBorder="1" applyProtection="1">
      <protection locked="0"/>
    </xf>
    <xf numFmtId="7" fontId="13" fillId="42" borderId="121" xfId="46" applyNumberFormat="1" applyFont="1" applyFill="1" applyBorder="1" applyProtection="1">
      <protection locked="0"/>
    </xf>
    <xf numFmtId="49" fontId="13" fillId="42" borderId="81" xfId="0" applyNumberFormat="1" applyFont="1" applyFill="1" applyBorder="1" applyProtection="1">
      <protection locked="0"/>
    </xf>
    <xf numFmtId="49" fontId="13" fillId="42" borderId="56" xfId="0" applyNumberFormat="1" applyFont="1" applyFill="1" applyBorder="1" applyAlignment="1" applyProtection="1">
      <alignment horizontal="right"/>
      <protection locked="0"/>
    </xf>
    <xf numFmtId="167" fontId="13" fillId="42" borderId="66" xfId="28" quotePrefix="1" applyNumberFormat="1" applyFont="1" applyFill="1" applyBorder="1" applyProtection="1">
      <protection locked="0"/>
    </xf>
    <xf numFmtId="167" fontId="13" fillId="42" borderId="68" xfId="28" quotePrefix="1" applyNumberFormat="1" applyFont="1" applyFill="1" applyBorder="1" applyProtection="1">
      <protection locked="0"/>
    </xf>
    <xf numFmtId="168" fontId="13" fillId="42" borderId="68" xfId="29" quotePrefix="1" applyNumberFormat="1" applyFont="1" applyFill="1" applyBorder="1" applyProtection="1">
      <protection locked="0"/>
    </xf>
    <xf numFmtId="167" fontId="13" fillId="42" borderId="68" xfId="29" quotePrefix="1" applyNumberFormat="1" applyFont="1" applyFill="1" applyBorder="1" applyProtection="1">
      <protection locked="0"/>
    </xf>
    <xf numFmtId="168" fontId="13" fillId="42" borderId="66" xfId="29" quotePrefix="1" applyNumberFormat="1" applyFont="1" applyFill="1" applyBorder="1" applyProtection="1">
      <protection locked="0"/>
    </xf>
    <xf numFmtId="49" fontId="13" fillId="42" borderId="82" xfId="0" applyNumberFormat="1" applyFont="1" applyFill="1" applyBorder="1" applyProtection="1">
      <protection locked="0"/>
    </xf>
    <xf numFmtId="49" fontId="13" fillId="42" borderId="65" xfId="0" applyNumberFormat="1" applyFont="1" applyFill="1" applyBorder="1" applyAlignment="1" applyProtection="1">
      <alignment horizontal="right"/>
      <protection locked="0"/>
    </xf>
    <xf numFmtId="167" fontId="13" fillId="42" borderId="67" xfId="28" quotePrefix="1" applyNumberFormat="1" applyFont="1" applyFill="1" applyBorder="1" applyProtection="1">
      <protection locked="0"/>
    </xf>
    <xf numFmtId="167" fontId="13" fillId="42" borderId="69" xfId="28" quotePrefix="1" applyNumberFormat="1" applyFont="1" applyFill="1" applyBorder="1" applyProtection="1">
      <protection locked="0"/>
    </xf>
    <xf numFmtId="168" fontId="13" fillId="42" borderId="132" xfId="29" quotePrefix="1" applyNumberFormat="1" applyFont="1" applyFill="1" applyBorder="1" applyProtection="1">
      <protection locked="0"/>
    </xf>
    <xf numFmtId="167" fontId="13" fillId="42" borderId="132" xfId="29" quotePrefix="1" applyNumberFormat="1" applyFont="1" applyFill="1" applyBorder="1" applyProtection="1">
      <protection locked="0"/>
    </xf>
    <xf numFmtId="167" fontId="13" fillId="42" borderId="133" xfId="29" quotePrefix="1" applyNumberFormat="1" applyFont="1" applyFill="1" applyBorder="1" applyProtection="1">
      <protection locked="0"/>
    </xf>
    <xf numFmtId="168" fontId="13" fillId="42" borderId="133" xfId="29" quotePrefix="1" applyNumberFormat="1" applyFont="1" applyFill="1" applyBorder="1" applyProtection="1">
      <protection locked="0"/>
    </xf>
    <xf numFmtId="168" fontId="13" fillId="42" borderId="134" xfId="29" quotePrefix="1" applyNumberFormat="1" applyFont="1" applyFill="1" applyBorder="1" applyProtection="1">
      <protection locked="0"/>
    </xf>
    <xf numFmtId="168" fontId="13" fillId="42" borderId="67" xfId="29" quotePrefix="1" applyNumberFormat="1" applyFont="1" applyFill="1" applyBorder="1" applyProtection="1">
      <protection locked="0"/>
    </xf>
    <xf numFmtId="164" fontId="25" fillId="42" borderId="0" xfId="0" applyFont="1" applyFill="1" applyAlignment="1" applyProtection="1">
      <alignment horizontal="center"/>
      <protection locked="0"/>
    </xf>
    <xf numFmtId="167" fontId="13" fillId="42" borderId="56" xfId="28" quotePrefix="1" applyNumberFormat="1" applyFont="1" applyFill="1" applyBorder="1" applyProtection="1">
      <protection locked="0"/>
    </xf>
    <xf numFmtId="167" fontId="13" fillId="42" borderId="56" xfId="0" applyNumberFormat="1" applyFont="1" applyFill="1" applyBorder="1" applyProtection="1">
      <protection locked="0"/>
    </xf>
    <xf numFmtId="167" fontId="1" fillId="42" borderId="135" xfId="52" applyNumberFormat="1" applyFill="1" applyBorder="1" applyProtection="1">
      <protection locked="0"/>
    </xf>
    <xf numFmtId="167" fontId="1" fillId="42" borderId="146" xfId="52" applyNumberFormat="1" applyFill="1" applyBorder="1" applyProtection="1">
      <protection locked="0"/>
    </xf>
    <xf numFmtId="0" fontId="1" fillId="42" borderId="0" xfId="52" applyFill="1" applyBorder="1" applyProtection="1">
      <protection locked="0"/>
    </xf>
    <xf numFmtId="0" fontId="1" fillId="42" borderId="0" xfId="52" applyFont="1" applyFill="1" applyBorder="1" applyProtection="1">
      <protection locked="0"/>
    </xf>
    <xf numFmtId="0" fontId="1" fillId="42" borderId="29" xfId="52" applyFill="1" applyBorder="1" applyProtection="1">
      <protection locked="0"/>
    </xf>
    <xf numFmtId="167" fontId="1" fillId="42" borderId="125" xfId="52" applyNumberFormat="1" applyFill="1" applyBorder="1" applyProtection="1">
      <protection locked="0"/>
    </xf>
    <xf numFmtId="167" fontId="1" fillId="42" borderId="140" xfId="52" applyNumberFormat="1" applyFill="1" applyBorder="1" applyProtection="1">
      <protection locked="0"/>
    </xf>
    <xf numFmtId="167" fontId="86" fillId="42" borderId="56" xfId="53" applyNumberFormat="1" applyFont="1" applyFill="1" applyBorder="1" applyAlignment="1" applyProtection="1">
      <alignment vertical="top"/>
      <protection locked="0"/>
    </xf>
    <xf numFmtId="37" fontId="86" fillId="42" borderId="56" xfId="53" applyNumberFormat="1" applyFont="1" applyFill="1" applyBorder="1" applyAlignment="1" applyProtection="1">
      <alignment horizontal="center" vertical="top"/>
      <protection locked="0"/>
    </xf>
    <xf numFmtId="0" fontId="14" fillId="42" borderId="128" xfId="53" applyFont="1" applyFill="1" applyBorder="1" applyAlignment="1" applyProtection="1">
      <alignment horizontal="left" vertical="top"/>
      <protection locked="0"/>
    </xf>
    <xf numFmtId="0" fontId="14" fillId="42" borderId="129" xfId="53" applyFont="1" applyFill="1" applyBorder="1" applyAlignment="1" applyProtection="1">
      <alignment horizontal="left" vertical="top"/>
      <protection locked="0"/>
    </xf>
    <xf numFmtId="0" fontId="14" fillId="42" borderId="130" xfId="53" applyFont="1" applyFill="1" applyBorder="1" applyAlignment="1" applyProtection="1">
      <alignment horizontal="left" vertical="top"/>
      <protection locked="0"/>
    </xf>
    <xf numFmtId="49" fontId="13" fillId="42" borderId="56" xfId="53" applyNumberFormat="1" applyFont="1" applyFill="1" applyBorder="1" applyAlignment="1" applyProtection="1">
      <alignment horizontal="left" vertical="top"/>
      <protection locked="0"/>
    </xf>
    <xf numFmtId="167" fontId="13" fillId="42" borderId="56" xfId="53" applyNumberFormat="1" applyFont="1" applyFill="1" applyBorder="1" applyAlignment="1" applyProtection="1">
      <alignment vertical="top"/>
      <protection locked="0"/>
    </xf>
    <xf numFmtId="166" fontId="13" fillId="42" borderId="56" xfId="53" applyNumberFormat="1" applyFont="1" applyFill="1" applyBorder="1" applyAlignment="1" applyProtection="1">
      <alignment horizontal="left"/>
      <protection locked="0"/>
    </xf>
    <xf numFmtId="167" fontId="13" fillId="42" borderId="56" xfId="53" applyNumberFormat="1" applyFont="1" applyFill="1" applyBorder="1" applyProtection="1">
      <protection locked="0"/>
    </xf>
    <xf numFmtId="167" fontId="13" fillId="42" borderId="56" xfId="53" applyNumberFormat="1" applyFont="1" applyFill="1" applyBorder="1" applyAlignment="1" applyProtection="1">
      <alignment vertical="top" wrapText="1"/>
      <protection locked="0"/>
    </xf>
    <xf numFmtId="167" fontId="13" fillId="42" borderId="61" xfId="53" applyNumberFormat="1" applyFont="1" applyFill="1" applyBorder="1" applyAlignment="1" applyProtection="1">
      <alignment vertical="top" wrapText="1"/>
      <protection locked="0"/>
    </xf>
    <xf numFmtId="164" fontId="9" fillId="42" borderId="0" xfId="0" applyFont="1" applyFill="1" applyProtection="1">
      <protection locked="0"/>
    </xf>
    <xf numFmtId="170" fontId="34" fillId="42" borderId="56" xfId="50" applyNumberFormat="1" applyFont="1" applyFill="1" applyBorder="1" applyProtection="1">
      <protection locked="0"/>
    </xf>
    <xf numFmtId="170" fontId="34" fillId="42" borderId="76" xfId="50" applyNumberFormat="1" applyFont="1" applyFill="1" applyBorder="1" applyProtection="1">
      <protection locked="0"/>
    </xf>
    <xf numFmtId="170" fontId="32" fillId="42" borderId="64" xfId="58" applyNumberFormat="1" applyFont="1" applyFill="1" applyBorder="1" applyProtection="1">
      <protection locked="0"/>
    </xf>
    <xf numFmtId="5" fontId="32" fillId="42" borderId="64" xfId="58" applyNumberFormat="1" applyFont="1" applyFill="1" applyBorder="1" applyProtection="1">
      <protection locked="0"/>
    </xf>
    <xf numFmtId="170" fontId="32" fillId="42" borderId="56" xfId="58" applyNumberFormat="1" applyFont="1" applyFill="1" applyBorder="1" applyProtection="1">
      <protection locked="0"/>
    </xf>
    <xf numFmtId="5" fontId="32" fillId="42" borderId="56" xfId="58" applyNumberFormat="1" applyFont="1" applyFill="1" applyBorder="1" applyProtection="1">
      <protection locked="0"/>
    </xf>
    <xf numFmtId="170" fontId="32" fillId="42" borderId="125" xfId="58" applyNumberFormat="1" applyFont="1" applyFill="1" applyBorder="1" applyProtection="1">
      <protection locked="0"/>
    </xf>
    <xf numFmtId="5" fontId="32" fillId="42" borderId="126" xfId="58" applyNumberFormat="1" applyFont="1" applyFill="1" applyBorder="1" applyProtection="1">
      <protection locked="0"/>
    </xf>
    <xf numFmtId="5" fontId="32" fillId="42" borderId="125" xfId="58" applyNumberFormat="1" applyFont="1" applyFill="1" applyBorder="1" applyProtection="1">
      <protection locked="0"/>
    </xf>
    <xf numFmtId="5" fontId="32" fillId="42" borderId="56" xfId="58" applyNumberFormat="1" applyFont="1" applyFill="1" applyBorder="1" applyAlignment="1" applyProtection="1">
      <alignment horizontal="right" vertical="center"/>
      <protection locked="0"/>
    </xf>
    <xf numFmtId="5" fontId="32" fillId="42" borderId="55" xfId="58" applyNumberFormat="1" applyFont="1" applyFill="1" applyBorder="1" applyAlignment="1" applyProtection="1">
      <alignment horizontal="right" vertical="center"/>
      <protection locked="0"/>
    </xf>
    <xf numFmtId="170" fontId="105" fillId="42" borderId="56" xfId="47" applyNumberFormat="1" applyFont="1" applyFill="1" applyBorder="1" applyAlignment="1" applyProtection="1">
      <alignment vertical="center"/>
      <protection locked="0"/>
    </xf>
    <xf numFmtId="170" fontId="105" fillId="42" borderId="61" xfId="47" applyNumberFormat="1" applyFont="1" applyFill="1" applyBorder="1" applyAlignment="1" applyProtection="1">
      <alignment vertical="center"/>
      <protection locked="0"/>
    </xf>
    <xf numFmtId="170" fontId="105" fillId="42" borderId="55" xfId="47" applyNumberFormat="1" applyFont="1" applyFill="1" applyBorder="1" applyAlignment="1" applyProtection="1">
      <alignment vertical="center"/>
      <protection locked="0"/>
    </xf>
    <xf numFmtId="170" fontId="105" fillId="42" borderId="55" xfId="47" applyNumberFormat="1" applyFont="1" applyFill="1" applyBorder="1" applyAlignment="1" applyProtection="1">
      <alignment horizontal="right" vertical="center"/>
      <protection locked="0"/>
    </xf>
    <xf numFmtId="170" fontId="105" fillId="42" borderId="130" xfId="47" applyNumberFormat="1" applyFont="1" applyFill="1" applyBorder="1" applyAlignment="1" applyProtection="1">
      <alignment vertical="center"/>
      <protection locked="0"/>
    </xf>
    <xf numFmtId="170" fontId="19" fillId="19" borderId="47" xfId="58" applyNumberFormat="1" applyFont="1" applyFill="1" applyBorder="1" applyAlignment="1" applyProtection="1">
      <alignment horizontal="center" vertical="center"/>
    </xf>
    <xf numFmtId="7" fontId="19" fillId="19" borderId="28" xfId="58" applyNumberFormat="1" applyFont="1" applyFill="1" applyBorder="1" applyAlignment="1" applyProtection="1">
      <alignment horizontal="center"/>
    </xf>
    <xf numFmtId="170" fontId="10" fillId="0" borderId="29" xfId="58" applyNumberFormat="1" applyFont="1" applyBorder="1" applyAlignment="1" applyProtection="1">
      <alignment horizontal="right"/>
    </xf>
    <xf numFmtId="172" fontId="19" fillId="19" borderId="199" xfId="58" applyNumberFormat="1" applyFont="1" applyFill="1" applyBorder="1" applyProtection="1"/>
    <xf numFmtId="170" fontId="19" fillId="19" borderId="25" xfId="58" applyNumberFormat="1" applyFont="1" applyFill="1" applyBorder="1" applyAlignment="1" applyProtection="1">
      <alignment horizontal="center" vertical="center"/>
    </xf>
    <xf numFmtId="7" fontId="19" fillId="0" borderId="30" xfId="58" applyNumberFormat="1" applyFont="1" applyBorder="1" applyAlignment="1" applyProtection="1">
      <alignment horizontal="center"/>
    </xf>
    <xf numFmtId="0" fontId="19" fillId="0" borderId="200" xfId="58" applyNumberFormat="1" applyFont="1" applyBorder="1" applyAlignment="1" applyProtection="1">
      <alignment horizontal="center"/>
    </xf>
    <xf numFmtId="170" fontId="32" fillId="42" borderId="61" xfId="58" applyNumberFormat="1" applyFont="1" applyFill="1" applyBorder="1" applyProtection="1">
      <protection locked="0"/>
    </xf>
    <xf numFmtId="174" fontId="16" fillId="0" borderId="0" xfId="29" applyNumberFormat="1" applyFont="1" applyBorder="1" applyProtection="1"/>
    <xf numFmtId="5" fontId="32" fillId="42" borderId="61" xfId="58" applyNumberFormat="1" applyFont="1" applyFill="1" applyBorder="1" applyProtection="1">
      <protection locked="0"/>
    </xf>
    <xf numFmtId="0" fontId="19" fillId="0" borderId="201" xfId="58" applyNumberFormat="1" applyFont="1" applyBorder="1" applyAlignment="1" applyProtection="1">
      <alignment horizontal="center"/>
    </xf>
    <xf numFmtId="170" fontId="32" fillId="42" borderId="55" xfId="58" applyNumberFormat="1" applyFont="1" applyFill="1" applyBorder="1" applyProtection="1">
      <protection locked="0"/>
    </xf>
    <xf numFmtId="5" fontId="32" fillId="42" borderId="55" xfId="58" applyNumberFormat="1" applyFont="1" applyFill="1" applyBorder="1" applyProtection="1">
      <protection locked="0"/>
    </xf>
    <xf numFmtId="5" fontId="16" fillId="19" borderId="20" xfId="58" applyNumberFormat="1" applyFont="1" applyFill="1" applyBorder="1" applyProtection="1"/>
    <xf numFmtId="5" fontId="32" fillId="19" borderId="20" xfId="58" applyNumberFormat="1" applyFont="1" applyFill="1" applyBorder="1" applyProtection="1"/>
    <xf numFmtId="5" fontId="16" fillId="19" borderId="20" xfId="58" applyNumberFormat="1" applyFont="1" applyFill="1" applyBorder="1" applyAlignment="1" applyProtection="1">
      <alignment horizontal="right"/>
    </xf>
    <xf numFmtId="170" fontId="19" fillId="19" borderId="20" xfId="58" applyNumberFormat="1" applyFont="1" applyFill="1" applyBorder="1" applyAlignment="1" applyProtection="1">
      <alignment horizontal="center" vertical="center"/>
    </xf>
    <xf numFmtId="170" fontId="19" fillId="19" borderId="26" xfId="58" applyNumberFormat="1" applyFont="1" applyFill="1" applyBorder="1" applyAlignment="1" applyProtection="1">
      <alignment horizontal="center" vertical="center"/>
    </xf>
    <xf numFmtId="172" fontId="19" fillId="19" borderId="25" xfId="58" applyNumberFormat="1" applyFont="1" applyFill="1" applyBorder="1" applyProtection="1"/>
    <xf numFmtId="0" fontId="10" fillId="0" borderId="50" xfId="50" applyNumberFormat="1" applyFont="1" applyBorder="1" applyAlignment="1" applyProtection="1">
      <alignment horizontal="center"/>
    </xf>
    <xf numFmtId="0" fontId="0" fillId="0" borderId="23" xfId="0" applyNumberFormat="1" applyBorder="1" applyAlignment="1"/>
    <xf numFmtId="170" fontId="10" fillId="0" borderId="0" xfId="50" applyNumberFormat="1" applyFont="1" applyAlignment="1" applyProtection="1"/>
    <xf numFmtId="170" fontId="10" fillId="0" borderId="20" xfId="50" applyNumberFormat="1" applyFont="1" applyBorder="1" applyAlignment="1" applyProtection="1">
      <alignment horizontal="right"/>
    </xf>
    <xf numFmtId="170" fontId="10" fillId="0" borderId="20" xfId="50" applyNumberFormat="1" applyFont="1" applyBorder="1" applyAlignment="1" applyProtection="1"/>
    <xf numFmtId="0" fontId="9" fillId="24" borderId="20" xfId="50" applyNumberFormat="1" applyFont="1" applyFill="1" applyBorder="1" applyAlignment="1" applyProtection="1">
      <alignment horizontal="center" vertical="center"/>
    </xf>
    <xf numFmtId="49" fontId="92" fillId="0" borderId="50" xfId="50" applyNumberFormat="1" applyFont="1" applyBorder="1" applyAlignment="1" applyProtection="1">
      <alignment horizontal="center"/>
    </xf>
    <xf numFmtId="170" fontId="92" fillId="0" borderId="23" xfId="50" quotePrefix="1" applyNumberFormat="1" applyFont="1" applyBorder="1" applyAlignment="1" applyProtection="1">
      <alignment horizontal="center" wrapText="1"/>
    </xf>
    <xf numFmtId="0" fontId="1" fillId="0" borderId="25" xfId="53" applyFont="1" applyBorder="1" applyProtection="1"/>
    <xf numFmtId="167" fontId="14" fillId="0" borderId="34" xfId="53" applyNumberFormat="1" applyFont="1" applyFill="1" applyBorder="1" applyProtection="1"/>
    <xf numFmtId="170" fontId="103" fillId="0" borderId="23" xfId="47" quotePrefix="1" applyNumberFormat="1" applyFont="1" applyBorder="1" applyAlignment="1" applyProtection="1">
      <alignment horizontal="center" wrapText="1"/>
    </xf>
    <xf numFmtId="170" fontId="103" fillId="0" borderId="23" xfId="47" applyNumberFormat="1" applyFont="1" applyBorder="1" applyAlignment="1" applyProtection="1">
      <alignment horizontal="center"/>
    </xf>
    <xf numFmtId="170" fontId="103" fillId="0" borderId="50" xfId="47" applyNumberFormat="1" applyFont="1" applyBorder="1" applyAlignment="1" applyProtection="1">
      <alignment horizontal="center"/>
    </xf>
    <xf numFmtId="9" fontId="3" fillId="0" borderId="20" xfId="51" applyNumberFormat="1" applyFont="1" applyFill="1" applyBorder="1" applyProtection="1"/>
    <xf numFmtId="49" fontId="1" fillId="43" borderId="0" xfId="0" applyNumberFormat="1" applyFont="1" applyFill="1"/>
    <xf numFmtId="164" fontId="0" fillId="0" borderId="0" xfId="0" applyAlignment="1"/>
    <xf numFmtId="0" fontId="9" fillId="0" borderId="20" xfId="49" applyFont="1" applyBorder="1" applyAlignment="1" applyProtection="1">
      <alignment horizontal="left" vertical="center"/>
    </xf>
    <xf numFmtId="0" fontId="9" fillId="0" borderId="24" xfId="51" applyFont="1" applyBorder="1" applyAlignment="1" applyProtection="1">
      <alignment horizontal="left"/>
    </xf>
    <xf numFmtId="0" fontId="9" fillId="0" borderId="34" xfId="51" applyFont="1" applyBorder="1" applyAlignment="1" applyProtection="1">
      <alignment horizontal="left" vertical="center"/>
    </xf>
    <xf numFmtId="0" fontId="9" fillId="0" borderId="36" xfId="51" applyFont="1" applyBorder="1" applyAlignment="1" applyProtection="1">
      <alignment horizontal="left" vertical="center"/>
    </xf>
    <xf numFmtId="0" fontId="9" fillId="0" borderId="25" xfId="51" applyFont="1" applyBorder="1" applyAlignment="1" applyProtection="1">
      <alignment horizontal="left"/>
    </xf>
    <xf numFmtId="0" fontId="9" fillId="0" borderId="0" xfId="51" applyFont="1" applyAlignment="1" applyProtection="1">
      <alignment horizontal="right"/>
    </xf>
    <xf numFmtId="0" fontId="60" fillId="0" borderId="3" xfId="36" applyFont="1" applyProtection="1"/>
    <xf numFmtId="0" fontId="16" fillId="0" borderId="3" xfId="36" applyProtection="1"/>
    <xf numFmtId="0" fontId="16" fillId="0" borderId="3" xfId="32" quotePrefix="1" applyAlignment="1" applyProtection="1">
      <alignment horizontal="right"/>
    </xf>
    <xf numFmtId="0" fontId="60" fillId="0" borderId="3" xfId="32" quotePrefix="1" applyFont="1" applyAlignment="1" applyProtection="1">
      <alignment horizontal="right"/>
    </xf>
    <xf numFmtId="0" fontId="60" fillId="0" borderId="0" xfId="38" applyFont="1" applyProtection="1"/>
    <xf numFmtId="0" fontId="63" fillId="0" borderId="0" xfId="35" applyFont="1" applyProtection="1"/>
    <xf numFmtId="0" fontId="60" fillId="0" borderId="0" xfId="34" applyFont="1" applyProtection="1"/>
    <xf numFmtId="0" fontId="60" fillId="0" borderId="0" xfId="33" applyFont="1" applyProtection="1">
      <alignment horizontal="right"/>
    </xf>
    <xf numFmtId="0" fontId="10" fillId="0" borderId="24" xfId="51" applyFont="1" applyBorder="1" applyAlignment="1" applyProtection="1">
      <alignment horizontal="left"/>
    </xf>
    <xf numFmtId="0" fontId="10" fillId="0" borderId="20" xfId="51" applyFont="1" applyBorder="1" applyAlignment="1" applyProtection="1">
      <alignment horizontal="left"/>
    </xf>
    <xf numFmtId="170" fontId="103" fillId="0" borderId="20" xfId="51" applyNumberFormat="1" applyFont="1" applyFill="1" applyBorder="1" applyProtection="1"/>
    <xf numFmtId="3" fontId="10" fillId="1" borderId="26" xfId="51" applyNumberFormat="1" applyFont="1" applyFill="1" applyBorder="1" applyAlignment="1" applyProtection="1">
      <alignment horizontal="left"/>
    </xf>
    <xf numFmtId="0" fontId="97" fillId="0" borderId="20" xfId="49" applyFont="1" applyBorder="1" applyAlignment="1" applyProtection="1">
      <alignment horizontal="center" vertical="center" shrinkToFit="1"/>
    </xf>
    <xf numFmtId="37" fontId="14" fillId="42" borderId="202" xfId="53" applyNumberFormat="1" applyFont="1" applyFill="1" applyBorder="1" applyProtection="1">
      <protection locked="0"/>
    </xf>
    <xf numFmtId="167" fontId="14" fillId="42" borderId="202" xfId="53" applyNumberFormat="1" applyFont="1" applyFill="1" applyBorder="1" applyProtection="1">
      <protection locked="0"/>
    </xf>
    <xf numFmtId="167" fontId="14" fillId="42" borderId="203" xfId="53" applyNumberFormat="1" applyFont="1" applyFill="1" applyBorder="1" applyProtection="1">
      <protection locked="0"/>
    </xf>
    <xf numFmtId="0" fontId="13" fillId="0" borderId="204" xfId="47" applyFont="1" applyFill="1" applyBorder="1" applyAlignment="1" applyProtection="1">
      <alignment horizontal="left" wrapText="1"/>
      <protection locked="0"/>
    </xf>
    <xf numFmtId="173" fontId="13" fillId="0" borderId="204" xfId="47" applyNumberFormat="1" applyFont="1" applyFill="1" applyBorder="1" applyAlignment="1" applyProtection="1">
      <alignment horizontal="left"/>
      <protection locked="0"/>
    </xf>
    <xf numFmtId="168" fontId="13" fillId="0" borderId="204" xfId="29" applyNumberFormat="1" applyFont="1" applyFill="1" applyBorder="1" applyAlignment="1" applyProtection="1">
      <alignment horizontal="left" vertical="center"/>
      <protection locked="0"/>
    </xf>
    <xf numFmtId="49" fontId="13" fillId="0" borderId="204" xfId="47" applyNumberFormat="1" applyFont="1" applyFill="1" applyBorder="1" applyAlignment="1" applyProtection="1">
      <alignment horizontal="center" wrapText="1"/>
      <protection locked="0"/>
    </xf>
    <xf numFmtId="49" fontId="13" fillId="0" borderId="204" xfId="47" applyNumberFormat="1" applyFont="1" applyFill="1" applyBorder="1" applyAlignment="1" applyProtection="1">
      <alignment horizontal="center"/>
      <protection locked="0"/>
    </xf>
    <xf numFmtId="167" fontId="14" fillId="0" borderId="205" xfId="53" applyNumberFormat="1" applyFont="1" applyFill="1" applyBorder="1" applyProtection="1">
      <protection locked="0"/>
    </xf>
    <xf numFmtId="0" fontId="10" fillId="0" borderId="0" xfId="55" applyFont="1" applyAlignment="1">
      <alignment horizontal="left"/>
    </xf>
    <xf numFmtId="167" fontId="13" fillId="42" borderId="206" xfId="28" quotePrefix="1" applyNumberFormat="1" applyFont="1" applyFill="1" applyBorder="1" applyProtection="1">
      <protection locked="0"/>
    </xf>
    <xf numFmtId="164" fontId="9" fillId="0" borderId="36" xfId="0" applyFont="1" applyBorder="1" applyAlignment="1" applyProtection="1">
      <alignment horizontal="center" wrapText="1"/>
    </xf>
    <xf numFmtId="168" fontId="13" fillId="42" borderId="206" xfId="29" quotePrefix="1" applyNumberFormat="1" applyFont="1" applyFill="1" applyBorder="1" applyProtection="1">
      <protection locked="0"/>
    </xf>
    <xf numFmtId="164" fontId="9" fillId="0" borderId="70" xfId="0" applyFont="1" applyBorder="1" applyAlignment="1" applyProtection="1">
      <alignment horizontal="center" wrapText="1"/>
    </xf>
    <xf numFmtId="164" fontId="9" fillId="0" borderId="207" xfId="0" applyFont="1" applyBorder="1" applyAlignment="1" applyProtection="1">
      <alignment horizontal="center" wrapText="1"/>
    </xf>
    <xf numFmtId="7" fontId="13" fillId="0" borderId="208" xfId="46" applyNumberFormat="1" applyFont="1" applyBorder="1" applyAlignment="1" applyProtection="1"/>
    <xf numFmtId="7" fontId="13" fillId="42" borderId="209" xfId="46" applyNumberFormat="1" applyFont="1" applyFill="1" applyBorder="1" applyProtection="1">
      <protection locked="0"/>
    </xf>
    <xf numFmtId="7" fontId="12" fillId="0" borderId="12" xfId="46" applyNumberFormat="1" applyFont="1" applyBorder="1" applyAlignment="1" applyProtection="1">
      <alignment horizontal="center"/>
    </xf>
    <xf numFmtId="7" fontId="9" fillId="0" borderId="211" xfId="46" applyNumberFormat="1" applyFont="1" applyFill="1" applyBorder="1" applyProtection="1"/>
    <xf numFmtId="7" fontId="9" fillId="0" borderId="212" xfId="46" applyNumberFormat="1" applyFont="1" applyFill="1" applyBorder="1" applyProtection="1"/>
    <xf numFmtId="164" fontId="14" fillId="0" borderId="0" xfId="0" applyFont="1" applyAlignment="1">
      <alignment shrinkToFit="1"/>
    </xf>
    <xf numFmtId="0" fontId="1" fillId="0" borderId="0" xfId="52" applyBorder="1" applyAlignment="1">
      <alignment shrinkToFit="1"/>
    </xf>
    <xf numFmtId="0" fontId="1" fillId="0" borderId="36" xfId="52" applyBorder="1" applyAlignment="1">
      <alignment shrinkToFit="1"/>
    </xf>
    <xf numFmtId="0" fontId="1" fillId="0" borderId="29" xfId="52" applyBorder="1" applyAlignment="1">
      <alignment shrinkToFit="1"/>
    </xf>
    <xf numFmtId="0" fontId="1" fillId="0" borderId="0" xfId="52" applyFont="1" applyBorder="1" applyAlignment="1">
      <alignment shrinkToFit="1"/>
    </xf>
    <xf numFmtId="5" fontId="16" fillId="19" borderId="213" xfId="58" applyNumberFormat="1" applyFont="1" applyFill="1" applyBorder="1" applyAlignment="1" applyProtection="1">
      <alignment horizontal="right"/>
    </xf>
    <xf numFmtId="170" fontId="94" fillId="0" borderId="0" xfId="53" applyNumberFormat="1" applyFont="1" applyBorder="1" applyAlignment="1" applyProtection="1">
      <alignment horizontal="center"/>
    </xf>
    <xf numFmtId="0" fontId="16" fillId="0" borderId="3" xfId="32" quotePrefix="1" applyAlignment="1">
      <alignment horizontal="right"/>
    </xf>
    <xf numFmtId="43" fontId="1" fillId="0" borderId="25" xfId="52" applyNumberFormat="1" applyBorder="1" applyAlignment="1">
      <alignment shrinkToFit="1"/>
    </xf>
    <xf numFmtId="167" fontId="1" fillId="42" borderId="135" xfId="52" applyNumberFormat="1" applyFill="1" applyBorder="1" applyAlignment="1" applyProtection="1">
      <alignment shrinkToFit="1"/>
      <protection locked="0"/>
    </xf>
    <xf numFmtId="167" fontId="1" fillId="0" borderId="26" xfId="52" applyNumberFormat="1" applyBorder="1" applyAlignment="1">
      <alignment shrinkToFit="1"/>
    </xf>
    <xf numFmtId="167" fontId="1" fillId="0" borderId="25" xfId="52" applyNumberFormat="1" applyBorder="1" applyAlignment="1">
      <alignment shrinkToFit="1"/>
    </xf>
    <xf numFmtId="0" fontId="1" fillId="38" borderId="50" xfId="52" applyFill="1" applyBorder="1" applyAlignment="1">
      <alignment shrinkToFit="1"/>
    </xf>
    <xf numFmtId="43" fontId="1" fillId="38" borderId="63" xfId="52" applyNumberFormat="1" applyFill="1" applyBorder="1" applyAlignment="1">
      <alignment shrinkToFit="1"/>
    </xf>
    <xf numFmtId="0" fontId="1" fillId="38" borderId="63" xfId="52" applyFill="1" applyBorder="1" applyAlignment="1">
      <alignment shrinkToFit="1"/>
    </xf>
    <xf numFmtId="167" fontId="1" fillId="0" borderId="20" xfId="52" applyNumberFormat="1" applyBorder="1" applyAlignment="1">
      <alignment shrinkToFit="1"/>
    </xf>
    <xf numFmtId="0" fontId="1" fillId="38" borderId="23" xfId="52" applyFill="1" applyBorder="1" applyAlignment="1">
      <alignment shrinkToFit="1"/>
    </xf>
    <xf numFmtId="0" fontId="1" fillId="38" borderId="20" xfId="52" applyFill="1" applyBorder="1" applyAlignment="1">
      <alignment shrinkToFit="1"/>
    </xf>
    <xf numFmtId="0" fontId="1" fillId="38" borderId="24" xfId="52" applyFill="1" applyBorder="1" applyAlignment="1">
      <alignment shrinkToFit="1"/>
    </xf>
    <xf numFmtId="43" fontId="1" fillId="38" borderId="20" xfId="52" applyNumberFormat="1" applyFill="1" applyBorder="1" applyAlignment="1">
      <alignment shrinkToFit="1"/>
    </xf>
    <xf numFmtId="0" fontId="1" fillId="38" borderId="27" xfId="52" applyFill="1" applyBorder="1" applyAlignment="1">
      <alignment shrinkToFit="1"/>
    </xf>
    <xf numFmtId="167" fontId="1" fillId="0" borderId="23" xfId="52" applyNumberFormat="1" applyBorder="1" applyAlignment="1">
      <alignment shrinkToFit="1"/>
    </xf>
    <xf numFmtId="0" fontId="1" fillId="38" borderId="139" xfId="52" applyFill="1" applyBorder="1" applyAlignment="1">
      <alignment shrinkToFit="1"/>
    </xf>
    <xf numFmtId="167" fontId="1" fillId="0" borderId="20" xfId="52" applyNumberFormat="1" applyFill="1" applyBorder="1" applyAlignment="1">
      <alignment shrinkToFit="1"/>
    </xf>
    <xf numFmtId="43" fontId="1" fillId="38" borderId="23" xfId="52" applyNumberFormat="1" applyFill="1" applyBorder="1" applyAlignment="1">
      <alignment shrinkToFit="1"/>
    </xf>
    <xf numFmtId="0" fontId="1" fillId="38" borderId="50" xfId="52" applyFill="1" applyBorder="1" applyAlignment="1" applyProtection="1">
      <alignment shrinkToFit="1"/>
    </xf>
    <xf numFmtId="0" fontId="1" fillId="38" borderId="34" xfId="52" applyFill="1" applyBorder="1" applyAlignment="1" applyProtection="1">
      <alignment shrinkToFit="1"/>
    </xf>
    <xf numFmtId="167" fontId="1" fillId="38" borderId="20" xfId="52" applyNumberFormat="1" applyFill="1" applyBorder="1" applyAlignment="1" applyProtection="1">
      <alignment shrinkToFit="1"/>
    </xf>
    <xf numFmtId="0" fontId="1" fillId="38" borderId="63" xfId="52" applyFill="1" applyBorder="1" applyAlignment="1" applyProtection="1">
      <alignment shrinkToFit="1"/>
    </xf>
    <xf numFmtId="167" fontId="1" fillId="0" borderId="143" xfId="52" applyNumberFormat="1" applyBorder="1" applyAlignment="1">
      <alignment shrinkToFit="1"/>
    </xf>
    <xf numFmtId="167" fontId="1" fillId="0" borderId="144" xfId="52" applyNumberFormat="1" applyBorder="1" applyAlignment="1">
      <alignment shrinkToFit="1"/>
    </xf>
    <xf numFmtId="0" fontId="1" fillId="38" borderId="23" xfId="52" applyFill="1" applyBorder="1" applyAlignment="1" applyProtection="1">
      <alignment shrinkToFit="1"/>
    </xf>
    <xf numFmtId="43" fontId="1" fillId="0" borderId="142" xfId="52" applyNumberFormat="1" applyBorder="1" applyAlignment="1">
      <alignment shrinkToFit="1"/>
    </xf>
    <xf numFmtId="43" fontId="1" fillId="38" borderId="24" xfId="52" applyNumberFormat="1" applyFill="1" applyBorder="1" applyAlignment="1" applyProtection="1">
      <alignment shrinkToFit="1"/>
    </xf>
    <xf numFmtId="167" fontId="1" fillId="0" borderId="20" xfId="52" applyNumberFormat="1" applyBorder="1" applyAlignment="1" applyProtection="1">
      <alignment shrinkToFit="1"/>
    </xf>
    <xf numFmtId="167" fontId="1" fillId="0" borderId="143" xfId="52" applyNumberFormat="1" applyBorder="1" applyAlignment="1" applyProtection="1">
      <alignment shrinkToFit="1"/>
    </xf>
    <xf numFmtId="0" fontId="1" fillId="38" borderId="20" xfId="52" applyFill="1" applyBorder="1" applyAlignment="1" applyProtection="1">
      <alignment shrinkToFit="1"/>
    </xf>
    <xf numFmtId="167" fontId="1" fillId="0" borderId="23" xfId="52" applyNumberFormat="1" applyBorder="1" applyAlignment="1" applyProtection="1">
      <alignment shrinkToFit="1"/>
    </xf>
    <xf numFmtId="167" fontId="1" fillId="0" borderId="25" xfId="52" applyNumberFormat="1" applyFill="1" applyBorder="1" applyAlignment="1" applyProtection="1">
      <alignment shrinkToFit="1"/>
    </xf>
    <xf numFmtId="167" fontId="1" fillId="0" borderId="144" xfId="52" applyNumberFormat="1" applyFill="1" applyBorder="1" applyAlignment="1" applyProtection="1">
      <alignment shrinkToFit="1"/>
    </xf>
    <xf numFmtId="167" fontId="1" fillId="0" borderId="26" xfId="52" applyNumberFormat="1" applyBorder="1" applyAlignment="1" applyProtection="1">
      <alignment shrinkToFit="1"/>
    </xf>
    <xf numFmtId="0" fontId="1" fillId="38" borderId="141" xfId="52" applyFill="1" applyBorder="1" applyAlignment="1">
      <alignment shrinkToFit="1"/>
    </xf>
    <xf numFmtId="0" fontId="1" fillId="38" borderId="30" xfId="52" applyFill="1" applyBorder="1" applyAlignment="1" applyProtection="1">
      <alignment shrinkToFit="1"/>
    </xf>
    <xf numFmtId="0" fontId="1" fillId="38" borderId="24" xfId="52" applyFill="1" applyBorder="1" applyAlignment="1" applyProtection="1">
      <alignment shrinkToFit="1"/>
    </xf>
    <xf numFmtId="43" fontId="1" fillId="38" borderId="20" xfId="52" applyNumberFormat="1" applyFill="1" applyBorder="1" applyAlignment="1" applyProtection="1">
      <alignment shrinkToFit="1"/>
    </xf>
    <xf numFmtId="167" fontId="1" fillId="42" borderId="146" xfId="52" applyNumberFormat="1" applyFill="1" applyBorder="1" applyAlignment="1" applyProtection="1">
      <alignment shrinkToFit="1"/>
      <protection locked="0"/>
    </xf>
    <xf numFmtId="167" fontId="1" fillId="42" borderId="140" xfId="52" applyNumberFormat="1" applyFill="1" applyBorder="1" applyAlignment="1" applyProtection="1">
      <alignment shrinkToFit="1"/>
      <protection locked="0"/>
    </xf>
    <xf numFmtId="167" fontId="1" fillId="0" borderId="24" xfId="52" applyNumberFormat="1" applyBorder="1" applyAlignment="1">
      <alignment shrinkToFit="1"/>
    </xf>
    <xf numFmtId="0" fontId="1" fillId="38" borderId="37" xfId="52" applyFill="1" applyBorder="1" applyAlignment="1">
      <alignment shrinkToFit="1"/>
    </xf>
    <xf numFmtId="0" fontId="1" fillId="38" borderId="30" xfId="52" applyFill="1" applyBorder="1" applyAlignment="1">
      <alignment shrinkToFit="1"/>
    </xf>
    <xf numFmtId="167" fontId="1" fillId="42" borderId="125" xfId="52" applyNumberFormat="1" applyFill="1" applyBorder="1" applyAlignment="1" applyProtection="1">
      <alignment shrinkToFit="1"/>
      <protection locked="0"/>
    </xf>
    <xf numFmtId="167" fontId="1" fillId="0" borderId="20" xfId="52" applyNumberFormat="1" applyFill="1" applyBorder="1" applyAlignment="1" applyProtection="1">
      <alignment shrinkToFit="1"/>
    </xf>
    <xf numFmtId="43" fontId="1" fillId="0" borderId="26" xfId="52" applyNumberFormat="1" applyBorder="1" applyAlignment="1">
      <alignment shrinkToFit="1"/>
    </xf>
    <xf numFmtId="43" fontId="1" fillId="38" borderId="25" xfId="52" applyNumberFormat="1" applyFill="1" applyBorder="1" applyAlignment="1">
      <alignment shrinkToFit="1"/>
    </xf>
    <xf numFmtId="167" fontId="1" fillId="38" borderId="25" xfId="52" applyNumberFormat="1" applyFill="1" applyBorder="1" applyAlignment="1">
      <alignment shrinkToFit="1"/>
    </xf>
    <xf numFmtId="167" fontId="1" fillId="0" borderId="145" xfId="52" applyNumberFormat="1" applyBorder="1" applyAlignment="1" applyProtection="1">
      <alignment shrinkToFit="1"/>
    </xf>
    <xf numFmtId="43" fontId="1" fillId="0" borderId="20" xfId="52" applyNumberFormat="1" applyFill="1" applyBorder="1" applyAlignment="1">
      <alignment shrinkToFit="1"/>
    </xf>
    <xf numFmtId="0" fontId="1" fillId="42" borderId="135" xfId="52" applyFill="1" applyBorder="1" applyAlignment="1" applyProtection="1">
      <alignment shrinkToFit="1"/>
      <protection locked="0"/>
    </xf>
    <xf numFmtId="170" fontId="9" fillId="1" borderId="20" xfId="50" applyNumberFormat="1" applyFont="1" applyFill="1" applyBorder="1" applyAlignment="1" applyProtection="1">
      <alignment shrinkToFit="1"/>
    </xf>
    <xf numFmtId="170" fontId="9" fillId="0" borderId="20" xfId="50" applyNumberFormat="1" applyFont="1" applyBorder="1" applyAlignment="1" applyProtection="1">
      <alignment shrinkToFit="1"/>
    </xf>
    <xf numFmtId="170" fontId="9" fillId="0" borderId="20" xfId="50" quotePrefix="1" applyNumberFormat="1" applyFont="1" applyBorder="1" applyAlignment="1" applyProtection="1">
      <alignment shrinkToFit="1"/>
    </xf>
    <xf numFmtId="170" fontId="9" fillId="0" borderId="20" xfId="50" applyNumberFormat="1" applyFont="1" applyFill="1" applyBorder="1" applyAlignment="1" applyProtection="1">
      <alignment shrinkToFit="1"/>
    </xf>
    <xf numFmtId="170" fontId="10" fillId="1" borderId="20" xfId="50" applyNumberFormat="1" applyFont="1" applyFill="1" applyBorder="1" applyAlignment="1" applyProtection="1">
      <alignment shrinkToFit="1"/>
    </xf>
    <xf numFmtId="0" fontId="10" fillId="0" borderId="20" xfId="49" applyNumberFormat="1" applyFont="1" applyBorder="1" applyAlignment="1" applyProtection="1">
      <alignment horizontal="center" vertical="center" shrinkToFit="1"/>
    </xf>
    <xf numFmtId="0" fontId="9" fillId="0" borderId="20" xfId="49" applyNumberFormat="1" applyFont="1" applyBorder="1" applyAlignment="1" applyProtection="1">
      <alignment vertical="center" shrinkToFit="1"/>
    </xf>
    <xf numFmtId="170" fontId="9" fillId="0" borderId="20" xfId="49" applyNumberFormat="1" applyFont="1" applyBorder="1" applyAlignment="1" applyProtection="1">
      <alignment vertical="center" shrinkToFit="1"/>
    </xf>
    <xf numFmtId="176" fontId="9" fillId="0" borderId="20" xfId="49" applyNumberFormat="1" applyFont="1" applyBorder="1" applyAlignment="1" applyProtection="1">
      <alignment vertical="center" shrinkToFit="1"/>
    </xf>
    <xf numFmtId="0" fontId="9" fillId="1" borderId="20" xfId="49" applyFont="1" applyFill="1" applyBorder="1" applyAlignment="1" applyProtection="1">
      <alignment vertical="center" shrinkToFit="1"/>
    </xf>
    <xf numFmtId="170" fontId="9" fillId="0" borderId="20" xfId="49" applyNumberFormat="1" applyFont="1" applyBorder="1" applyAlignment="1" applyProtection="1">
      <alignment horizontal="right" vertical="center" shrinkToFit="1"/>
    </xf>
    <xf numFmtId="170" fontId="9" fillId="0" borderId="20" xfId="49" applyNumberFormat="1" applyFont="1" applyFill="1" applyBorder="1" applyAlignment="1" applyProtection="1">
      <alignment vertical="center" shrinkToFit="1"/>
    </xf>
    <xf numFmtId="170" fontId="9" fillId="1" borderId="20" xfId="49" applyNumberFormat="1" applyFont="1" applyFill="1" applyBorder="1" applyAlignment="1" applyProtection="1">
      <alignment vertical="center" shrinkToFit="1"/>
    </xf>
    <xf numFmtId="175" fontId="9" fillId="0" borderId="20" xfId="49" applyNumberFormat="1" applyFont="1" applyBorder="1" applyAlignment="1" applyProtection="1">
      <alignment horizontal="right" vertical="center" shrinkToFit="1"/>
    </xf>
    <xf numFmtId="175" fontId="9" fillId="0" borderId="20" xfId="49" applyNumberFormat="1" applyFont="1" applyFill="1" applyBorder="1" applyAlignment="1" applyProtection="1">
      <alignment vertical="center" shrinkToFit="1"/>
    </xf>
    <xf numFmtId="175" fontId="9" fillId="0" borderId="20" xfId="49" applyNumberFormat="1" applyFont="1" applyBorder="1" applyAlignment="1" applyProtection="1">
      <alignment vertical="center" shrinkToFit="1"/>
    </xf>
    <xf numFmtId="0" fontId="9" fillId="1" borderId="26" xfId="49" applyFont="1" applyFill="1" applyBorder="1" applyAlignment="1" applyProtection="1">
      <alignment vertical="center" shrinkToFit="1"/>
    </xf>
    <xf numFmtId="0" fontId="10" fillId="0" borderId="20" xfId="49" applyFont="1" applyBorder="1" applyAlignment="1" applyProtection="1">
      <alignment horizontal="center" vertical="center" shrinkToFit="1"/>
    </xf>
    <xf numFmtId="0" fontId="10" fillId="0" borderId="0" xfId="49" applyFont="1" applyAlignment="1" applyProtection="1">
      <alignment horizontal="center" vertical="center" shrinkToFit="1"/>
    </xf>
    <xf numFmtId="176" fontId="9" fillId="0" borderId="26" xfId="49" applyNumberFormat="1" applyFont="1" applyBorder="1" applyAlignment="1" applyProtection="1">
      <alignment horizontal="left" vertical="center" shrinkToFit="1"/>
    </xf>
    <xf numFmtId="41" fontId="9" fillId="0" borderId="26" xfId="49" applyNumberFormat="1" applyFont="1" applyBorder="1" applyAlignment="1" applyProtection="1">
      <alignment horizontal="left" vertical="center" shrinkToFit="1"/>
    </xf>
    <xf numFmtId="176" fontId="9" fillId="0" borderId="20" xfId="49" applyNumberFormat="1" applyFont="1" applyFill="1" applyBorder="1" applyAlignment="1" applyProtection="1">
      <alignment vertical="center" shrinkToFit="1"/>
    </xf>
    <xf numFmtId="3" fontId="9" fillId="1" borderId="20" xfId="49" applyNumberFormat="1" applyFont="1" applyFill="1" applyBorder="1" applyAlignment="1" applyProtection="1">
      <alignment vertical="center" shrinkToFit="1"/>
    </xf>
    <xf numFmtId="41" fontId="9" fillId="1" borderId="20" xfId="49" applyNumberFormat="1" applyFont="1" applyFill="1" applyBorder="1" applyAlignment="1" applyProtection="1">
      <alignment vertical="center" shrinkToFit="1"/>
    </xf>
    <xf numFmtId="41" fontId="9" fillId="1" borderId="26" xfId="49" applyNumberFormat="1" applyFont="1" applyFill="1" applyBorder="1" applyAlignment="1" applyProtection="1">
      <alignment vertical="center" shrinkToFit="1"/>
    </xf>
    <xf numFmtId="0" fontId="39" fillId="0" borderId="50" xfId="52" applyFont="1" applyBorder="1" applyAlignment="1">
      <alignment horizontal="center" vertical="center" wrapText="1" shrinkToFit="1"/>
    </xf>
    <xf numFmtId="0" fontId="16" fillId="0" borderId="3" xfId="32" quotePrefix="1" applyAlignment="1">
      <alignment horizontal="right"/>
    </xf>
    <xf numFmtId="0" fontId="10" fillId="0" borderId="23" xfId="49" applyFont="1" applyBorder="1" applyAlignment="1" applyProtection="1">
      <alignment horizontal="center" vertical="center"/>
    </xf>
    <xf numFmtId="0" fontId="10" fillId="0" borderId="50" xfId="49" applyFont="1" applyBorder="1" applyAlignment="1" applyProtection="1">
      <alignment horizontal="center" vertical="center"/>
    </xf>
    <xf numFmtId="164" fontId="9" fillId="0" borderId="215" xfId="0" applyFont="1" applyBorder="1" applyAlignment="1" applyProtection="1">
      <alignment horizontal="center" wrapText="1"/>
    </xf>
    <xf numFmtId="164" fontId="22" fillId="0" borderId="0" xfId="0" applyFont="1" applyFill="1" applyAlignment="1" applyProtection="1">
      <alignment horizontal="right"/>
    </xf>
    <xf numFmtId="164" fontId="22" fillId="0" borderId="0" xfId="0" quotePrefix="1" applyFont="1" applyFill="1" applyAlignment="1" applyProtection="1">
      <alignment horizontal="right"/>
    </xf>
    <xf numFmtId="7" fontId="13" fillId="19" borderId="75" xfId="46" applyNumberFormat="1" applyFont="1" applyFill="1" applyBorder="1" applyAlignment="1" applyProtection="1"/>
    <xf numFmtId="7" fontId="13" fillId="0" borderId="210" xfId="46" applyNumberFormat="1" applyFont="1" applyBorder="1" applyAlignment="1" applyProtection="1"/>
    <xf numFmtId="7" fontId="13" fillId="0" borderId="61" xfId="46" applyNumberFormat="1" applyFont="1" applyBorder="1" applyAlignment="1" applyProtection="1"/>
    <xf numFmtId="49" fontId="17" fillId="19" borderId="168" xfId="0" applyNumberFormat="1" applyFont="1" applyFill="1" applyBorder="1" applyAlignment="1" applyProtection="1">
      <alignment horizontal="center" vertical="top"/>
    </xf>
    <xf numFmtId="49" fontId="17" fillId="19" borderId="169" xfId="0" applyNumberFormat="1" applyFont="1" applyFill="1" applyBorder="1" applyAlignment="1" applyProtection="1">
      <alignment horizontal="center" vertical="top"/>
    </xf>
    <xf numFmtId="49" fontId="17" fillId="19" borderId="170" xfId="0" applyNumberFormat="1" applyFont="1" applyFill="1" applyBorder="1" applyAlignment="1" applyProtection="1">
      <alignment horizontal="center" vertical="top"/>
    </xf>
    <xf numFmtId="49" fontId="17" fillId="23" borderId="0" xfId="0" applyNumberFormat="1" applyFont="1" applyFill="1" applyBorder="1" applyAlignment="1">
      <alignment horizontal="center"/>
    </xf>
    <xf numFmtId="49" fontId="28" fillId="23" borderId="30" xfId="0" applyNumberFormat="1" applyFont="1" applyFill="1" applyBorder="1" applyAlignment="1">
      <alignment horizontal="center"/>
    </xf>
    <xf numFmtId="49" fontId="17" fillId="34" borderId="0" xfId="0" applyNumberFormat="1" applyFont="1" applyFill="1" applyAlignment="1" applyProtection="1">
      <alignment horizontal="center"/>
    </xf>
    <xf numFmtId="49" fontId="0" fillId="34" borderId="0" xfId="0" applyNumberFormat="1" applyFill="1" applyAlignment="1" applyProtection="1">
      <alignment horizontal="center"/>
    </xf>
    <xf numFmtId="49" fontId="10" fillId="0" borderId="37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49" fillId="24" borderId="168" xfId="0" applyNumberFormat="1" applyFont="1" applyFill="1" applyBorder="1" applyAlignment="1" applyProtection="1">
      <alignment horizontal="center" vertical="center" wrapText="1"/>
    </xf>
    <xf numFmtId="164" fontId="50" fillId="24" borderId="169" xfId="0" applyFont="1" applyFill="1" applyBorder="1" applyAlignment="1">
      <alignment horizontal="center" vertical="center" wrapText="1"/>
    </xf>
    <xf numFmtId="164" fontId="50" fillId="24" borderId="171" xfId="0" applyFont="1" applyFill="1" applyBorder="1" applyAlignment="1">
      <alignment horizontal="center" vertical="center" wrapText="1"/>
    </xf>
    <xf numFmtId="164" fontId="33" fillId="33" borderId="0" xfId="0" applyFont="1" applyFill="1" applyAlignment="1">
      <alignment horizontal="center" vertical="center"/>
    </xf>
    <xf numFmtId="0" fontId="53" fillId="0" borderId="191" xfId="33" applyFont="1" applyBorder="1" applyAlignment="1">
      <alignment horizontal="right" wrapText="1"/>
    </xf>
    <xf numFmtId="164" fontId="0" fillId="0" borderId="191" xfId="0" applyBorder="1" applyAlignment="1"/>
    <xf numFmtId="0" fontId="10" fillId="19" borderId="174" xfId="47" applyNumberFormat="1" applyFont="1" applyFill="1" applyBorder="1" applyAlignment="1" applyProtection="1">
      <alignment horizontal="left" vertical="top" wrapText="1"/>
    </xf>
    <xf numFmtId="0" fontId="0" fillId="0" borderId="175" xfId="0" applyNumberFormat="1" applyBorder="1" applyAlignment="1">
      <alignment horizontal="left" vertical="top" wrapText="1"/>
    </xf>
    <xf numFmtId="168" fontId="13" fillId="42" borderId="137" xfId="29" applyNumberFormat="1" applyFont="1" applyFill="1" applyBorder="1" applyAlignment="1" applyProtection="1">
      <alignment horizontal="left" vertical="center"/>
      <protection locked="0"/>
    </xf>
    <xf numFmtId="164" fontId="0" fillId="42" borderId="173" xfId="0" applyFill="1" applyBorder="1" applyAlignment="1" applyProtection="1">
      <alignment horizontal="left" vertical="center"/>
      <protection locked="0"/>
    </xf>
    <xf numFmtId="0" fontId="10" fillId="19" borderId="52" xfId="47" applyFont="1" applyFill="1" applyBorder="1" applyAlignment="1">
      <alignment horizontal="right" wrapText="1"/>
    </xf>
    <xf numFmtId="0" fontId="10" fillId="19" borderId="172" xfId="47" applyFont="1" applyFill="1" applyBorder="1" applyAlignment="1">
      <alignment horizontal="right" wrapText="1"/>
    </xf>
    <xf numFmtId="0" fontId="8" fillId="0" borderId="0" xfId="47" applyFont="1" applyFill="1" applyBorder="1" applyAlignment="1">
      <alignment horizontal="left" wrapText="1"/>
    </xf>
    <xf numFmtId="0" fontId="8" fillId="0" borderId="0" xfId="47" applyFont="1" applyAlignment="1">
      <alignment horizontal="left" wrapText="1"/>
    </xf>
    <xf numFmtId="0" fontId="8" fillId="0" borderId="0" xfId="47" applyFont="1" applyFill="1" applyAlignment="1">
      <alignment horizontal="left" wrapText="1"/>
    </xf>
    <xf numFmtId="0" fontId="11" fillId="0" borderId="25" xfId="47" quotePrefix="1" applyFont="1" applyBorder="1" applyAlignment="1" applyProtection="1">
      <alignment horizontal="center" vertical="center" wrapText="1"/>
      <protection hidden="1"/>
    </xf>
    <xf numFmtId="0" fontId="11" fillId="0" borderId="25" xfId="47" applyFont="1" applyFill="1" applyBorder="1" applyAlignment="1" applyProtection="1">
      <alignment horizontal="center" vertical="center" wrapText="1"/>
      <protection hidden="1"/>
    </xf>
    <xf numFmtId="164" fontId="2" fillId="0" borderId="25" xfId="0" applyFont="1" applyBorder="1" applyAlignment="1">
      <alignment horizontal="center" vertical="center"/>
    </xf>
    <xf numFmtId="164" fontId="2" fillId="0" borderId="26" xfId="0" applyFont="1" applyBorder="1" applyAlignment="1">
      <alignment horizontal="center" vertical="center"/>
    </xf>
    <xf numFmtId="0" fontId="11" fillId="0" borderId="25" xfId="47" quotePrefix="1" applyFont="1" applyBorder="1" applyAlignment="1" applyProtection="1">
      <alignment horizontal="center" vertical="center" shrinkToFit="1"/>
    </xf>
    <xf numFmtId="0" fontId="11" fillId="0" borderId="25" xfId="47" applyFont="1" applyFill="1" applyBorder="1" applyAlignment="1" applyProtection="1">
      <alignment horizontal="center" vertical="center" shrinkToFit="1"/>
    </xf>
    <xf numFmtId="164" fontId="2" fillId="0" borderId="26" xfId="0" applyFont="1" applyBorder="1" applyAlignment="1" applyProtection="1">
      <alignment horizontal="center" vertical="center" shrinkToFit="1"/>
    </xf>
    <xf numFmtId="0" fontId="11" fillId="0" borderId="24" xfId="47" quotePrefix="1" applyFont="1" applyBorder="1" applyAlignment="1" applyProtection="1">
      <alignment horizontal="center" vertical="center" shrinkToFit="1"/>
      <protection hidden="1"/>
    </xf>
    <xf numFmtId="0" fontId="11" fillId="0" borderId="25" xfId="47" applyFont="1" applyFill="1" applyBorder="1" applyAlignment="1" applyProtection="1">
      <alignment horizontal="center" vertical="center" shrinkToFit="1"/>
      <protection hidden="1"/>
    </xf>
    <xf numFmtId="164" fontId="2" fillId="0" borderId="26" xfId="0" applyFont="1" applyBorder="1" applyAlignment="1">
      <alignment horizontal="center" vertical="center" shrinkToFit="1"/>
    </xf>
    <xf numFmtId="164" fontId="0" fillId="42" borderId="173" xfId="0" applyFill="1" applyBorder="1" applyAlignment="1" applyProtection="1">
      <protection locked="0"/>
    </xf>
    <xf numFmtId="7" fontId="13" fillId="19" borderId="50" xfId="46" applyNumberFormat="1" applyFont="1" applyFill="1" applyBorder="1" applyAlignment="1" applyProtection="1"/>
    <xf numFmtId="164" fontId="0" fillId="0" borderId="23" xfId="0" applyBorder="1" applyAlignment="1"/>
    <xf numFmtId="7" fontId="13" fillId="19" borderId="75" xfId="46" applyNumberFormat="1" applyFont="1" applyFill="1" applyBorder="1" applyAlignment="1" applyProtection="1"/>
    <xf numFmtId="164" fontId="0" fillId="0" borderId="12" xfId="0" applyBorder="1" applyAlignment="1"/>
    <xf numFmtId="164" fontId="0" fillId="0" borderId="79" xfId="0" applyBorder="1" applyAlignment="1"/>
    <xf numFmtId="7" fontId="12" fillId="0" borderId="96" xfId="46" applyNumberFormat="1" applyFont="1" applyFill="1" applyBorder="1" applyAlignment="1" applyProtection="1"/>
    <xf numFmtId="164" fontId="9" fillId="0" borderId="95" xfId="0" applyFont="1" applyBorder="1" applyAlignment="1"/>
    <xf numFmtId="49" fontId="12" fillId="0" borderId="75" xfId="46" applyNumberFormat="1" applyFont="1" applyBorder="1" applyAlignment="1" applyProtection="1">
      <alignment horizontal="center"/>
    </xf>
    <xf numFmtId="49" fontId="12" fillId="0" borderId="79" xfId="46" applyNumberFormat="1" applyFont="1" applyBorder="1" applyAlignment="1" applyProtection="1">
      <alignment horizontal="center"/>
    </xf>
    <xf numFmtId="7" fontId="13" fillId="42" borderId="163" xfId="46" applyNumberFormat="1" applyFont="1" applyFill="1" applyBorder="1" applyAlignment="1" applyProtection="1">
      <alignment horizontal="right"/>
      <protection locked="0"/>
    </xf>
    <xf numFmtId="164" fontId="9" fillId="42" borderId="55" xfId="0" applyFont="1" applyFill="1" applyBorder="1" applyAlignment="1" applyProtection="1">
      <alignment horizontal="right"/>
      <protection locked="0"/>
    </xf>
    <xf numFmtId="7" fontId="13" fillId="42" borderId="61" xfId="46" applyNumberFormat="1" applyFont="1" applyFill="1" applyBorder="1" applyAlignment="1" applyProtection="1">
      <alignment horizontal="right"/>
      <protection locked="0"/>
    </xf>
    <xf numFmtId="7" fontId="12" fillId="0" borderId="96" xfId="46" applyNumberFormat="1" applyFont="1" applyBorder="1" applyAlignment="1" applyProtection="1"/>
    <xf numFmtId="164" fontId="12" fillId="0" borderId="60" xfId="46" applyFont="1" applyBorder="1" applyAlignment="1" applyProtection="1">
      <alignment horizontal="left" vertical="center"/>
    </xf>
    <xf numFmtId="7" fontId="9" fillId="19" borderId="165" xfId="46" applyNumberFormat="1" applyFont="1" applyFill="1" applyBorder="1" applyAlignment="1" applyProtection="1">
      <alignment horizontal="center"/>
    </xf>
    <xf numFmtId="7" fontId="9" fillId="19" borderId="167" xfId="46" applyNumberFormat="1" applyFont="1" applyFill="1" applyBorder="1" applyAlignment="1" applyProtection="1">
      <alignment horizontal="center"/>
    </xf>
    <xf numFmtId="164" fontId="9" fillId="0" borderId="167" xfId="0" applyFont="1" applyBorder="1" applyAlignment="1" applyProtection="1">
      <alignment horizontal="center"/>
    </xf>
    <xf numFmtId="164" fontId="9" fillId="0" borderId="94" xfId="0" applyFont="1" applyBorder="1" applyAlignment="1" applyProtection="1"/>
    <xf numFmtId="7" fontId="9" fillId="19" borderId="53" xfId="46" applyNumberFormat="1" applyFont="1" applyFill="1" applyBorder="1" applyAlignment="1" applyProtection="1">
      <alignment horizontal="center"/>
    </xf>
    <xf numFmtId="7" fontId="9" fillId="19" borderId="0" xfId="46" applyNumberFormat="1" applyFont="1" applyFill="1" applyBorder="1" applyAlignment="1" applyProtection="1">
      <alignment horizontal="center"/>
    </xf>
    <xf numFmtId="164" fontId="9" fillId="0" borderId="0" xfId="0" applyFont="1" applyBorder="1" applyAlignment="1" applyProtection="1">
      <alignment horizontal="center"/>
    </xf>
    <xf numFmtId="164" fontId="9" fillId="0" borderId="87" xfId="0" applyFont="1" applyBorder="1" applyAlignment="1" applyProtection="1"/>
    <xf numFmtId="7" fontId="9" fillId="19" borderId="54" xfId="46" applyNumberFormat="1" applyFont="1" applyFill="1" applyBorder="1" applyAlignment="1" applyProtection="1">
      <alignment horizontal="center"/>
    </xf>
    <xf numFmtId="7" fontId="9" fillId="19" borderId="48" xfId="46" applyNumberFormat="1" applyFont="1" applyFill="1" applyBorder="1" applyAlignment="1" applyProtection="1">
      <alignment horizontal="center"/>
    </xf>
    <xf numFmtId="164" fontId="9" fillId="0" borderId="48" xfId="0" applyFont="1" applyBorder="1" applyAlignment="1" applyProtection="1">
      <alignment horizontal="center"/>
    </xf>
    <xf numFmtId="164" fontId="9" fillId="0" borderId="166" xfId="0" applyFont="1" applyBorder="1" applyAlignment="1" applyProtection="1"/>
    <xf numFmtId="164" fontId="11" fillId="18" borderId="0" xfId="46" applyNumberFormat="1" applyFont="1" applyFill="1" applyBorder="1" applyAlignment="1" applyProtection="1">
      <alignment horizontal="center" vertical="center" wrapText="1"/>
    </xf>
    <xf numFmtId="164" fontId="11" fillId="18" borderId="30" xfId="46" applyNumberFormat="1" applyFont="1" applyFill="1" applyBorder="1" applyAlignment="1" applyProtection="1">
      <alignment horizontal="center" vertical="center" wrapText="1"/>
    </xf>
    <xf numFmtId="164" fontId="10" fillId="0" borderId="164" xfId="0" applyFont="1" applyFill="1" applyBorder="1" applyAlignment="1" applyProtection="1">
      <alignment horizontal="center" vertical="center" wrapText="1"/>
    </xf>
    <xf numFmtId="164" fontId="10" fillId="0" borderId="25" xfId="0" applyFont="1" applyFill="1" applyBorder="1" applyAlignment="1" applyProtection="1">
      <alignment horizontal="center" vertical="center" wrapText="1"/>
    </xf>
    <xf numFmtId="164" fontId="10" fillId="0" borderId="35" xfId="0" applyFont="1" applyFill="1" applyBorder="1" applyAlignment="1" applyProtection="1">
      <alignment horizontal="center" vertical="center" wrapText="1"/>
    </xf>
    <xf numFmtId="164" fontId="10" fillId="0" borderId="162" xfId="0" applyFont="1" applyFill="1" applyBorder="1" applyAlignment="1" applyProtection="1">
      <alignment horizontal="center" vertical="center" wrapText="1"/>
    </xf>
    <xf numFmtId="164" fontId="10" fillId="0" borderId="26" xfId="0" applyFont="1" applyFill="1" applyBorder="1" applyAlignment="1" applyProtection="1">
      <alignment horizontal="center" vertical="center" wrapText="1"/>
    </xf>
    <xf numFmtId="164" fontId="10" fillId="0" borderId="24" xfId="0" applyFont="1" applyBorder="1" applyAlignment="1" applyProtection="1">
      <alignment horizontal="center" vertical="center" wrapText="1"/>
    </xf>
    <xf numFmtId="164" fontId="10" fillId="0" borderId="25" xfId="0" applyFont="1" applyBorder="1" applyAlignment="1" applyProtection="1">
      <alignment horizontal="center" vertical="center" wrapText="1"/>
    </xf>
    <xf numFmtId="164" fontId="10" fillId="0" borderId="162" xfId="0" applyFont="1" applyBorder="1" applyAlignment="1" applyProtection="1">
      <alignment horizontal="center" vertical="center" wrapText="1"/>
    </xf>
    <xf numFmtId="164" fontId="28" fillId="0" borderId="35" xfId="0" applyFont="1" applyBorder="1" applyAlignment="1">
      <alignment horizontal="center" vertical="center"/>
    </xf>
    <xf numFmtId="164" fontId="0" fillId="0" borderId="131" xfId="0" applyFont="1" applyBorder="1" applyAlignment="1">
      <alignment horizontal="center" vertical="center"/>
    </xf>
    <xf numFmtId="164" fontId="15" fillId="0" borderId="50" xfId="0" applyFont="1" applyBorder="1" applyAlignment="1" applyProtection="1">
      <alignment horizontal="center" vertical="center" wrapText="1"/>
    </xf>
    <xf numFmtId="164" fontId="15" fillId="0" borderId="63" xfId="0" applyFont="1" applyBorder="1" applyAlignment="1" applyProtection="1">
      <alignment horizontal="center" vertical="center" wrapText="1"/>
    </xf>
    <xf numFmtId="164" fontId="0" fillId="0" borderId="23" xfId="0" applyBorder="1" applyAlignment="1">
      <alignment vertical="center" wrapText="1"/>
    </xf>
    <xf numFmtId="164" fontId="15" fillId="0" borderId="24" xfId="0" applyFont="1" applyBorder="1" applyAlignment="1" applyProtection="1">
      <alignment horizontal="left"/>
    </xf>
    <xf numFmtId="164" fontId="0" fillId="0" borderId="26" xfId="0" applyBorder="1" applyAlignment="1"/>
    <xf numFmtId="164" fontId="15" fillId="0" borderId="27" xfId="0" applyFont="1" applyBorder="1" applyAlignment="1" applyProtection="1">
      <alignment horizontal="left"/>
    </xf>
    <xf numFmtId="164" fontId="0" fillId="0" borderId="28" xfId="0" applyBorder="1" applyAlignment="1"/>
    <xf numFmtId="164" fontId="9" fillId="0" borderId="24" xfId="0" applyFont="1" applyBorder="1" applyAlignment="1" applyProtection="1"/>
    <xf numFmtId="0" fontId="55" fillId="0" borderId="0" xfId="35" quotePrefix="1" applyFont="1" applyAlignment="1">
      <alignment horizontal="left" wrapText="1"/>
    </xf>
    <xf numFmtId="164" fontId="0" fillId="0" borderId="0" xfId="0" applyAlignment="1"/>
    <xf numFmtId="164" fontId="22" fillId="0" borderId="50" xfId="0" applyFont="1" applyFill="1" applyBorder="1" applyAlignment="1" applyProtection="1">
      <alignment horizontal="right" vertical="center" wrapText="1" indent="1"/>
    </xf>
    <xf numFmtId="164" fontId="0" fillId="0" borderId="63" xfId="0" applyBorder="1" applyAlignment="1">
      <alignment horizontal="right" vertical="center" wrapText="1" indent="1"/>
    </xf>
    <xf numFmtId="164" fontId="0" fillId="0" borderId="23" xfId="0" applyBorder="1" applyAlignment="1">
      <alignment horizontal="right" vertical="center" wrapText="1" indent="1"/>
    </xf>
    <xf numFmtId="164" fontId="11" fillId="0" borderId="176" xfId="0" applyFont="1" applyFill="1" applyBorder="1" applyAlignment="1" applyProtection="1">
      <alignment horizontal="center"/>
    </xf>
    <xf numFmtId="164" fontId="11" fillId="0" borderId="177" xfId="0" applyFont="1" applyFill="1" applyBorder="1" applyAlignment="1" applyProtection="1">
      <alignment horizontal="center"/>
    </xf>
    <xf numFmtId="164" fontId="12" fillId="0" borderId="0" xfId="46" applyFont="1" applyAlignment="1" applyProtection="1">
      <alignment horizontal="right"/>
    </xf>
    <xf numFmtId="164" fontId="11" fillId="0" borderId="24" xfId="0" applyFont="1" applyBorder="1" applyAlignment="1" applyProtection="1">
      <alignment horizontal="center"/>
    </xf>
    <xf numFmtId="164" fontId="11" fillId="0" borderId="26" xfId="0" applyFont="1" applyBorder="1" applyAlignment="1" applyProtection="1">
      <alignment horizontal="center"/>
    </xf>
    <xf numFmtId="164" fontId="12" fillId="0" borderId="0" xfId="0" applyFont="1" applyFill="1" applyAlignment="1" applyProtection="1">
      <alignment horizontal="center"/>
    </xf>
    <xf numFmtId="164" fontId="23" fillId="0" borderId="178" xfId="0" applyFont="1" applyFill="1" applyBorder="1" applyAlignment="1" applyProtection="1">
      <alignment horizontal="center"/>
    </xf>
    <xf numFmtId="0" fontId="17" fillId="0" borderId="0" xfId="35" applyFont="1" applyAlignment="1">
      <alignment wrapText="1"/>
    </xf>
    <xf numFmtId="164" fontId="0" fillId="0" borderId="0" xfId="0" applyAlignment="1">
      <alignment wrapText="1"/>
    </xf>
    <xf numFmtId="0" fontId="1" fillId="0" borderId="3" xfId="32" applyFont="1" applyAlignment="1">
      <alignment horizontal="right"/>
    </xf>
    <xf numFmtId="164" fontId="0" fillId="0" borderId="3" xfId="0" applyBorder="1" applyAlignment="1">
      <alignment horizontal="right"/>
    </xf>
    <xf numFmtId="0" fontId="16" fillId="0" borderId="0" xfId="33" applyAlignment="1">
      <alignment horizontal="right"/>
    </xf>
    <xf numFmtId="0" fontId="16" fillId="0" borderId="3" xfId="32" quotePrefix="1" applyAlignment="1">
      <alignment horizontal="right"/>
    </xf>
    <xf numFmtId="164" fontId="0" fillId="0" borderId="0" xfId="0" applyAlignment="1">
      <alignment horizontal="right"/>
    </xf>
    <xf numFmtId="0" fontId="14" fillId="0" borderId="24" xfId="53" applyFont="1" applyBorder="1" applyAlignment="1" applyProtection="1"/>
    <xf numFmtId="164" fontId="0" fillId="0" borderId="25" xfId="0" applyBorder="1" applyAlignment="1"/>
    <xf numFmtId="0" fontId="14" fillId="42" borderId="128" xfId="53" applyFont="1" applyFill="1" applyBorder="1" applyAlignment="1" applyProtection="1">
      <alignment horizontal="left" vertical="top"/>
      <protection locked="0"/>
    </xf>
    <xf numFmtId="0" fontId="14" fillId="42" borderId="129" xfId="53" applyFont="1" applyFill="1" applyBorder="1" applyAlignment="1" applyProtection="1">
      <alignment horizontal="left" vertical="top"/>
      <protection locked="0"/>
    </xf>
    <xf numFmtId="0" fontId="14" fillId="42" borderId="130" xfId="53" applyFont="1" applyFill="1" applyBorder="1" applyAlignment="1" applyProtection="1">
      <alignment horizontal="left" vertical="top"/>
      <protection locked="0"/>
    </xf>
    <xf numFmtId="0" fontId="17" fillId="0" borderId="50" xfId="53" applyFont="1" applyBorder="1" applyAlignment="1" applyProtection="1">
      <alignment horizontal="center"/>
    </xf>
    <xf numFmtId="0" fontId="17" fillId="0" borderId="179" xfId="53" applyFont="1" applyBorder="1" applyAlignment="1" applyProtection="1">
      <alignment horizontal="center"/>
    </xf>
    <xf numFmtId="0" fontId="17" fillId="0" borderId="50" xfId="53" applyFont="1" applyBorder="1" applyAlignment="1" applyProtection="1">
      <alignment horizontal="center" wrapText="1"/>
    </xf>
    <xf numFmtId="0" fontId="17" fillId="0" borderId="179" xfId="53" applyFont="1" applyBorder="1" applyAlignment="1" applyProtection="1">
      <alignment horizontal="center" wrapText="1"/>
    </xf>
    <xf numFmtId="0" fontId="17" fillId="0" borderId="24" xfId="53" applyFont="1" applyBorder="1" applyAlignment="1" applyProtection="1">
      <alignment horizontal="center"/>
    </xf>
    <xf numFmtId="0" fontId="17" fillId="0" borderId="35" xfId="53" applyFont="1" applyBorder="1" applyAlignment="1" applyProtection="1">
      <alignment horizontal="center"/>
    </xf>
    <xf numFmtId="0" fontId="17" fillId="0" borderId="36" xfId="53" applyFont="1" applyBorder="1" applyAlignment="1" applyProtection="1">
      <alignment horizontal="center"/>
    </xf>
    <xf numFmtId="0" fontId="13" fillId="42" borderId="128" xfId="53" applyFont="1" applyFill="1" applyBorder="1" applyAlignment="1" applyProtection="1">
      <alignment horizontal="left" vertical="top" wrapText="1"/>
      <protection locked="0"/>
    </xf>
    <xf numFmtId="0" fontId="13" fillId="42" borderId="129" xfId="53" applyFont="1" applyFill="1" applyBorder="1" applyAlignment="1" applyProtection="1">
      <alignment horizontal="left" vertical="top" wrapText="1"/>
      <protection locked="0"/>
    </xf>
    <xf numFmtId="0" fontId="13" fillId="42" borderId="130" xfId="53" applyFont="1" applyFill="1" applyBorder="1" applyAlignment="1" applyProtection="1">
      <alignment horizontal="left" vertical="top" wrapText="1"/>
      <protection locked="0"/>
    </xf>
    <xf numFmtId="0" fontId="10" fillId="0" borderId="54" xfId="53" quotePrefix="1" applyFont="1" applyBorder="1" applyAlignment="1" applyProtection="1">
      <alignment horizontal="left"/>
    </xf>
    <xf numFmtId="164" fontId="0" fillId="0" borderId="48" xfId="0" applyBorder="1" applyAlignment="1"/>
    <xf numFmtId="164" fontId="0" fillId="0" borderId="183" xfId="0" applyBorder="1" applyAlignment="1"/>
    <xf numFmtId="0" fontId="13" fillId="42" borderId="128" xfId="53" applyFont="1" applyFill="1" applyBorder="1" applyAlignment="1" applyProtection="1">
      <alignment horizontal="left"/>
      <protection locked="0"/>
    </xf>
    <xf numFmtId="0" fontId="13" fillId="42" borderId="129" xfId="53" applyFont="1" applyFill="1" applyBorder="1" applyAlignment="1" applyProtection="1">
      <alignment horizontal="left"/>
      <protection locked="0"/>
    </xf>
    <xf numFmtId="0" fontId="13" fillId="42" borderId="130" xfId="53" applyFont="1" applyFill="1" applyBorder="1" applyAlignment="1" applyProtection="1">
      <alignment horizontal="left"/>
      <protection locked="0"/>
    </xf>
    <xf numFmtId="164" fontId="9" fillId="0" borderId="24" xfId="0" applyFont="1" applyBorder="1" applyAlignment="1" applyProtection="1">
      <alignment horizontal="center" vertical="center"/>
    </xf>
    <xf numFmtId="164" fontId="9" fillId="0" borderId="25" xfId="0" applyFont="1" applyBorder="1" applyAlignment="1" applyProtection="1">
      <alignment horizontal="center" vertical="center"/>
    </xf>
    <xf numFmtId="164" fontId="9" fillId="0" borderId="26" xfId="0" applyFont="1" applyBorder="1" applyAlignment="1" applyProtection="1">
      <alignment horizontal="center" vertical="center"/>
    </xf>
    <xf numFmtId="0" fontId="13" fillId="42" borderId="180" xfId="53" applyFont="1" applyFill="1" applyBorder="1" applyAlignment="1" applyProtection="1">
      <alignment horizontal="left" vertical="top" wrapText="1"/>
      <protection locked="0"/>
    </xf>
    <xf numFmtId="0" fontId="13" fillId="42" borderId="181" xfId="53" applyFont="1" applyFill="1" applyBorder="1" applyAlignment="1" applyProtection="1">
      <alignment horizontal="left" vertical="top" wrapText="1"/>
      <protection locked="0"/>
    </xf>
    <xf numFmtId="0" fontId="13" fillId="42" borderId="182" xfId="53" applyFont="1" applyFill="1" applyBorder="1" applyAlignment="1" applyProtection="1">
      <alignment horizontal="left" vertical="top" wrapText="1"/>
      <protection locked="0"/>
    </xf>
    <xf numFmtId="0" fontId="10" fillId="0" borderId="50" xfId="53" applyFont="1" applyBorder="1" applyAlignment="1" applyProtection="1">
      <alignment vertical="center"/>
    </xf>
    <xf numFmtId="164" fontId="10" fillId="0" borderId="23" xfId="0" applyFont="1" applyBorder="1" applyAlignment="1" applyProtection="1"/>
    <xf numFmtId="164" fontId="10" fillId="0" borderId="35" xfId="0" applyFont="1" applyBorder="1" applyAlignment="1" applyProtection="1">
      <alignment vertical="center"/>
    </xf>
    <xf numFmtId="164" fontId="10" fillId="0" borderId="35" xfId="0" applyFont="1" applyBorder="1" applyAlignment="1" applyProtection="1"/>
    <xf numFmtId="164" fontId="10" fillId="0" borderId="36" xfId="0" applyFont="1" applyBorder="1" applyAlignment="1" applyProtection="1"/>
    <xf numFmtId="164" fontId="10" fillId="0" borderId="29" xfId="0" applyFont="1" applyBorder="1" applyAlignment="1" applyProtection="1"/>
    <xf numFmtId="164" fontId="10" fillId="0" borderId="28" xfId="0" applyFont="1" applyBorder="1" applyAlignment="1" applyProtection="1"/>
    <xf numFmtId="0" fontId="10" fillId="0" borderId="50" xfId="53" applyFont="1" applyBorder="1" applyAlignment="1" applyProtection="1">
      <alignment horizontal="center" vertical="center" wrapText="1"/>
    </xf>
    <xf numFmtId="164" fontId="10" fillId="0" borderId="179" xfId="0" applyFont="1" applyBorder="1" applyAlignment="1" applyProtection="1">
      <alignment horizontal="center" vertical="center"/>
    </xf>
    <xf numFmtId="0" fontId="10" fillId="0" borderId="179" xfId="53" applyFont="1" applyBorder="1" applyAlignment="1" applyProtection="1">
      <alignment horizontal="center" vertical="center" wrapText="1"/>
    </xf>
    <xf numFmtId="164" fontId="10" fillId="0" borderId="34" xfId="0" applyFont="1" applyBorder="1" applyAlignment="1" applyProtection="1">
      <alignment horizontal="center" vertical="center"/>
    </xf>
    <xf numFmtId="164" fontId="10" fillId="0" borderId="35" xfId="0" applyFont="1" applyBorder="1" applyAlignment="1" applyProtection="1">
      <alignment horizontal="center"/>
    </xf>
    <xf numFmtId="164" fontId="10" fillId="0" borderId="36" xfId="0" applyFont="1" applyBorder="1" applyAlignment="1" applyProtection="1">
      <alignment horizontal="center"/>
    </xf>
    <xf numFmtId="164" fontId="10" fillId="0" borderId="27" xfId="0" applyFont="1" applyBorder="1" applyAlignment="1" applyProtection="1">
      <alignment horizontal="center"/>
    </xf>
    <xf numFmtId="164" fontId="10" fillId="0" borderId="29" xfId="0" applyFont="1" applyBorder="1" applyAlignment="1" applyProtection="1">
      <alignment horizontal="center"/>
    </xf>
    <xf numFmtId="164" fontId="10" fillId="0" borderId="28" xfId="0" applyFont="1" applyBorder="1" applyAlignment="1" applyProtection="1">
      <alignment horizontal="center"/>
    </xf>
    <xf numFmtId="170" fontId="9" fillId="0" borderId="24" xfId="28" applyNumberFormat="1" applyFont="1" applyFill="1" applyBorder="1" applyAlignment="1" applyProtection="1">
      <alignment horizontal="right"/>
    </xf>
    <xf numFmtId="170" fontId="9" fillId="0" borderId="26" xfId="28" applyNumberFormat="1" applyFont="1" applyFill="1" applyBorder="1" applyAlignment="1" applyProtection="1">
      <alignment horizontal="right"/>
    </xf>
    <xf numFmtId="0" fontId="9" fillId="0" borderId="24" xfId="53" applyFont="1" applyBorder="1" applyAlignment="1" applyProtection="1">
      <alignment horizontal="center"/>
    </xf>
    <xf numFmtId="0" fontId="9" fillId="0" borderId="26" xfId="53" applyFont="1" applyBorder="1" applyAlignment="1" applyProtection="1">
      <alignment horizontal="center"/>
    </xf>
    <xf numFmtId="0" fontId="88" fillId="0" borderId="35" xfId="57" applyFont="1" applyBorder="1" applyAlignment="1">
      <alignment horizontal="center"/>
    </xf>
    <xf numFmtId="0" fontId="88" fillId="0" borderId="36" xfId="57" applyFont="1" applyBorder="1" applyAlignment="1">
      <alignment horizontal="center"/>
    </xf>
    <xf numFmtId="0" fontId="17" fillId="0" borderId="12" xfId="57" applyFont="1" applyBorder="1" applyAlignment="1" applyProtection="1">
      <alignment horizontal="center" wrapText="1"/>
    </xf>
    <xf numFmtId="0" fontId="17" fillId="0" borderId="184" xfId="57" applyFont="1" applyBorder="1" applyAlignment="1" applyProtection="1">
      <alignment horizontal="center" wrapText="1"/>
    </xf>
    <xf numFmtId="0" fontId="17" fillId="0" borderId="12" xfId="57" applyFont="1" applyBorder="1" applyAlignment="1" applyProtection="1">
      <alignment horizontal="center"/>
    </xf>
    <xf numFmtId="0" fontId="17" fillId="0" borderId="184" xfId="57" applyFont="1" applyBorder="1" applyAlignment="1" applyProtection="1">
      <alignment horizontal="center"/>
    </xf>
    <xf numFmtId="0" fontId="17" fillId="0" borderId="34" xfId="57" applyFont="1" applyBorder="1" applyAlignment="1" applyProtection="1">
      <alignment horizontal="center" vertical="center"/>
    </xf>
    <xf numFmtId="0" fontId="17" fillId="0" borderId="36" xfId="57" applyFont="1" applyBorder="1" applyAlignment="1" applyProtection="1">
      <alignment horizontal="center" vertical="center"/>
    </xf>
    <xf numFmtId="0" fontId="17" fillId="0" borderId="27" xfId="57" applyFont="1" applyBorder="1" applyAlignment="1" applyProtection="1">
      <alignment horizontal="center" vertical="center"/>
    </xf>
    <xf numFmtId="0" fontId="17" fillId="0" borderId="28" xfId="57" applyFont="1" applyBorder="1" applyAlignment="1" applyProtection="1">
      <alignment horizontal="center" vertical="center"/>
    </xf>
    <xf numFmtId="0" fontId="37" fillId="0" borderId="159" xfId="57" applyFont="1" applyBorder="1" applyAlignment="1" applyProtection="1">
      <alignment horizontal="center"/>
    </xf>
    <xf numFmtId="0" fontId="37" fillId="0" borderId="185" xfId="57" applyFont="1" applyBorder="1" applyAlignment="1" applyProtection="1">
      <alignment horizontal="center"/>
    </xf>
    <xf numFmtId="0" fontId="37" fillId="0" borderId="24" xfId="57" applyFont="1" applyBorder="1" applyAlignment="1" applyProtection="1">
      <alignment horizontal="center"/>
    </xf>
    <xf numFmtId="0" fontId="37" fillId="0" borderId="25" xfId="57" applyFont="1" applyBorder="1" applyAlignment="1" applyProtection="1">
      <alignment horizontal="center"/>
    </xf>
    <xf numFmtId="0" fontId="37" fillId="0" borderId="26" xfId="57" applyFont="1" applyBorder="1" applyAlignment="1" applyProtection="1">
      <alignment horizontal="center"/>
    </xf>
    <xf numFmtId="0" fontId="17" fillId="0" borderId="75" xfId="57" applyFont="1" applyBorder="1" applyAlignment="1" applyProtection="1">
      <alignment horizontal="center"/>
    </xf>
    <xf numFmtId="0" fontId="17" fillId="0" borderId="75" xfId="57" applyFont="1" applyBorder="1" applyAlignment="1" applyProtection="1">
      <alignment horizontal="center" wrapText="1"/>
    </xf>
    <xf numFmtId="0" fontId="17" fillId="0" borderId="214" xfId="57" applyFont="1" applyBorder="1" applyAlignment="1" applyProtection="1">
      <alignment horizontal="left" wrapText="1"/>
    </xf>
    <xf numFmtId="164" fontId="28" fillId="0" borderId="23" xfId="0" applyFont="1" applyBorder="1" applyAlignment="1">
      <alignment horizontal="left" wrapText="1"/>
    </xf>
    <xf numFmtId="0" fontId="10" fillId="0" borderId="50" xfId="49" applyNumberFormat="1" applyFont="1" applyBorder="1" applyAlignment="1" applyProtection="1">
      <alignment horizontal="center" vertical="center" wrapText="1"/>
    </xf>
    <xf numFmtId="164" fontId="0" fillId="0" borderId="23" xfId="0" applyBorder="1" applyAlignment="1">
      <alignment horizontal="center" vertical="center"/>
    </xf>
    <xf numFmtId="0" fontId="10" fillId="0" borderId="50" xfId="49" applyFont="1" applyBorder="1" applyAlignment="1" applyProtection="1">
      <alignment horizontal="center" vertical="center" wrapText="1"/>
    </xf>
    <xf numFmtId="164" fontId="0" fillId="0" borderId="63" xfId="0" applyBorder="1" applyAlignment="1">
      <alignment horizontal="center" vertical="center" wrapText="1"/>
    </xf>
    <xf numFmtId="0" fontId="9" fillId="0" borderId="20" xfId="49" applyFont="1" applyBorder="1" applyAlignment="1" applyProtection="1">
      <alignment horizontal="left" vertical="center"/>
    </xf>
    <xf numFmtId="0" fontId="9" fillId="0" borderId="34" xfId="49" applyFont="1" applyBorder="1" applyAlignment="1" applyProtection="1">
      <alignment horizontal="left" vertical="center"/>
    </xf>
    <xf numFmtId="0" fontId="9" fillId="0" borderId="36" xfId="49" applyFont="1" applyBorder="1" applyAlignment="1" applyProtection="1">
      <alignment horizontal="left" vertical="center"/>
    </xf>
    <xf numFmtId="0" fontId="9" fillId="0" borderId="37" xfId="49" applyFont="1" applyBorder="1" applyAlignment="1" applyProtection="1">
      <alignment horizontal="left" vertical="center"/>
    </xf>
    <xf numFmtId="0" fontId="9" fillId="0" borderId="30" xfId="49" applyFont="1" applyBorder="1" applyAlignment="1" applyProtection="1">
      <alignment horizontal="left" vertical="center"/>
    </xf>
    <xf numFmtId="164" fontId="0" fillId="0" borderId="27" xfId="0" applyBorder="1" applyAlignment="1">
      <alignment horizontal="left" vertical="center"/>
    </xf>
    <xf numFmtId="164" fontId="0" fillId="0" borderId="28" xfId="0" applyBorder="1" applyAlignment="1">
      <alignment horizontal="left" vertical="center"/>
    </xf>
    <xf numFmtId="0" fontId="9" fillId="0" borderId="24" xfId="49" applyFont="1" applyBorder="1" applyAlignment="1" applyProtection="1">
      <alignment horizontal="left" vertical="center"/>
    </xf>
    <xf numFmtId="164" fontId="0" fillId="0" borderId="25" xfId="0" applyBorder="1" applyAlignment="1">
      <alignment horizontal="left" vertical="center"/>
    </xf>
    <xf numFmtId="164" fontId="0" fillId="0" borderId="26" xfId="0" applyBorder="1" applyAlignment="1">
      <alignment horizontal="left" vertical="center"/>
    </xf>
    <xf numFmtId="0" fontId="10" fillId="0" borderId="24" xfId="49" quotePrefix="1" applyFont="1" applyBorder="1" applyAlignment="1" applyProtection="1">
      <alignment horizontal="left" vertical="center" shrinkToFit="1"/>
    </xf>
    <xf numFmtId="164" fontId="0" fillId="0" borderId="26" xfId="0" applyBorder="1" applyAlignment="1">
      <alignment vertical="center" shrinkToFit="1"/>
    </xf>
    <xf numFmtId="0" fontId="58" fillId="0" borderId="0" xfId="35" quotePrefix="1" applyFont="1" applyBorder="1" applyAlignment="1">
      <alignment horizontal="left" wrapText="1"/>
    </xf>
    <xf numFmtId="164" fontId="0" fillId="0" borderId="0" xfId="0" applyBorder="1" applyAlignment="1"/>
    <xf numFmtId="0" fontId="9" fillId="0" borderId="20" xfId="49" applyNumberFormat="1" applyFont="1" applyBorder="1" applyAlignment="1" applyProtection="1">
      <alignment horizontal="left" vertical="center"/>
    </xf>
    <xf numFmtId="0" fontId="9" fillId="0" borderId="25" xfId="49" applyFont="1" applyBorder="1" applyAlignment="1" applyProtection="1">
      <alignment horizontal="center" vertical="center"/>
    </xf>
    <xf numFmtId="0" fontId="9" fillId="0" borderId="26" xfId="49" applyFont="1" applyBorder="1" applyAlignment="1" applyProtection="1">
      <alignment horizontal="left" vertical="center"/>
    </xf>
    <xf numFmtId="0" fontId="10" fillId="0" borderId="23" xfId="49" applyFont="1" applyBorder="1" applyAlignment="1" applyProtection="1">
      <alignment horizontal="center" vertical="center"/>
    </xf>
    <xf numFmtId="0" fontId="10" fillId="0" borderId="24" xfId="49" applyFont="1" applyBorder="1" applyAlignment="1" applyProtection="1">
      <alignment horizontal="right" vertical="center"/>
    </xf>
    <xf numFmtId="0" fontId="10" fillId="0" borderId="25" xfId="49" applyFont="1" applyBorder="1" applyAlignment="1" applyProtection="1">
      <alignment horizontal="right" vertical="center"/>
    </xf>
    <xf numFmtId="0" fontId="9" fillId="0" borderId="27" xfId="49" applyFont="1" applyBorder="1" applyAlignment="1" applyProtection="1">
      <alignment horizontal="left" vertical="center"/>
    </xf>
    <xf numFmtId="0" fontId="9" fillId="0" borderId="28" xfId="49" applyFont="1" applyBorder="1" applyAlignment="1" applyProtection="1">
      <alignment horizontal="left" vertical="center"/>
    </xf>
    <xf numFmtId="0" fontId="10" fillId="0" borderId="50" xfId="49" applyFont="1" applyBorder="1" applyAlignment="1" applyProtection="1">
      <alignment horizontal="center" vertical="center"/>
    </xf>
    <xf numFmtId="0" fontId="10" fillId="0" borderId="63" xfId="49" applyFont="1" applyBorder="1" applyAlignment="1" applyProtection="1">
      <alignment horizontal="center" vertical="center"/>
    </xf>
    <xf numFmtId="0" fontId="9" fillId="0" borderId="24" xfId="49" applyFont="1" applyBorder="1" applyAlignment="1" applyProtection="1">
      <alignment horizontal="center" vertical="center"/>
    </xf>
    <xf numFmtId="0" fontId="9" fillId="0" borderId="26" xfId="49" applyFont="1" applyBorder="1" applyAlignment="1" applyProtection="1">
      <alignment horizontal="center" vertical="center"/>
    </xf>
    <xf numFmtId="0" fontId="9" fillId="0" borderId="24" xfId="49" applyNumberFormat="1" applyFont="1" applyBorder="1" applyAlignment="1" applyProtection="1">
      <alignment horizontal="left" vertical="center"/>
    </xf>
    <xf numFmtId="0" fontId="9" fillId="0" borderId="26" xfId="49" applyNumberFormat="1" applyFont="1" applyBorder="1" applyAlignment="1" applyProtection="1">
      <alignment horizontal="left" vertical="center"/>
    </xf>
    <xf numFmtId="0" fontId="95" fillId="0" borderId="0" xfId="35" quotePrefix="1" applyFont="1" applyAlignment="1">
      <alignment horizontal="left" wrapText="1"/>
    </xf>
    <xf numFmtId="164" fontId="96" fillId="0" borderId="0" xfId="0" applyFont="1" applyAlignment="1"/>
    <xf numFmtId="0" fontId="9" fillId="0" borderId="34" xfId="49" applyFont="1" applyBorder="1" applyAlignment="1" applyProtection="1">
      <alignment vertical="center"/>
    </xf>
    <xf numFmtId="0" fontId="9" fillId="0" borderId="36" xfId="49" applyFont="1" applyBorder="1" applyAlignment="1" applyProtection="1">
      <alignment vertical="center"/>
    </xf>
    <xf numFmtId="0" fontId="9" fillId="0" borderId="37" xfId="49" applyFont="1" applyBorder="1" applyAlignment="1" applyProtection="1">
      <alignment vertical="center"/>
    </xf>
    <xf numFmtId="0" fontId="9" fillId="0" borderId="30" xfId="49" applyFont="1" applyBorder="1" applyAlignment="1" applyProtection="1">
      <alignment vertical="center"/>
    </xf>
    <xf numFmtId="0" fontId="9" fillId="0" borderId="27" xfId="49" applyFont="1" applyBorder="1" applyAlignment="1" applyProtection="1">
      <alignment vertical="center"/>
    </xf>
    <xf numFmtId="0" fontId="9" fillId="0" borderId="28" xfId="49" applyFont="1" applyBorder="1" applyAlignment="1" applyProtection="1">
      <alignment vertical="center"/>
    </xf>
    <xf numFmtId="0" fontId="9" fillId="0" borderId="25" xfId="49" applyFont="1" applyBorder="1" applyAlignment="1" applyProtection="1">
      <alignment horizontal="left" vertical="center"/>
    </xf>
    <xf numFmtId="0" fontId="10" fillId="0" borderId="0" xfId="49" applyFont="1" applyAlignment="1" applyProtection="1">
      <alignment horizontal="right"/>
    </xf>
    <xf numFmtId="0" fontId="10" fillId="0" borderId="0" xfId="49" applyFont="1" applyBorder="1" applyAlignment="1" applyProtection="1">
      <alignment horizontal="right"/>
    </xf>
    <xf numFmtId="164" fontId="0" fillId="0" borderId="25" xfId="0" applyBorder="1" applyAlignment="1">
      <alignment vertical="center"/>
    </xf>
    <xf numFmtId="164" fontId="0" fillId="0" borderId="26" xfId="0" applyBorder="1" applyAlignment="1">
      <alignment vertical="center"/>
    </xf>
    <xf numFmtId="0" fontId="58" fillId="0" borderId="0" xfId="35" quotePrefix="1" applyFont="1" applyAlignment="1">
      <alignment horizontal="left" wrapText="1"/>
    </xf>
    <xf numFmtId="0" fontId="10" fillId="0" borderId="34" xfId="49" applyFont="1" applyBorder="1" applyAlignment="1" applyProtection="1">
      <alignment horizontal="center" vertical="center" wrapText="1"/>
    </xf>
    <xf numFmtId="164" fontId="0" fillId="0" borderId="27" xfId="0" applyBorder="1" applyAlignment="1">
      <alignment horizontal="center" vertical="center"/>
    </xf>
    <xf numFmtId="0" fontId="10" fillId="0" borderId="50" xfId="49" applyFont="1" applyBorder="1" applyAlignment="1" applyProtection="1">
      <alignment horizontal="center" wrapText="1"/>
    </xf>
    <xf numFmtId="164" fontId="0" fillId="0" borderId="23" xfId="0" applyBorder="1" applyAlignment="1">
      <alignment horizontal="center"/>
    </xf>
    <xf numFmtId="0" fontId="10" fillId="0" borderId="50" xfId="49" applyFont="1" applyBorder="1" applyAlignment="1" applyProtection="1">
      <alignment horizontal="center"/>
    </xf>
    <xf numFmtId="0" fontId="10" fillId="0" borderId="63" xfId="49" applyFont="1" applyBorder="1" applyAlignment="1" applyProtection="1">
      <alignment horizontal="center"/>
    </xf>
    <xf numFmtId="0" fontId="10" fillId="0" borderId="25" xfId="49" quotePrefix="1" applyFont="1" applyBorder="1" applyAlignment="1" applyProtection="1">
      <alignment horizontal="left" vertical="center"/>
    </xf>
    <xf numFmtId="0" fontId="10" fillId="0" borderId="26" xfId="49" applyFont="1" applyBorder="1" applyAlignment="1" applyProtection="1">
      <alignment horizontal="left" vertical="center"/>
    </xf>
    <xf numFmtId="0" fontId="9" fillId="0" borderId="34" xfId="49" applyFont="1" applyBorder="1" applyAlignment="1" applyProtection="1">
      <alignment horizontal="center" vertical="center"/>
    </xf>
    <xf numFmtId="0" fontId="9" fillId="0" borderId="36" xfId="49" applyFont="1" applyBorder="1" applyAlignment="1" applyProtection="1">
      <alignment horizontal="center" vertical="center"/>
    </xf>
    <xf numFmtId="0" fontId="9" fillId="0" borderId="37" xfId="49" applyFont="1" applyBorder="1" applyAlignment="1" applyProtection="1">
      <alignment horizontal="center" vertical="center"/>
    </xf>
    <xf numFmtId="0" fontId="9" fillId="0" borderId="30" xfId="49" applyFont="1" applyBorder="1" applyAlignment="1" applyProtection="1">
      <alignment horizontal="center" vertical="center"/>
    </xf>
    <xf numFmtId="0" fontId="9" fillId="0" borderId="27" xfId="49" applyFont="1" applyBorder="1" applyAlignment="1" applyProtection="1">
      <alignment horizontal="center" vertical="center"/>
    </xf>
    <xf numFmtId="0" fontId="9" fillId="0" borderId="28" xfId="49" applyFont="1" applyBorder="1" applyAlignment="1" applyProtection="1">
      <alignment horizontal="center" vertical="center"/>
    </xf>
    <xf numFmtId="0" fontId="17" fillId="0" borderId="0" xfId="35" quotePrefix="1" applyFont="1" applyAlignment="1">
      <alignment horizontal="left" wrapText="1"/>
    </xf>
    <xf numFmtId="0" fontId="9" fillId="0" borderId="24" xfId="49" applyFont="1" applyFill="1" applyBorder="1" applyAlignment="1" applyProtection="1">
      <alignment horizontal="left" vertical="center"/>
    </xf>
    <xf numFmtId="0" fontId="9" fillId="0" borderId="25" xfId="49" applyFont="1" applyFill="1" applyBorder="1" applyAlignment="1" applyProtection="1">
      <alignment horizontal="left" vertical="center"/>
    </xf>
    <xf numFmtId="0" fontId="9" fillId="0" borderId="26" xfId="49" applyFont="1" applyFill="1" applyBorder="1" applyAlignment="1" applyProtection="1">
      <alignment horizontal="left" vertical="center"/>
    </xf>
    <xf numFmtId="0" fontId="9" fillId="0" borderId="20" xfId="49" applyFont="1" applyFill="1" applyBorder="1" applyAlignment="1" applyProtection="1">
      <alignment horizontal="left" vertical="center"/>
    </xf>
    <xf numFmtId="164" fontId="9" fillId="0" borderId="25" xfId="0" applyFont="1" applyBorder="1" applyAlignment="1">
      <alignment horizontal="left" vertical="center" wrapText="1"/>
    </xf>
    <xf numFmtId="164" fontId="9" fillId="0" borderId="26" xfId="0" applyFont="1" applyBorder="1" applyAlignment="1">
      <alignment horizontal="left" vertical="center" wrapText="1"/>
    </xf>
    <xf numFmtId="164" fontId="31" fillId="41" borderId="29" xfId="0" applyFont="1" applyFill="1" applyBorder="1" applyAlignment="1">
      <alignment horizontal="left" vertical="center" wrapText="1"/>
    </xf>
    <xf numFmtId="164" fontId="30" fillId="41" borderId="29" xfId="0" applyFont="1" applyFill="1" applyBorder="1" applyAlignment="1">
      <alignment horizontal="left" vertical="center" wrapText="1"/>
    </xf>
    <xf numFmtId="164" fontId="9" fillId="0" borderId="25" xfId="0" quotePrefix="1" applyFont="1" applyBorder="1" applyAlignment="1">
      <alignment horizontal="left" vertical="center" wrapText="1"/>
    </xf>
    <xf numFmtId="164" fontId="11" fillId="0" borderId="24" xfId="0" applyFont="1" applyFill="1" applyBorder="1" applyAlignment="1">
      <alignment horizontal="center" vertical="center" wrapText="1"/>
    </xf>
    <xf numFmtId="164" fontId="11" fillId="0" borderId="25" xfId="0" applyFont="1" applyFill="1" applyBorder="1" applyAlignment="1">
      <alignment horizontal="center" vertical="center" wrapText="1"/>
    </xf>
    <xf numFmtId="164" fontId="11" fillId="0" borderId="26" xfId="0" applyFont="1" applyFill="1" applyBorder="1" applyAlignment="1">
      <alignment horizontal="center" vertical="center" wrapText="1"/>
    </xf>
    <xf numFmtId="170" fontId="9" fillId="0" borderId="24" xfId="50" applyNumberFormat="1" applyFont="1" applyBorder="1" applyAlignment="1" applyProtection="1">
      <alignment horizontal="center"/>
    </xf>
    <xf numFmtId="170" fontId="9" fillId="0" borderId="25" xfId="50" applyNumberFormat="1" applyFont="1" applyBorder="1" applyAlignment="1" applyProtection="1">
      <alignment horizontal="center"/>
    </xf>
    <xf numFmtId="170" fontId="9" fillId="0" borderId="26" xfId="50" applyNumberFormat="1" applyFont="1" applyBorder="1" applyAlignment="1" applyProtection="1">
      <alignment horizontal="center"/>
    </xf>
    <xf numFmtId="170" fontId="9" fillId="0" borderId="24" xfId="50" applyNumberFormat="1" applyFont="1" applyBorder="1" applyAlignment="1" applyProtection="1">
      <alignment horizontal="left"/>
    </xf>
    <xf numFmtId="170" fontId="9" fillId="0" borderId="25" xfId="50" applyNumberFormat="1" applyFont="1" applyBorder="1" applyAlignment="1" applyProtection="1">
      <alignment horizontal="left"/>
    </xf>
    <xf numFmtId="170" fontId="9" fillId="0" borderId="26" xfId="50" applyNumberFormat="1" applyFont="1" applyBorder="1" applyAlignment="1" applyProtection="1">
      <alignment horizontal="left"/>
    </xf>
    <xf numFmtId="170" fontId="9" fillId="0" borderId="0" xfId="50" applyNumberFormat="1" applyFont="1" applyAlignment="1" applyProtection="1">
      <alignment horizontal="right"/>
    </xf>
    <xf numFmtId="170" fontId="9" fillId="0" borderId="24" xfId="50" applyNumberFormat="1" applyFont="1" applyBorder="1" applyAlignment="1" applyProtection="1">
      <alignment horizontal="right"/>
    </xf>
    <xf numFmtId="170" fontId="9" fillId="0" borderId="25" xfId="50" applyNumberFormat="1" applyFont="1" applyBorder="1" applyAlignment="1" applyProtection="1">
      <alignment horizontal="right"/>
    </xf>
    <xf numFmtId="170" fontId="9" fillId="0" borderId="37" xfId="50" applyNumberFormat="1" applyFont="1" applyBorder="1" applyAlignment="1" applyProtection="1">
      <alignment horizontal="center"/>
    </xf>
    <xf numFmtId="170" fontId="9" fillId="0" borderId="0" xfId="50" applyNumberFormat="1" applyFont="1" applyBorder="1" applyAlignment="1" applyProtection="1">
      <alignment horizontal="center"/>
    </xf>
    <xf numFmtId="170" fontId="9" fillId="0" borderId="30" xfId="50" applyNumberFormat="1" applyFont="1" applyBorder="1" applyAlignment="1" applyProtection="1">
      <alignment horizontal="center"/>
    </xf>
    <xf numFmtId="170" fontId="9" fillId="0" borderId="27" xfId="50" applyNumberFormat="1" applyFont="1" applyBorder="1" applyAlignment="1" applyProtection="1">
      <alignment horizontal="center"/>
    </xf>
    <xf numFmtId="170" fontId="9" fillId="0" borderId="29" xfId="50" applyNumberFormat="1" applyFont="1" applyBorder="1" applyAlignment="1" applyProtection="1">
      <alignment horizontal="center"/>
    </xf>
    <xf numFmtId="170" fontId="9" fillId="0" borderId="28" xfId="50" applyNumberFormat="1" applyFont="1" applyBorder="1" applyAlignment="1" applyProtection="1">
      <alignment horizontal="center"/>
    </xf>
    <xf numFmtId="170" fontId="9" fillId="0" borderId="24" xfId="50" quotePrefix="1" applyNumberFormat="1" applyFont="1" applyBorder="1" applyAlignment="1" applyProtection="1">
      <alignment horizontal="left"/>
    </xf>
    <xf numFmtId="170" fontId="9" fillId="0" borderId="26" xfId="50" applyNumberFormat="1" applyFont="1" applyBorder="1" applyAlignment="1" applyProtection="1">
      <alignment horizontal="right"/>
    </xf>
    <xf numFmtId="170" fontId="9" fillId="24" borderId="24" xfId="50" applyNumberFormat="1" applyFont="1" applyFill="1" applyBorder="1" applyAlignment="1" applyProtection="1">
      <alignment horizontal="left" vertical="center"/>
    </xf>
    <xf numFmtId="170" fontId="9" fillId="24" borderId="25" xfId="50" applyNumberFormat="1" applyFont="1" applyFill="1" applyBorder="1" applyAlignment="1" applyProtection="1">
      <alignment horizontal="left" vertical="center"/>
    </xf>
    <xf numFmtId="170" fontId="9" fillId="24" borderId="26" xfId="50" applyNumberFormat="1" applyFont="1" applyFill="1" applyBorder="1" applyAlignment="1" applyProtection="1">
      <alignment horizontal="left" vertical="center"/>
    </xf>
    <xf numFmtId="170" fontId="9" fillId="24" borderId="34" xfId="50" applyNumberFormat="1" applyFont="1" applyFill="1" applyBorder="1" applyAlignment="1" applyProtection="1">
      <alignment horizontal="left" vertical="center"/>
    </xf>
    <xf numFmtId="164" fontId="0" fillId="0" borderId="36" xfId="0" applyBorder="1" applyAlignment="1">
      <alignment horizontal="left" vertical="center"/>
    </xf>
    <xf numFmtId="164" fontId="0" fillId="0" borderId="37" xfId="0" applyBorder="1" applyAlignment="1">
      <alignment horizontal="left" vertical="center"/>
    </xf>
    <xf numFmtId="164" fontId="0" fillId="0" borderId="30" xfId="0" applyBorder="1" applyAlignment="1">
      <alignment horizontal="left" vertical="center"/>
    </xf>
    <xf numFmtId="170" fontId="9" fillId="24" borderId="34" xfId="50" applyNumberFormat="1" applyFont="1" applyFill="1" applyBorder="1" applyAlignment="1" applyProtection="1">
      <alignment horizontal="left" vertical="center" wrapText="1"/>
    </xf>
    <xf numFmtId="170" fontId="9" fillId="24" borderId="35" xfId="50" applyNumberFormat="1" applyFont="1" applyFill="1" applyBorder="1" applyAlignment="1" applyProtection="1">
      <alignment horizontal="left" vertical="center"/>
    </xf>
    <xf numFmtId="170" fontId="9" fillId="24" borderId="34" xfId="48" applyNumberFormat="1" applyFont="1" applyFill="1" applyBorder="1" applyAlignment="1" applyProtection="1">
      <alignment horizontal="left" vertical="center"/>
    </xf>
    <xf numFmtId="170" fontId="9" fillId="24" borderId="35" xfId="48" applyNumberFormat="1" applyFont="1" applyFill="1" applyBorder="1" applyAlignment="1" applyProtection="1">
      <alignment horizontal="left" vertical="center"/>
    </xf>
    <xf numFmtId="170" fontId="9" fillId="24" borderId="34" xfId="50" applyNumberFormat="1" applyFont="1" applyFill="1" applyBorder="1" applyAlignment="1" applyProtection="1">
      <alignment vertical="center"/>
    </xf>
    <xf numFmtId="164" fontId="0" fillId="0" borderId="36" xfId="0" applyBorder="1" applyAlignment="1">
      <alignment vertical="center"/>
    </xf>
    <xf numFmtId="164" fontId="0" fillId="0" borderId="37" xfId="0" applyBorder="1" applyAlignment="1">
      <alignment vertical="center"/>
    </xf>
    <xf numFmtId="164" fontId="0" fillId="0" borderId="30" xfId="0" applyBorder="1" applyAlignment="1">
      <alignment vertical="center"/>
    </xf>
    <xf numFmtId="164" fontId="0" fillId="0" borderId="27" xfId="0" applyBorder="1" applyAlignment="1">
      <alignment vertical="center"/>
    </xf>
    <xf numFmtId="164" fontId="0" fillId="0" borderId="28" xfId="0" applyBorder="1" applyAlignment="1">
      <alignment vertical="center"/>
    </xf>
    <xf numFmtId="170" fontId="9" fillId="24" borderId="24" xfId="50" quotePrefix="1" applyNumberFormat="1" applyFont="1" applyFill="1" applyBorder="1" applyAlignment="1" applyProtection="1">
      <alignment horizontal="left" vertical="center"/>
    </xf>
    <xf numFmtId="170" fontId="9" fillId="1" borderId="24" xfId="50" applyNumberFormat="1" applyFont="1" applyFill="1" applyBorder="1" applyAlignment="1" applyProtection="1"/>
    <xf numFmtId="10" fontId="9" fillId="0" borderId="24" xfId="50" applyNumberFormat="1" applyFont="1" applyFill="1" applyBorder="1" applyAlignment="1" applyProtection="1">
      <alignment horizontal="center" shrinkToFit="1"/>
    </xf>
    <xf numFmtId="10" fontId="9" fillId="0" borderId="26" xfId="50" applyNumberFormat="1" applyFont="1" applyFill="1" applyBorder="1" applyAlignment="1" applyProtection="1">
      <alignment horizontal="center" shrinkToFit="1"/>
    </xf>
    <xf numFmtId="170" fontId="9" fillId="24" borderId="0" xfId="50" applyNumberFormat="1" applyFont="1" applyFill="1" applyAlignment="1" applyProtection="1">
      <alignment horizontal="right"/>
    </xf>
    <xf numFmtId="170" fontId="9" fillId="24" borderId="0" xfId="50" applyNumberFormat="1" applyFont="1" applyFill="1" applyBorder="1" applyAlignment="1" applyProtection="1">
      <alignment horizontal="right"/>
    </xf>
    <xf numFmtId="170" fontId="9" fillId="24" borderId="25" xfId="50" applyNumberFormat="1" applyFont="1" applyFill="1" applyBorder="1" applyAlignment="1" applyProtection="1">
      <alignment horizontal="right"/>
    </xf>
    <xf numFmtId="170" fontId="15" fillId="24" borderId="34" xfId="50" applyNumberFormat="1" applyFont="1" applyFill="1" applyBorder="1" applyAlignment="1" applyProtection="1">
      <alignment horizontal="center"/>
    </xf>
    <xf numFmtId="170" fontId="15" fillId="24" borderId="35" xfId="50" applyNumberFormat="1" applyFont="1" applyFill="1" applyBorder="1" applyAlignment="1" applyProtection="1">
      <alignment horizontal="center"/>
    </xf>
    <xf numFmtId="170" fontId="15" fillId="24" borderId="36" xfId="50" applyNumberFormat="1" applyFont="1" applyFill="1" applyBorder="1" applyAlignment="1" applyProtection="1">
      <alignment horizontal="center"/>
    </xf>
    <xf numFmtId="170" fontId="15" fillId="24" borderId="27" xfId="50" applyNumberFormat="1" applyFont="1" applyFill="1" applyBorder="1" applyAlignment="1" applyProtection="1">
      <alignment horizontal="center"/>
    </xf>
    <xf numFmtId="170" fontId="15" fillId="24" borderId="29" xfId="50" applyNumberFormat="1" applyFont="1" applyFill="1" applyBorder="1" applyAlignment="1" applyProtection="1">
      <alignment horizontal="center"/>
    </xf>
    <xf numFmtId="170" fontId="15" fillId="24" borderId="28" xfId="50" applyNumberFormat="1" applyFont="1" applyFill="1" applyBorder="1" applyAlignment="1" applyProtection="1">
      <alignment horizontal="center"/>
    </xf>
    <xf numFmtId="170" fontId="10" fillId="0" borderId="34" xfId="50" quotePrefix="1" applyNumberFormat="1" applyFont="1" applyBorder="1" applyAlignment="1" applyProtection="1">
      <alignment horizontal="right"/>
    </xf>
    <xf numFmtId="164" fontId="28" fillId="0" borderId="35" xfId="0" applyFont="1" applyBorder="1" applyAlignment="1">
      <alignment horizontal="right"/>
    </xf>
    <xf numFmtId="164" fontId="28" fillId="0" borderId="36" xfId="0" applyFont="1" applyBorder="1" applyAlignment="1">
      <alignment horizontal="right"/>
    </xf>
    <xf numFmtId="164" fontId="28" fillId="0" borderId="27" xfId="0" applyFont="1" applyBorder="1" applyAlignment="1">
      <alignment horizontal="right"/>
    </xf>
    <xf numFmtId="164" fontId="28" fillId="0" borderId="29" xfId="0" applyFont="1" applyBorder="1" applyAlignment="1">
      <alignment horizontal="right"/>
    </xf>
    <xf numFmtId="164" fontId="28" fillId="0" borderId="28" xfId="0" applyFont="1" applyBorder="1" applyAlignment="1">
      <alignment horizontal="right"/>
    </xf>
    <xf numFmtId="164" fontId="0" fillId="0" borderId="35" xfId="0" applyBorder="1" applyAlignment="1">
      <alignment vertical="center"/>
    </xf>
    <xf numFmtId="164" fontId="0" fillId="0" borderId="0" xfId="0" applyAlignment="1">
      <alignment vertical="center"/>
    </xf>
    <xf numFmtId="164" fontId="0" fillId="0" borderId="29" xfId="0" applyBorder="1" applyAlignment="1">
      <alignment vertical="center"/>
    </xf>
    <xf numFmtId="170" fontId="9" fillId="24" borderId="34" xfId="48" applyNumberFormat="1" applyFont="1" applyFill="1" applyBorder="1" applyAlignment="1" applyProtection="1">
      <alignment vertical="center"/>
    </xf>
    <xf numFmtId="170" fontId="10" fillId="0" borderId="50" xfId="50" applyNumberFormat="1" applyFont="1" applyBorder="1" applyAlignment="1" applyProtection="1">
      <alignment vertical="top" wrapText="1"/>
    </xf>
    <xf numFmtId="164" fontId="0" fillId="0" borderId="63" xfId="0" applyBorder="1" applyAlignment="1">
      <alignment vertical="top"/>
    </xf>
    <xf numFmtId="164" fontId="0" fillId="0" borderId="23" xfId="0" applyBorder="1" applyAlignment="1">
      <alignment vertical="top"/>
    </xf>
    <xf numFmtId="170" fontId="10" fillId="0" borderId="50" xfId="50" applyNumberFormat="1" applyFont="1" applyBorder="1" applyAlignment="1" applyProtection="1">
      <alignment vertical="top"/>
    </xf>
    <xf numFmtId="0" fontId="10" fillId="0" borderId="50" xfId="50" applyNumberFormat="1" applyFont="1" applyBorder="1" applyAlignment="1" applyProtection="1">
      <alignment horizontal="center"/>
    </xf>
    <xf numFmtId="0" fontId="0" fillId="0" borderId="23" xfId="0" applyNumberFormat="1" applyBorder="1" applyAlignment="1"/>
    <xf numFmtId="0" fontId="10" fillId="0" borderId="50" xfId="50" quotePrefix="1" applyNumberFormat="1" applyFont="1" applyBorder="1" applyAlignment="1" applyProtection="1">
      <alignment horizontal="center"/>
    </xf>
    <xf numFmtId="164" fontId="28" fillId="0" borderId="50" xfId="0" applyFont="1" applyBorder="1" applyAlignment="1">
      <alignment horizontal="center"/>
    </xf>
    <xf numFmtId="170" fontId="10" fillId="0" borderId="50" xfId="50" applyNumberFormat="1" applyFont="1" applyBorder="1" applyAlignment="1" applyProtection="1">
      <alignment horizontal="center"/>
    </xf>
    <xf numFmtId="169" fontId="10" fillId="0" borderId="20" xfId="50" applyNumberFormat="1" applyFont="1" applyBorder="1" applyAlignment="1" applyProtection="1">
      <alignment wrapText="1"/>
    </xf>
    <xf numFmtId="169" fontId="0" fillId="0" borderId="20" xfId="0" applyNumberFormat="1" applyBorder="1" applyAlignment="1"/>
    <xf numFmtId="170" fontId="92" fillId="0" borderId="36" xfId="50" quotePrefix="1" applyNumberFormat="1" applyFont="1" applyBorder="1" applyAlignment="1" applyProtection="1">
      <alignment horizontal="center" wrapText="1"/>
    </xf>
    <xf numFmtId="164" fontId="0" fillId="0" borderId="30" xfId="0" applyBorder="1" applyAlignment="1">
      <alignment horizontal="center"/>
    </xf>
    <xf numFmtId="170" fontId="92" fillId="0" borderId="34" xfId="50" applyNumberFormat="1" applyFont="1" applyBorder="1" applyAlignment="1" applyProtection="1">
      <alignment horizontal="center"/>
    </xf>
    <xf numFmtId="164" fontId="0" fillId="0" borderId="35" xfId="0" applyBorder="1" applyAlignment="1">
      <alignment horizontal="center"/>
    </xf>
    <xf numFmtId="164" fontId="0" fillId="0" borderId="27" xfId="0" applyBorder="1" applyAlignment="1">
      <alignment horizontal="center"/>
    </xf>
    <xf numFmtId="164" fontId="0" fillId="0" borderId="29" xfId="0" applyBorder="1" applyAlignment="1">
      <alignment horizontal="center"/>
    </xf>
    <xf numFmtId="170" fontId="92" fillId="0" borderId="50" xfId="50" applyNumberFormat="1" applyFont="1" applyBorder="1" applyAlignment="1" applyProtection="1">
      <alignment horizontal="center" wrapText="1"/>
    </xf>
    <xf numFmtId="164" fontId="0" fillId="0" borderId="63" xfId="0" applyBorder="1" applyAlignment="1">
      <alignment horizontal="center" wrapText="1"/>
    </xf>
    <xf numFmtId="164" fontId="0" fillId="0" borderId="23" xfId="0" applyBorder="1" applyAlignment="1">
      <alignment horizontal="center" wrapText="1"/>
    </xf>
    <xf numFmtId="170" fontId="92" fillId="0" borderId="36" xfId="50" applyNumberFormat="1" applyFont="1" applyBorder="1" applyAlignment="1" applyProtection="1">
      <alignment horizontal="center" wrapText="1"/>
    </xf>
    <xf numFmtId="164" fontId="0" fillId="0" borderId="30" xfId="0" applyBorder="1" applyAlignment="1">
      <alignment horizontal="center" wrapText="1"/>
    </xf>
    <xf numFmtId="164" fontId="0" fillId="0" borderId="28" xfId="0" applyBorder="1" applyAlignment="1">
      <alignment horizontal="center" wrapText="1"/>
    </xf>
    <xf numFmtId="170" fontId="92" fillId="0" borderId="50" xfId="50" quotePrefix="1" applyNumberFormat="1" applyFont="1" applyBorder="1" applyAlignment="1" applyProtection="1">
      <alignment horizontal="center" wrapText="1"/>
    </xf>
    <xf numFmtId="0" fontId="9" fillId="0" borderId="24" xfId="51" applyFont="1" applyBorder="1" applyAlignment="1" applyProtection="1">
      <alignment horizontal="left"/>
    </xf>
    <xf numFmtId="0" fontId="9" fillId="0" borderId="25" xfId="51" applyFont="1" applyBorder="1" applyAlignment="1" applyProtection="1">
      <alignment horizontal="left"/>
    </xf>
    <xf numFmtId="0" fontId="9" fillId="0" borderId="26" xfId="51" applyFont="1" applyBorder="1" applyAlignment="1" applyProtection="1">
      <alignment horizontal="left"/>
    </xf>
    <xf numFmtId="0" fontId="9" fillId="0" borderId="24" xfId="51" quotePrefix="1" applyFont="1" applyBorder="1" applyAlignment="1" applyProtection="1">
      <alignment horizontal="left"/>
    </xf>
    <xf numFmtId="0" fontId="9" fillId="0" borderId="0" xfId="51" applyFont="1" applyAlignment="1" applyProtection="1">
      <alignment horizontal="right"/>
    </xf>
    <xf numFmtId="0" fontId="9" fillId="0" borderId="24" xfId="51" applyFont="1" applyBorder="1" applyAlignment="1" applyProtection="1">
      <alignment horizontal="right"/>
    </xf>
    <xf numFmtId="0" fontId="9" fillId="0" borderId="25" xfId="51" applyFont="1" applyBorder="1" applyAlignment="1" applyProtection="1">
      <alignment horizontal="right"/>
    </xf>
    <xf numFmtId="0" fontId="9" fillId="0" borderId="24" xfId="51" applyFont="1" applyBorder="1" applyAlignment="1" applyProtection="1">
      <alignment horizontal="center"/>
    </xf>
    <xf numFmtId="0" fontId="9" fillId="0" borderId="25" xfId="51" applyFont="1" applyBorder="1" applyAlignment="1" applyProtection="1">
      <alignment horizontal="center"/>
    </xf>
    <xf numFmtId="0" fontId="9" fillId="0" borderId="26" xfId="51" applyFont="1" applyBorder="1" applyAlignment="1" applyProtection="1">
      <alignment horizontal="center"/>
    </xf>
    <xf numFmtId="0" fontId="10" fillId="0" borderId="24" xfId="51" applyFont="1" applyBorder="1" applyAlignment="1" applyProtection="1">
      <alignment horizontal="left"/>
    </xf>
    <xf numFmtId="0" fontId="10" fillId="0" borderId="25" xfId="51" applyFont="1" applyBorder="1" applyAlignment="1" applyProtection="1">
      <alignment horizontal="left"/>
    </xf>
    <xf numFmtId="0" fontId="10" fillId="0" borderId="26" xfId="51" applyFont="1" applyBorder="1" applyAlignment="1" applyProtection="1">
      <alignment horizontal="left"/>
    </xf>
    <xf numFmtId="3" fontId="10" fillId="0" borderId="24" xfId="51" applyNumberFormat="1" applyFont="1" applyFill="1" applyBorder="1" applyAlignment="1" applyProtection="1">
      <alignment horizontal="left" shrinkToFit="1"/>
    </xf>
    <xf numFmtId="164" fontId="0" fillId="0" borderId="25" xfId="0" applyBorder="1" applyAlignment="1">
      <alignment horizontal="left" shrinkToFit="1"/>
    </xf>
    <xf numFmtId="164" fontId="0" fillId="0" borderId="26" xfId="0" applyBorder="1" applyAlignment="1">
      <alignment horizontal="left" shrinkToFit="1"/>
    </xf>
    <xf numFmtId="49" fontId="9" fillId="0" borderId="34" xfId="49" applyNumberFormat="1" applyFont="1" applyBorder="1" applyAlignment="1" applyProtection="1">
      <alignment horizontal="left" vertical="center"/>
    </xf>
    <xf numFmtId="49" fontId="9" fillId="0" borderId="36" xfId="49" applyNumberFormat="1" applyFont="1" applyBorder="1" applyAlignment="1" applyProtection="1">
      <alignment horizontal="left" vertical="center"/>
    </xf>
    <xf numFmtId="164" fontId="0" fillId="0" borderId="25" xfId="0" applyBorder="1" applyAlignment="1">
      <alignment horizontal="left"/>
    </xf>
    <xf numFmtId="164" fontId="0" fillId="0" borderId="26" xfId="0" applyBorder="1" applyAlignment="1">
      <alignment horizontal="left"/>
    </xf>
    <xf numFmtId="0" fontId="9" fillId="0" borderId="34" xfId="51" applyFont="1" applyBorder="1" applyAlignment="1" applyProtection="1">
      <alignment horizontal="left" vertical="center"/>
    </xf>
    <xf numFmtId="0" fontId="9" fillId="0" borderId="36" xfId="51" applyFont="1" applyBorder="1" applyAlignment="1" applyProtection="1">
      <alignment horizontal="left" vertical="center"/>
    </xf>
    <xf numFmtId="0" fontId="9" fillId="0" borderId="37" xfId="51" applyFont="1" applyBorder="1" applyAlignment="1" applyProtection="1">
      <alignment horizontal="left" vertical="center"/>
    </xf>
    <xf numFmtId="0" fontId="9" fillId="0" borderId="30" xfId="51" applyFont="1" applyBorder="1" applyAlignment="1" applyProtection="1">
      <alignment horizontal="left" vertical="center"/>
    </xf>
    <xf numFmtId="0" fontId="9" fillId="0" borderId="27" xfId="51" applyFont="1" applyBorder="1" applyAlignment="1" applyProtection="1">
      <alignment horizontal="left" vertical="center"/>
    </xf>
    <xf numFmtId="0" fontId="9" fillId="0" borderId="28" xfId="51" applyFont="1" applyBorder="1" applyAlignment="1" applyProtection="1">
      <alignment horizontal="left" vertical="center"/>
    </xf>
    <xf numFmtId="0" fontId="10" fillId="0" borderId="24" xfId="51" applyFont="1" applyBorder="1" applyAlignment="1" applyProtection="1">
      <alignment horizontal="center"/>
    </xf>
    <xf numFmtId="0" fontId="10" fillId="0" borderId="25" xfId="51" applyFont="1" applyBorder="1" applyAlignment="1" applyProtection="1">
      <alignment horizontal="center"/>
    </xf>
    <xf numFmtId="0" fontId="10" fillId="0" borderId="26" xfId="51" applyFont="1" applyBorder="1" applyAlignment="1" applyProtection="1">
      <alignment horizontal="center"/>
    </xf>
    <xf numFmtId="164" fontId="28" fillId="0" borderId="25" xfId="0" applyFont="1" applyBorder="1" applyAlignment="1" applyProtection="1">
      <alignment horizontal="center"/>
    </xf>
    <xf numFmtId="164" fontId="28" fillId="0" borderId="26" xfId="0" applyFont="1" applyBorder="1" applyAlignment="1" applyProtection="1">
      <alignment horizontal="center"/>
    </xf>
    <xf numFmtId="164" fontId="0" fillId="0" borderId="25" xfId="0" applyBorder="1" applyAlignment="1" applyProtection="1">
      <alignment horizontal="left"/>
    </xf>
    <xf numFmtId="164" fontId="0" fillId="0" borderId="26" xfId="0" applyBorder="1" applyAlignment="1" applyProtection="1">
      <alignment horizontal="left"/>
    </xf>
    <xf numFmtId="0" fontId="9" fillId="0" borderId="34" xfId="51" applyFont="1" applyBorder="1" applyAlignment="1" applyProtection="1">
      <alignment horizontal="right"/>
    </xf>
    <xf numFmtId="0" fontId="9" fillId="0" borderId="35" xfId="51" applyFont="1" applyBorder="1" applyAlignment="1" applyProtection="1">
      <alignment horizontal="right"/>
    </xf>
    <xf numFmtId="164" fontId="0" fillId="0" borderId="35" xfId="0" applyBorder="1" applyAlignment="1" applyProtection="1"/>
    <xf numFmtId="164" fontId="0" fillId="0" borderId="36" xfId="0" applyBorder="1" applyAlignment="1" applyProtection="1"/>
    <xf numFmtId="164" fontId="0" fillId="0" borderId="27" xfId="0" applyBorder="1" applyAlignment="1" applyProtection="1"/>
    <xf numFmtId="164" fontId="0" fillId="0" borderId="29" xfId="0" applyBorder="1" applyAlignment="1" applyProtection="1"/>
    <xf numFmtId="164" fontId="0" fillId="0" borderId="28" xfId="0" applyBorder="1" applyAlignment="1" applyProtection="1"/>
    <xf numFmtId="170" fontId="9" fillId="0" borderId="20" xfId="47" applyNumberFormat="1" applyFont="1" applyBorder="1" applyAlignment="1" applyProtection="1">
      <alignment horizontal="left" vertical="center"/>
    </xf>
    <xf numFmtId="170" fontId="9" fillId="0" borderId="24" xfId="47" applyNumberFormat="1" applyFont="1" applyBorder="1" applyAlignment="1" applyProtection="1">
      <alignment horizontal="left" vertical="center"/>
    </xf>
    <xf numFmtId="170" fontId="9" fillId="0" borderId="20" xfId="47" quotePrefix="1" applyNumberFormat="1" applyFont="1" applyBorder="1" applyAlignment="1" applyProtection="1">
      <alignment horizontal="left" vertical="center"/>
    </xf>
    <xf numFmtId="164" fontId="31" fillId="41" borderId="24" xfId="0" applyFont="1" applyFill="1" applyBorder="1" applyAlignment="1">
      <alignment horizontal="center" vertical="center" wrapText="1"/>
    </xf>
    <xf numFmtId="164" fontId="31" fillId="41" borderId="25" xfId="0" applyFont="1" applyFill="1" applyBorder="1" applyAlignment="1">
      <alignment horizontal="center" vertical="center" wrapText="1"/>
    </xf>
    <xf numFmtId="164" fontId="31" fillId="41" borderId="26" xfId="0" applyFont="1" applyFill="1" applyBorder="1" applyAlignment="1">
      <alignment horizontal="center" vertical="center" wrapText="1"/>
    </xf>
    <xf numFmtId="170" fontId="9" fillId="19" borderId="20" xfId="47" applyNumberFormat="1" applyFont="1" applyFill="1" applyBorder="1" applyAlignment="1" applyProtection="1">
      <alignment horizontal="left" vertical="center"/>
    </xf>
    <xf numFmtId="170" fontId="9" fillId="19" borderId="24" xfId="47" applyNumberFormat="1" applyFont="1" applyFill="1" applyBorder="1" applyAlignment="1" applyProtection="1">
      <alignment horizontal="left" vertical="center"/>
    </xf>
    <xf numFmtId="170" fontId="10" fillId="0" borderId="191" xfId="58" applyNumberFormat="1" applyFont="1" applyBorder="1" applyAlignment="1" applyProtection="1">
      <alignment horizontal="left" vertical="center" wrapText="1"/>
    </xf>
    <xf numFmtId="170" fontId="10" fillId="0" borderId="29" xfId="58" applyNumberFormat="1" applyFont="1" applyBorder="1" applyAlignment="1" applyProtection="1">
      <alignment horizontal="left" vertical="center" wrapText="1"/>
    </xf>
    <xf numFmtId="170" fontId="9" fillId="0" borderId="35" xfId="53" applyNumberFormat="1" applyFont="1" applyBorder="1" applyAlignment="1" applyProtection="1">
      <alignment horizontal="left" vertical="center"/>
    </xf>
    <xf numFmtId="170" fontId="9" fillId="0" borderId="32" xfId="53" applyNumberFormat="1" applyFont="1" applyBorder="1" applyAlignment="1" applyProtection="1">
      <alignment horizontal="left" vertical="center"/>
    </xf>
    <xf numFmtId="49" fontId="9" fillId="0" borderId="35" xfId="58" applyNumberFormat="1" applyFont="1" applyBorder="1" applyAlignment="1" applyProtection="1">
      <alignment horizontal="left" vertical="center" wrapText="1"/>
    </xf>
    <xf numFmtId="49" fontId="9" fillId="0" borderId="36" xfId="58" applyNumberFormat="1" applyFont="1" applyBorder="1" applyAlignment="1" applyProtection="1">
      <alignment horizontal="left" vertical="center" wrapText="1"/>
    </xf>
    <xf numFmtId="49" fontId="9" fillId="0" borderId="32" xfId="58" applyNumberFormat="1" applyFont="1" applyBorder="1" applyAlignment="1" applyProtection="1">
      <alignment horizontal="left" vertical="center" wrapText="1"/>
    </xf>
    <xf numFmtId="49" fontId="9" fillId="0" borderId="195" xfId="58" applyNumberFormat="1" applyFont="1" applyBorder="1" applyAlignment="1" applyProtection="1">
      <alignment horizontal="left" vertical="center" wrapText="1"/>
    </xf>
    <xf numFmtId="170" fontId="14" fillId="0" borderId="196" xfId="58" applyNumberFormat="1" applyFont="1" applyBorder="1" applyAlignment="1" applyProtection="1">
      <alignment horizontal="right" vertical="center" wrapText="1"/>
    </xf>
    <xf numFmtId="170" fontId="14" fillId="0" borderId="27" xfId="58" applyNumberFormat="1" applyFont="1" applyBorder="1" applyAlignment="1" applyProtection="1">
      <alignment horizontal="right" vertical="center" wrapText="1"/>
    </xf>
    <xf numFmtId="166" fontId="14" fillId="0" borderId="34" xfId="58" applyNumberFormat="1" applyFont="1" applyBorder="1" applyAlignment="1" applyProtection="1">
      <alignment horizontal="right" vertical="center" wrapText="1"/>
    </xf>
    <xf numFmtId="166" fontId="14" fillId="0" borderId="197" xfId="58" applyNumberFormat="1" applyFont="1" applyBorder="1" applyAlignment="1" applyProtection="1">
      <alignment horizontal="right" vertical="center" wrapText="1"/>
    </xf>
    <xf numFmtId="170" fontId="17" fillId="0" borderId="196" xfId="58" applyNumberFormat="1" applyFont="1" applyBorder="1" applyAlignment="1" applyProtection="1">
      <alignment horizontal="center" vertical="center" wrapText="1"/>
    </xf>
    <xf numFmtId="170" fontId="17" fillId="0" borderId="191" xfId="58" applyNumberFormat="1" applyFont="1" applyBorder="1" applyAlignment="1" applyProtection="1">
      <alignment horizontal="center" vertical="center" wrapText="1"/>
    </xf>
    <xf numFmtId="170" fontId="17" fillId="0" borderId="37" xfId="58" applyNumberFormat="1" applyFont="1" applyBorder="1" applyAlignment="1" applyProtection="1">
      <alignment horizontal="center" vertical="center" wrapText="1"/>
    </xf>
    <xf numFmtId="170" fontId="17" fillId="0" borderId="0" xfId="58" applyNumberFormat="1" applyFont="1" applyBorder="1" applyAlignment="1" applyProtection="1">
      <alignment horizontal="center" vertical="center" wrapText="1"/>
    </xf>
    <xf numFmtId="170" fontId="17" fillId="0" borderId="197" xfId="58" applyNumberFormat="1" applyFont="1" applyBorder="1" applyAlignment="1" applyProtection="1">
      <alignment horizontal="center" vertical="center" wrapText="1"/>
    </xf>
    <xf numFmtId="170" fontId="17" fillId="0" borderId="32" xfId="58" applyNumberFormat="1" applyFont="1" applyBorder="1" applyAlignment="1" applyProtection="1">
      <alignment horizontal="center" vertical="center" wrapText="1"/>
    </xf>
    <xf numFmtId="170" fontId="17" fillId="0" borderId="193" xfId="58" applyNumberFormat="1" applyFont="1" applyBorder="1" applyAlignment="1" applyProtection="1">
      <alignment horizontal="center" vertical="center" wrapText="1"/>
    </xf>
    <xf numFmtId="170" fontId="17" fillId="0" borderId="63" xfId="58" applyNumberFormat="1" applyFont="1" applyBorder="1" applyAlignment="1" applyProtection="1">
      <alignment horizontal="center" vertical="center" wrapText="1"/>
    </xf>
    <xf numFmtId="170" fontId="17" fillId="0" borderId="21" xfId="58" applyNumberFormat="1" applyFont="1" applyBorder="1" applyAlignment="1" applyProtection="1">
      <alignment horizontal="center" vertical="center" wrapText="1"/>
    </xf>
    <xf numFmtId="170" fontId="17" fillId="0" borderId="194" xfId="58" applyNumberFormat="1" applyFont="1" applyBorder="1" applyAlignment="1" applyProtection="1">
      <alignment horizontal="center" vertical="center" wrapText="1"/>
    </xf>
    <xf numFmtId="170" fontId="17" fillId="0" borderId="22" xfId="58" applyNumberFormat="1" applyFont="1" applyBorder="1" applyAlignment="1" applyProtection="1">
      <alignment horizontal="center" vertical="center" wrapText="1"/>
    </xf>
    <xf numFmtId="170" fontId="19" fillId="19" borderId="29" xfId="58" applyNumberFormat="1" applyFont="1" applyFill="1" applyBorder="1" applyAlignment="1" applyProtection="1">
      <alignment horizontal="center" vertical="center"/>
    </xf>
    <xf numFmtId="170" fontId="19" fillId="19" borderId="20" xfId="58" applyNumberFormat="1" applyFont="1" applyFill="1" applyBorder="1" applyAlignment="1" applyProtection="1">
      <alignment horizontal="center" vertical="center"/>
    </xf>
    <xf numFmtId="170" fontId="19" fillId="19" borderId="24" xfId="58" applyNumberFormat="1" applyFont="1" applyFill="1" applyBorder="1" applyAlignment="1" applyProtection="1">
      <alignment horizontal="center" vertical="center"/>
    </xf>
    <xf numFmtId="170" fontId="19" fillId="19" borderId="72" xfId="58" applyNumberFormat="1" applyFont="1" applyFill="1" applyBorder="1" applyAlignment="1" applyProtection="1">
      <alignment horizontal="center" vertical="center"/>
    </xf>
    <xf numFmtId="170" fontId="19" fillId="19" borderId="25" xfId="58" applyNumberFormat="1" applyFont="1" applyFill="1" applyBorder="1" applyAlignment="1" applyProtection="1">
      <alignment horizontal="center" vertical="center"/>
    </xf>
    <xf numFmtId="170" fontId="19" fillId="0" borderId="136" xfId="58" applyNumberFormat="1" applyFont="1" applyBorder="1" applyAlignment="1" applyProtection="1">
      <alignment horizontal="center" vertical="center"/>
    </xf>
    <xf numFmtId="170" fontId="19" fillId="0" borderId="35" xfId="58" applyNumberFormat="1" applyFont="1" applyBorder="1" applyAlignment="1" applyProtection="1">
      <alignment horizontal="center" vertical="center"/>
    </xf>
    <xf numFmtId="170" fontId="19" fillId="0" borderId="42" xfId="58" applyNumberFormat="1" applyFont="1" applyBorder="1" applyAlignment="1" applyProtection="1">
      <alignment horizontal="center" vertical="center"/>
    </xf>
    <xf numFmtId="170" fontId="19" fillId="0" borderId="0" xfId="58" applyNumberFormat="1" applyFont="1" applyBorder="1" applyAlignment="1" applyProtection="1">
      <alignment horizontal="center" vertical="center"/>
    </xf>
    <xf numFmtId="170" fontId="19" fillId="0" borderId="47" xfId="58" applyNumberFormat="1" applyFont="1" applyBorder="1" applyAlignment="1" applyProtection="1">
      <alignment horizontal="center" vertical="center"/>
    </xf>
    <xf numFmtId="170" fontId="19" fillId="0" borderId="29" xfId="58" applyNumberFormat="1" applyFont="1" applyBorder="1" applyAlignment="1" applyProtection="1">
      <alignment horizontal="center" vertical="center"/>
    </xf>
    <xf numFmtId="170" fontId="19" fillId="0" borderId="158" xfId="58" applyNumberFormat="1" applyFont="1" applyBorder="1" applyAlignment="1" applyProtection="1">
      <alignment horizontal="center" vertical="center"/>
    </xf>
    <xf numFmtId="170" fontId="19" fillId="0" borderId="187" xfId="58" applyNumberFormat="1" applyFont="1" applyBorder="1" applyAlignment="1" applyProtection="1">
      <alignment horizontal="center" vertical="center"/>
    </xf>
    <xf numFmtId="170" fontId="17" fillId="0" borderId="40" xfId="58" applyNumberFormat="1" applyFont="1" applyBorder="1" applyAlignment="1" applyProtection="1">
      <alignment horizontal="center" vertical="center"/>
    </xf>
    <xf numFmtId="164" fontId="0" fillId="0" borderId="186" xfId="0" applyBorder="1" applyAlignment="1">
      <alignment horizontal="center" vertical="center"/>
    </xf>
    <xf numFmtId="170" fontId="17" fillId="0" borderId="0" xfId="58" applyNumberFormat="1" applyFont="1" applyBorder="1" applyAlignment="1" applyProtection="1">
      <alignment horizontal="center" vertical="center"/>
    </xf>
    <xf numFmtId="164" fontId="0" fillId="0" borderId="30" xfId="0" applyBorder="1" applyAlignment="1">
      <alignment horizontal="center" vertical="center"/>
    </xf>
    <xf numFmtId="170" fontId="17" fillId="0" borderId="187" xfId="58" applyNumberFormat="1" applyFont="1" applyBorder="1" applyAlignment="1" applyProtection="1">
      <alignment horizontal="center" vertical="center"/>
    </xf>
    <xf numFmtId="164" fontId="0" fillId="0" borderId="188" xfId="0" applyBorder="1" applyAlignment="1">
      <alignment horizontal="center" vertical="center"/>
    </xf>
    <xf numFmtId="170" fontId="14" fillId="0" borderId="0" xfId="58" applyNumberFormat="1" applyFont="1" applyAlignment="1" applyProtection="1">
      <alignment horizontal="left"/>
    </xf>
    <xf numFmtId="170" fontId="9" fillId="0" borderId="191" xfId="58" applyNumberFormat="1" applyFont="1" applyBorder="1" applyAlignment="1" applyProtection="1">
      <alignment horizontal="right" vertical="center" wrapText="1"/>
    </xf>
    <xf numFmtId="170" fontId="9" fillId="0" borderId="29" xfId="58" applyNumberFormat="1" applyFont="1" applyBorder="1" applyAlignment="1" applyProtection="1">
      <alignment horizontal="right" vertical="center" wrapText="1"/>
    </xf>
    <xf numFmtId="170" fontId="9" fillId="0" borderId="35" xfId="58" applyNumberFormat="1" applyFont="1" applyBorder="1" applyAlignment="1" applyProtection="1">
      <alignment horizontal="right" vertical="center" wrapText="1"/>
    </xf>
    <xf numFmtId="170" fontId="9" fillId="0" borderId="32" xfId="58" applyNumberFormat="1" applyFont="1" applyBorder="1" applyAlignment="1" applyProtection="1">
      <alignment horizontal="right" vertical="center" wrapText="1"/>
    </xf>
    <xf numFmtId="170" fontId="9" fillId="0" borderId="191" xfId="53" applyNumberFormat="1" applyFont="1" applyBorder="1" applyAlignment="1" applyProtection="1">
      <alignment horizontal="left" vertical="center"/>
    </xf>
    <xf numFmtId="170" fontId="9" fillId="0" borderId="192" xfId="53" applyNumberFormat="1" applyFont="1" applyBorder="1" applyAlignment="1" applyProtection="1">
      <alignment horizontal="left" vertical="center"/>
    </xf>
    <xf numFmtId="170" fontId="9" fillId="0" borderId="29" xfId="53" applyNumberFormat="1" applyFont="1" applyBorder="1" applyAlignment="1" applyProtection="1">
      <alignment horizontal="left" vertical="center"/>
    </xf>
    <xf numFmtId="170" fontId="9" fillId="0" borderId="28" xfId="53" applyNumberFormat="1" applyFont="1" applyBorder="1" applyAlignment="1" applyProtection="1">
      <alignment horizontal="left" vertical="center"/>
    </xf>
    <xf numFmtId="170" fontId="19" fillId="0" borderId="38" xfId="58" applyNumberFormat="1" applyFont="1" applyBorder="1" applyAlignment="1" applyProtection="1">
      <alignment horizontal="center" vertical="center"/>
    </xf>
    <xf numFmtId="170" fontId="19" fillId="0" borderId="40" xfId="58" applyNumberFormat="1" applyFont="1" applyBorder="1" applyAlignment="1" applyProtection="1">
      <alignment horizontal="center" vertical="center"/>
    </xf>
    <xf numFmtId="37" fontId="17" fillId="0" borderId="189" xfId="58" applyNumberFormat="1" applyFont="1" applyBorder="1" applyAlignment="1" applyProtection="1">
      <alignment horizontal="center"/>
    </xf>
    <xf numFmtId="164" fontId="0" fillId="0" borderId="190" xfId="0" applyBorder="1" applyAlignment="1">
      <alignment horizontal="center"/>
    </xf>
    <xf numFmtId="170" fontId="3" fillId="0" borderId="25" xfId="47" applyNumberFormat="1" applyFont="1" applyBorder="1" applyAlignment="1" applyProtection="1">
      <alignment horizontal="left" vertical="center"/>
    </xf>
    <xf numFmtId="170" fontId="103" fillId="0" borderId="50" xfId="51" applyNumberFormat="1" applyFont="1" applyBorder="1" applyAlignment="1" applyProtection="1">
      <alignment horizontal="center"/>
    </xf>
    <xf numFmtId="164" fontId="0" fillId="0" borderId="63" xfId="0" applyBorder="1" applyAlignment="1">
      <alignment horizontal="center"/>
    </xf>
    <xf numFmtId="170" fontId="103" fillId="0" borderId="63" xfId="51" applyNumberFormat="1" applyFont="1" applyBorder="1" applyAlignment="1" applyProtection="1">
      <alignment horizontal="center" wrapText="1"/>
    </xf>
    <xf numFmtId="170" fontId="3" fillId="0" borderId="24" xfId="47" applyNumberFormat="1" applyFont="1" applyBorder="1" applyAlignment="1" applyProtection="1">
      <alignment horizontal="left" vertical="center"/>
    </xf>
    <xf numFmtId="170" fontId="3" fillId="0" borderId="26" xfId="47" applyNumberFormat="1" applyFont="1" applyBorder="1" applyAlignment="1" applyProtection="1">
      <alignment horizontal="left" vertical="center"/>
    </xf>
    <xf numFmtId="170" fontId="103" fillId="0" borderId="50" xfId="51" applyNumberFormat="1" applyFont="1" applyBorder="1" applyAlignment="1" applyProtection="1">
      <alignment horizontal="center" wrapText="1"/>
    </xf>
    <xf numFmtId="164" fontId="3" fillId="0" borderId="63" xfId="0" applyFont="1" applyBorder="1" applyAlignment="1">
      <alignment horizontal="center"/>
    </xf>
    <xf numFmtId="164" fontId="3" fillId="0" borderId="23" xfId="0" applyFont="1" applyBorder="1" applyAlignment="1">
      <alignment horizontal="center"/>
    </xf>
    <xf numFmtId="170" fontId="3" fillId="0" borderId="29" xfId="47" applyNumberFormat="1" applyFont="1" applyBorder="1" applyAlignment="1" applyProtection="1">
      <alignment horizontal="left" vertical="center"/>
    </xf>
    <xf numFmtId="170" fontId="3" fillId="0" borderId="28" xfId="47" applyNumberFormat="1" applyFont="1" applyBorder="1" applyAlignment="1" applyProtection="1">
      <alignment horizontal="left" vertical="center"/>
    </xf>
    <xf numFmtId="170" fontId="3" fillId="0" borderId="24" xfId="47" applyNumberFormat="1" applyFont="1" applyBorder="1" applyAlignment="1" applyProtection="1">
      <alignment vertical="center"/>
    </xf>
    <xf numFmtId="164" fontId="3" fillId="0" borderId="25" xfId="0" applyFont="1" applyBorder="1" applyAlignment="1">
      <alignment horizontal="left" vertical="center"/>
    </xf>
    <xf numFmtId="164" fontId="3" fillId="0" borderId="26" xfId="0" applyFont="1" applyBorder="1" applyAlignment="1">
      <alignment horizontal="left" vertical="center"/>
    </xf>
    <xf numFmtId="170" fontId="3" fillId="0" borderId="198" xfId="47" applyNumberFormat="1" applyFont="1" applyBorder="1" applyAlignment="1" applyProtection="1">
      <alignment horizontal="left" vertical="center"/>
    </xf>
  </cellXfs>
  <cellStyles count="6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er_DMH_Label" xfId="32"/>
    <cellStyle name="Header_Fiscal_Year" xfId="33"/>
    <cellStyle name="Header_Form_Name" xfId="34"/>
    <cellStyle name="Header_Form_Title" xfId="35"/>
    <cellStyle name="Header_HHSA_Label" xfId="36"/>
    <cellStyle name="Header_Page_Number" xfId="37"/>
    <cellStyle name="Header_Secondary_Title" xfId="38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_A_1" xfId="46"/>
    <cellStyle name="Normal_AUTOCR00" xfId="47"/>
    <cellStyle name="Normal_B" xfId="48"/>
    <cellStyle name="Normal_B_J" xfId="49"/>
    <cellStyle name="Normal_C" xfId="50"/>
    <cellStyle name="Normal_D" xfId="51"/>
    <cellStyle name="Normal_Hospital Cost Report Schedules" xfId="52"/>
    <cellStyle name="Normal_I" xfId="53"/>
    <cellStyle name="Normal_L" xfId="54"/>
    <cellStyle name="Normal_MH 1960 - Proposed Modifications(3)" xfId="55"/>
    <cellStyle name="Normal_MH 1961 - Proposed Modifications" xfId="56"/>
    <cellStyle name="Normal_MH 1965 - Proposed" xfId="57"/>
    <cellStyle name="Normal_MH1991" xfId="58"/>
    <cellStyle name="Note" xfId="59" builtinId="10" customBuiltin="1"/>
    <cellStyle name="Output" xfId="60" builtinId="21" customBuiltin="1"/>
    <cellStyle name="Percent" xfId="61" builtinId="5"/>
    <cellStyle name="Title" xfId="62" builtinId="15" customBuiltin="1"/>
    <cellStyle name="Total" xfId="63" builtinId="25" customBuiltin="1"/>
    <cellStyle name="Warning Text" xfId="64" builtinId="11" customBuiltin="1"/>
  </cellStyles>
  <dxfs count="1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ill>
        <patternFill>
          <bgColor indexed="43"/>
        </patternFill>
      </fill>
      <border>
        <right/>
      </border>
    </dxf>
    <dxf>
      <fill>
        <patternFill>
          <bgColor indexed="43"/>
        </patternFill>
      </fill>
      <border>
        <right style="thin">
          <color indexed="64"/>
        </right>
      </border>
    </dxf>
    <dxf>
      <fill>
        <patternFill>
          <bgColor indexed="43"/>
        </patternFill>
      </fill>
      <border>
        <right style="thin">
          <color indexed="64"/>
        </right>
        <bottom style="thin">
          <color indexed="64"/>
        </bottom>
      </border>
    </dxf>
    <dxf>
      <fill>
        <patternFill>
          <bgColor indexed="43"/>
        </patternFill>
      </fill>
      <border>
        <right style="thin">
          <color indexed="64"/>
        </right>
        <top style="thin">
          <color indexed="64"/>
        </top>
      </border>
    </dxf>
    <dxf>
      <fill>
        <patternFill>
          <bgColor indexed="43"/>
        </patternFill>
      </fill>
    </dxf>
    <dxf>
      <font>
        <condense val="0"/>
        <extend val="0"/>
        <color indexed="10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Drop" dropLines="2" dropStyle="combo" dx="16" fmlaLink="isCountyLegalEntity" fmlaRange="Setup!$C$4:$C$5" noThreeD="1" val="0"/>
</file>

<file path=xl/ctrlProps/ctrlProp48.xml><?xml version="1.0" encoding="utf-8"?>
<formControlPr xmlns="http://schemas.microsoft.com/office/spreadsheetml/2009/9/main" objectType="Drop" dropLines="2" dropStyle="combo" dx="16" fmlaLink="isCountyPopulationOver" fmlaRange="Setup!$C$4:$C$5" noThreeD="1" val="0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Drop" dropLines="2" dropStyle="combo" dx="16" fmlaLink="isReportingSDMC" fmlaRange="Setup!$C$4:$C$5" noThreeD="1" sel="2" val="0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Radio" firstButton="1" fmlaLink="$E$13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CheckBox" checked="Checked" lockText="1"/>
</file>

<file path=xl/ctrlProps/ctrlProp76.xml><?xml version="1.0" encoding="utf-8"?>
<formControlPr xmlns="http://schemas.microsoft.com/office/spreadsheetml/2009/9/main" objectType="CheckBox" checked="Checked" lockText="1"/>
</file>

<file path=xl/ctrlProps/ctrlProp77.xml><?xml version="1.0" encoding="utf-8"?>
<formControlPr xmlns="http://schemas.microsoft.com/office/spreadsheetml/2009/9/main" objectType="CheckBox" checked="Checked" lockText="1"/>
</file>

<file path=xl/ctrlProps/ctrlProp78.xml><?xml version="1.0" encoding="utf-8"?>
<formControlPr xmlns="http://schemas.microsoft.com/office/spreadsheetml/2009/9/main" objectType="CheckBox" checked="Checked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CheckBox" checked="Checked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checked="Checked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checked="Checked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checked="Checked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checked="Checked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checked="Checked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checked="Checked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checked="Checked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checked="Checked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checked="Checked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checked="Checked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checked="Checked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checked="Checked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checked="Checked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checked="Checked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checked="Checked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checked="Checked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checked="Checked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checked="Checked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checked="Checked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9</xdr:col>
      <xdr:colOff>304800</xdr:colOff>
      <xdr:row>11</xdr:row>
      <xdr:rowOff>180975</xdr:rowOff>
    </xdr:to>
    <xdr:sp macro="" textlink="">
      <xdr:nvSpPr>
        <xdr:cNvPr id="54608" name="Rectangle 8"/>
        <xdr:cNvSpPr>
          <a:spLocks noChangeArrowheads="1"/>
        </xdr:cNvSpPr>
      </xdr:nvSpPr>
      <xdr:spPr bwMode="auto">
        <a:xfrm>
          <a:off x="0" y="257175"/>
          <a:ext cx="7162800" cy="2124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305386</xdr:colOff>
      <xdr:row>0</xdr:row>
      <xdr:rowOff>58762</xdr:rowOff>
    </xdr:from>
    <xdr:to>
      <xdr:col>5</xdr:col>
      <xdr:colOff>667037</xdr:colOff>
      <xdr:row>1</xdr:row>
      <xdr:rowOff>115033</xdr:rowOff>
    </xdr:to>
    <xdr:sp macro="" textlink="">
      <xdr:nvSpPr>
        <xdr:cNvPr id="54281" name="Text Box 9"/>
        <xdr:cNvSpPr txBox="1">
          <a:spLocks noChangeArrowheads="1"/>
        </xdr:cNvSpPr>
      </xdr:nvSpPr>
      <xdr:spPr bwMode="auto">
        <a:xfrm>
          <a:off x="2293034" y="49237"/>
          <a:ext cx="1674055" cy="23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Other Options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123825</xdr:rowOff>
        </xdr:from>
        <xdr:to>
          <xdr:col>3</xdr:col>
          <xdr:colOff>0</xdr:colOff>
          <xdr:row>8</xdr:row>
          <xdr:rowOff>47625</xdr:rowOff>
        </xdr:to>
        <xdr:sp macro="" textlink="">
          <xdr:nvSpPr>
            <xdr:cNvPr id="54273" name="Button 1" hidden="1">
              <a:extLst>
                <a:ext uri="{63B3BB69-23CF-44E3-9099-C40C66FF867C}">
                  <a14:compatExt spid="_x0000_s542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Show MH Forms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38100</xdr:rowOff>
        </xdr:from>
        <xdr:to>
          <xdr:col>3</xdr:col>
          <xdr:colOff>0</xdr:colOff>
          <xdr:row>3</xdr:row>
          <xdr:rowOff>161925</xdr:rowOff>
        </xdr:to>
        <xdr:sp macro="" textlink="">
          <xdr:nvSpPr>
            <xdr:cNvPr id="54274" name="btn2" hidden="1">
              <a:extLst>
                <a:ext uri="{63B3BB69-23CF-44E3-9099-C40C66FF867C}">
                  <a14:compatExt spid="_x0000_s54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Hide All Forms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76200</xdr:rowOff>
        </xdr:from>
        <xdr:to>
          <xdr:col>3</xdr:col>
          <xdr:colOff>0</xdr:colOff>
          <xdr:row>6</xdr:row>
          <xdr:rowOff>0</xdr:rowOff>
        </xdr:to>
        <xdr:sp macro="" textlink="">
          <xdr:nvSpPr>
            <xdr:cNvPr id="54275" name="Button 3" hidden="1">
              <a:extLst>
                <a:ext uri="{63B3BB69-23CF-44E3-9099-C40C66FF867C}">
                  <a14:compatExt spid="_x0000_s54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Show All Forms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2</xdr:row>
          <xdr:rowOff>38100</xdr:rowOff>
        </xdr:from>
        <xdr:to>
          <xdr:col>6</xdr:col>
          <xdr:colOff>104775</xdr:colOff>
          <xdr:row>3</xdr:row>
          <xdr:rowOff>161925</xdr:rowOff>
        </xdr:to>
        <xdr:sp macro="" textlink="">
          <xdr:nvSpPr>
            <xdr:cNvPr id="54276" name="Button 4" hidden="1">
              <a:extLst>
                <a:ext uri="{63B3BB69-23CF-44E3-9099-C40C66FF867C}">
                  <a14:compatExt spid="_x0000_s54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Turn On/Off Heading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4</xdr:row>
          <xdr:rowOff>76200</xdr:rowOff>
        </xdr:from>
        <xdr:to>
          <xdr:col>6</xdr:col>
          <xdr:colOff>104775</xdr:colOff>
          <xdr:row>6</xdr:row>
          <xdr:rowOff>0</xdr:rowOff>
        </xdr:to>
        <xdr:sp macro="" textlink="">
          <xdr:nvSpPr>
            <xdr:cNvPr id="54277" name="Button 5" hidden="1">
              <a:extLst>
                <a:ext uri="{63B3BB69-23CF-44E3-9099-C40C66FF867C}">
                  <a14:compatExt spid="_x0000_s54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Turn On/Off Grid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2</xdr:row>
          <xdr:rowOff>38100</xdr:rowOff>
        </xdr:from>
        <xdr:to>
          <xdr:col>9</xdr:col>
          <xdr:colOff>190500</xdr:colOff>
          <xdr:row>3</xdr:row>
          <xdr:rowOff>161925</xdr:rowOff>
        </xdr:to>
        <xdr:sp macro="" textlink="">
          <xdr:nvSpPr>
            <xdr:cNvPr id="54278" name="Button 6" hidden="1">
              <a:extLst>
                <a:ext uri="{63B3BB69-23CF-44E3-9099-C40C66FF867C}">
                  <a14:compatExt spid="_x0000_s542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Clear Error Log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4</xdr:row>
          <xdr:rowOff>76200</xdr:rowOff>
        </xdr:from>
        <xdr:to>
          <xdr:col>9</xdr:col>
          <xdr:colOff>190500</xdr:colOff>
          <xdr:row>6</xdr:row>
          <xdr:rowOff>0</xdr:rowOff>
        </xdr:to>
        <xdr:sp macro="" textlink="">
          <xdr:nvSpPr>
            <xdr:cNvPr id="54279" name="Button 7" hidden="1">
              <a:extLst>
                <a:ext uri="{63B3BB69-23CF-44E3-9099-C40C66FF867C}">
                  <a14:compatExt spid="_x0000_s542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Protection On/Off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161925</xdr:rowOff>
        </xdr:from>
        <xdr:to>
          <xdr:col>3</xdr:col>
          <xdr:colOff>0</xdr:colOff>
          <xdr:row>10</xdr:row>
          <xdr:rowOff>85725</xdr:rowOff>
        </xdr:to>
        <xdr:sp macro="" textlink="">
          <xdr:nvSpPr>
            <xdr:cNvPr id="54282" name="Button 10" hidden="1">
              <a:extLst>
                <a:ext uri="{63B3BB69-23CF-44E3-9099-C40C66FF867C}">
                  <a14:compatExt spid="_x0000_s542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Clear MH Forms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6</xdr:row>
          <xdr:rowOff>114300</xdr:rowOff>
        </xdr:from>
        <xdr:to>
          <xdr:col>6</xdr:col>
          <xdr:colOff>104775</xdr:colOff>
          <xdr:row>8</xdr:row>
          <xdr:rowOff>38100</xdr:rowOff>
        </xdr:to>
        <xdr:sp macro="" textlink="">
          <xdr:nvSpPr>
            <xdr:cNvPr id="54283" name="Button 11" hidden="1">
              <a:extLst>
                <a:ext uri="{63B3BB69-23CF-44E3-9099-C40C66FF867C}">
                  <a14:compatExt spid="_x0000_s542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Hide DMH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8</xdr:row>
          <xdr:rowOff>152400</xdr:rowOff>
        </xdr:from>
        <xdr:to>
          <xdr:col>6</xdr:col>
          <xdr:colOff>104775</xdr:colOff>
          <xdr:row>10</xdr:row>
          <xdr:rowOff>76200</xdr:rowOff>
        </xdr:to>
        <xdr:sp macro="" textlink="">
          <xdr:nvSpPr>
            <xdr:cNvPr id="54284" name="Button 12" hidden="1">
              <a:extLst>
                <a:ext uri="{63B3BB69-23CF-44E3-9099-C40C66FF867C}">
                  <a14:compatExt spid="_x0000_s542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Print All Forms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6</xdr:row>
          <xdr:rowOff>114300</xdr:rowOff>
        </xdr:from>
        <xdr:to>
          <xdr:col>9</xdr:col>
          <xdr:colOff>190500</xdr:colOff>
          <xdr:row>8</xdr:row>
          <xdr:rowOff>38100</xdr:rowOff>
        </xdr:to>
        <xdr:sp macro="" textlink="">
          <xdr:nvSpPr>
            <xdr:cNvPr id="54379" name="Button 107" hidden="1">
              <a:extLst>
                <a:ext uri="{63B3BB69-23CF-44E3-9099-C40C66FF867C}">
                  <a14:compatExt spid="_x0000_s5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Unlocked Pink On/Off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152693</xdr:colOff>
      <xdr:row>44</xdr:row>
      <xdr:rowOff>150202</xdr:rowOff>
    </xdr:from>
    <xdr:to>
      <xdr:col>5</xdr:col>
      <xdr:colOff>326515</xdr:colOff>
      <xdr:row>46</xdr:row>
      <xdr:rowOff>79863</xdr:rowOff>
    </xdr:to>
    <xdr:sp macro="[0]!PrintFormsDialog" textlink="">
      <xdr:nvSpPr>
        <xdr:cNvPr id="36890" name="WordArt 26"/>
        <xdr:cNvSpPr>
          <a:spLocks noChangeArrowheads="1" noChangeShapeType="1" noTextEdit="1"/>
        </xdr:cNvSpPr>
      </xdr:nvSpPr>
      <xdr:spPr bwMode="auto">
        <a:xfrm>
          <a:off x="2159391" y="8609428"/>
          <a:ext cx="1505243" cy="29542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12700">
                <a:solidFill>
                  <a:srgbClr val="EAEAEA"/>
                </a:solidFill>
                <a:round/>
                <a:headEnd/>
                <a:tailEnd/>
              </a:ln>
              <a:solidFill>
                <a:srgbClr val="333399"/>
              </a:solidFill>
              <a:effectLst>
                <a:outerShdw dist="35921" dir="2700000" sy="50000" kx="2115830" algn="bl" rotWithShape="0">
                  <a:srgbClr val="C0C0C0"/>
                </a:outerShdw>
              </a:effectLst>
              <a:latin typeface="Arial Black"/>
            </a:rPr>
            <a:t>PrintForm(s)</a:t>
          </a:r>
        </a:p>
      </xdr:txBody>
    </xdr:sp>
    <xdr:clientData/>
  </xdr:twoCellAnchor>
  <xdr:twoCellAnchor>
    <xdr:from>
      <xdr:col>3</xdr:col>
      <xdr:colOff>537943</xdr:colOff>
      <xdr:row>1</xdr:row>
      <xdr:rowOff>122067</xdr:rowOff>
    </xdr:from>
    <xdr:to>
      <xdr:col>5</xdr:col>
      <xdr:colOff>239683</xdr:colOff>
      <xdr:row>4</xdr:row>
      <xdr:rowOff>203132</xdr:rowOff>
    </xdr:to>
    <xdr:sp macro="" textlink="">
      <xdr:nvSpPr>
        <xdr:cNvPr id="36898" name="Oval 34"/>
        <xdr:cNvSpPr>
          <a:spLocks noChangeArrowheads="1"/>
        </xdr:cNvSpPr>
      </xdr:nvSpPr>
      <xdr:spPr bwMode="auto">
        <a:xfrm>
          <a:off x="2497015" y="717452"/>
          <a:ext cx="1090247" cy="618979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Start Here</a:t>
          </a:r>
        </a:p>
      </xdr:txBody>
    </xdr:sp>
    <xdr:clientData/>
  </xdr:twoCellAnchor>
  <xdr:twoCellAnchor>
    <xdr:from>
      <xdr:col>0</xdr:col>
      <xdr:colOff>0</xdr:colOff>
      <xdr:row>34</xdr:row>
      <xdr:rowOff>47625</xdr:rowOff>
    </xdr:from>
    <xdr:to>
      <xdr:col>10</xdr:col>
      <xdr:colOff>66675</xdr:colOff>
      <xdr:row>47</xdr:row>
      <xdr:rowOff>0</xdr:rowOff>
    </xdr:to>
    <xdr:sp macro="" textlink="">
      <xdr:nvSpPr>
        <xdr:cNvPr id="94318" name="Rectangle 35"/>
        <xdr:cNvSpPr>
          <a:spLocks noChangeArrowheads="1"/>
        </xdr:cNvSpPr>
      </xdr:nvSpPr>
      <xdr:spPr bwMode="auto">
        <a:xfrm>
          <a:off x="0" y="7258050"/>
          <a:ext cx="7162800" cy="2552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305386</xdr:colOff>
      <xdr:row>33</xdr:row>
      <xdr:rowOff>51728</xdr:rowOff>
    </xdr:from>
    <xdr:to>
      <xdr:col>5</xdr:col>
      <xdr:colOff>667037</xdr:colOff>
      <xdr:row>34</xdr:row>
      <xdr:rowOff>107999</xdr:rowOff>
    </xdr:to>
    <xdr:sp macro="" textlink="">
      <xdr:nvSpPr>
        <xdr:cNvPr id="36900" name="Text Box 36"/>
        <xdr:cNvSpPr txBox="1">
          <a:spLocks noChangeArrowheads="1"/>
        </xdr:cNvSpPr>
      </xdr:nvSpPr>
      <xdr:spPr bwMode="auto">
        <a:xfrm>
          <a:off x="2293034" y="6499274"/>
          <a:ext cx="1674055" cy="23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Other Options</a:t>
          </a:r>
        </a:p>
      </xdr:txBody>
    </xdr:sp>
    <xdr:clientData/>
  </xdr:twoCellAnchor>
  <xdr:twoCellAnchor editAs="oneCell">
    <xdr:from>
      <xdr:col>3</xdr:col>
      <xdr:colOff>385250</xdr:colOff>
      <xdr:row>7</xdr:row>
      <xdr:rowOff>0</xdr:rowOff>
    </xdr:from>
    <xdr:to>
      <xdr:col>5</xdr:col>
      <xdr:colOff>392283</xdr:colOff>
      <xdr:row>13</xdr:row>
      <xdr:rowOff>58774</xdr:rowOff>
    </xdr:to>
    <xdr:sp macro="" textlink="">
      <xdr:nvSpPr>
        <xdr:cNvPr id="36901" name="AutoShape 37"/>
        <xdr:cNvSpPr>
          <a:spLocks noChangeArrowheads="1"/>
        </xdr:cNvSpPr>
      </xdr:nvSpPr>
      <xdr:spPr bwMode="auto">
        <a:xfrm>
          <a:off x="2363372" y="1702191"/>
          <a:ext cx="1357533" cy="1146517"/>
        </a:xfrm>
        <a:prstGeom prst="flowChartDecision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Are you a Medi-Cal Provider?</a:t>
          </a:r>
        </a:p>
      </xdr:txBody>
    </xdr:sp>
    <xdr:clientData/>
  </xdr:twoCellAnchor>
  <xdr:twoCellAnchor>
    <xdr:from>
      <xdr:col>5</xdr:col>
      <xdr:colOff>390525</xdr:colOff>
      <xdr:row>10</xdr:row>
      <xdr:rowOff>28575</xdr:rowOff>
    </xdr:from>
    <xdr:to>
      <xdr:col>6</xdr:col>
      <xdr:colOff>419100</xdr:colOff>
      <xdr:row>15</xdr:row>
      <xdr:rowOff>38100</xdr:rowOff>
    </xdr:to>
    <xdr:cxnSp macro="">
      <xdr:nvCxnSpPr>
        <xdr:cNvPr id="94321" name="AutoShape 38"/>
        <xdr:cNvCxnSpPr>
          <a:cxnSpLocks noChangeShapeType="1"/>
          <a:stCxn id="36901" idx="3"/>
        </xdr:cNvCxnSpPr>
      </xdr:nvCxnSpPr>
      <xdr:spPr bwMode="auto">
        <a:xfrm>
          <a:off x="4200525" y="2438400"/>
          <a:ext cx="790575" cy="1009650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2</xdr:col>
      <xdr:colOff>333375</xdr:colOff>
      <xdr:row>10</xdr:row>
      <xdr:rowOff>28575</xdr:rowOff>
    </xdr:from>
    <xdr:to>
      <xdr:col>3</xdr:col>
      <xdr:colOff>381000</xdr:colOff>
      <xdr:row>15</xdr:row>
      <xdr:rowOff>47625</xdr:rowOff>
    </xdr:to>
    <xdr:cxnSp macro="">
      <xdr:nvCxnSpPr>
        <xdr:cNvPr id="94322" name="AutoShape 39"/>
        <xdr:cNvCxnSpPr>
          <a:cxnSpLocks noChangeShapeType="1"/>
          <a:stCxn id="36901" idx="1"/>
        </xdr:cNvCxnSpPr>
      </xdr:nvCxnSpPr>
      <xdr:spPr bwMode="auto">
        <a:xfrm rot="10800000" flipV="1">
          <a:off x="1857375" y="2438400"/>
          <a:ext cx="809625" cy="1019175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2</xdr:col>
      <xdr:colOff>333375</xdr:colOff>
      <xdr:row>16</xdr:row>
      <xdr:rowOff>171450</xdr:rowOff>
    </xdr:from>
    <xdr:to>
      <xdr:col>4</xdr:col>
      <xdr:colOff>381000</xdr:colOff>
      <xdr:row>25</xdr:row>
      <xdr:rowOff>47625</xdr:rowOff>
    </xdr:to>
    <xdr:cxnSp macro="">
      <xdr:nvCxnSpPr>
        <xdr:cNvPr id="94323" name="AutoShape 41"/>
        <xdr:cNvCxnSpPr>
          <a:cxnSpLocks noChangeShapeType="1"/>
          <a:endCxn id="36910" idx="0"/>
        </xdr:cNvCxnSpPr>
      </xdr:nvCxnSpPr>
      <xdr:spPr bwMode="auto">
        <a:xfrm rot="16200000" flipH="1">
          <a:off x="1804988" y="3833812"/>
          <a:ext cx="1676400" cy="1571625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4</xdr:col>
      <xdr:colOff>381000</xdr:colOff>
      <xdr:row>16</xdr:row>
      <xdr:rowOff>161925</xdr:rowOff>
    </xdr:from>
    <xdr:to>
      <xdr:col>6</xdr:col>
      <xdr:colOff>419100</xdr:colOff>
      <xdr:row>25</xdr:row>
      <xdr:rowOff>47625</xdr:rowOff>
    </xdr:to>
    <xdr:cxnSp macro="">
      <xdr:nvCxnSpPr>
        <xdr:cNvPr id="94324" name="AutoShape 42"/>
        <xdr:cNvCxnSpPr>
          <a:cxnSpLocks noChangeShapeType="1"/>
          <a:endCxn id="36910" idx="0"/>
        </xdr:cNvCxnSpPr>
      </xdr:nvCxnSpPr>
      <xdr:spPr bwMode="auto">
        <a:xfrm rot="5400000">
          <a:off x="3367087" y="3833813"/>
          <a:ext cx="1685925" cy="1562100"/>
        </a:xfrm>
        <a:prstGeom prst="bentConnector3">
          <a:avLst>
            <a:gd name="adj1" fmla="val 50366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 editAs="oneCell">
    <xdr:from>
      <xdr:col>2</xdr:col>
      <xdr:colOff>544977</xdr:colOff>
      <xdr:row>9</xdr:row>
      <xdr:rowOff>0</xdr:rowOff>
    </xdr:from>
    <xdr:to>
      <xdr:col>3</xdr:col>
      <xdr:colOff>333616</xdr:colOff>
      <xdr:row>9</xdr:row>
      <xdr:rowOff>195384</xdr:rowOff>
    </xdr:to>
    <xdr:sp macro="" textlink="">
      <xdr:nvSpPr>
        <xdr:cNvPr id="36907" name="Text Box 43"/>
        <xdr:cNvSpPr txBox="1">
          <a:spLocks noChangeArrowheads="1"/>
        </xdr:cNvSpPr>
      </xdr:nvSpPr>
      <xdr:spPr bwMode="auto">
        <a:xfrm>
          <a:off x="1828800" y="2067951"/>
          <a:ext cx="492369" cy="175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YES</a:t>
          </a:r>
        </a:p>
      </xdr:txBody>
    </xdr:sp>
    <xdr:clientData/>
  </xdr:twoCellAnchor>
  <xdr:twoCellAnchor editAs="oneCell">
    <xdr:from>
      <xdr:col>5</xdr:col>
      <xdr:colOff>413385</xdr:colOff>
      <xdr:row>9</xdr:row>
      <xdr:rowOff>0</xdr:rowOff>
    </xdr:from>
    <xdr:to>
      <xdr:col>6</xdr:col>
      <xdr:colOff>204401</xdr:colOff>
      <xdr:row>9</xdr:row>
      <xdr:rowOff>195384</xdr:rowOff>
    </xdr:to>
    <xdr:sp macro="" textlink="">
      <xdr:nvSpPr>
        <xdr:cNvPr id="36908" name="Text Box 44"/>
        <xdr:cNvSpPr txBox="1">
          <a:spLocks noChangeArrowheads="1"/>
        </xdr:cNvSpPr>
      </xdr:nvSpPr>
      <xdr:spPr bwMode="auto">
        <a:xfrm>
          <a:off x="3742006" y="2067951"/>
          <a:ext cx="485336" cy="175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NO</a:t>
          </a:r>
        </a:p>
      </xdr:txBody>
    </xdr:sp>
    <xdr:clientData/>
  </xdr:twoCellAnchor>
  <xdr:twoCellAnchor>
    <xdr:from>
      <xdr:col>4</xdr:col>
      <xdr:colOff>390525</xdr:colOff>
      <xdr:row>5</xdr:row>
      <xdr:rowOff>0</xdr:rowOff>
    </xdr:from>
    <xdr:to>
      <xdr:col>4</xdr:col>
      <xdr:colOff>390525</xdr:colOff>
      <xdr:row>7</xdr:row>
      <xdr:rowOff>0</xdr:rowOff>
    </xdr:to>
    <xdr:cxnSp macro="">
      <xdr:nvCxnSpPr>
        <xdr:cNvPr id="94327" name="AutoShape 45"/>
        <xdr:cNvCxnSpPr>
          <a:cxnSpLocks noChangeShapeType="1"/>
          <a:stCxn id="36898" idx="4"/>
          <a:endCxn id="36901" idx="0"/>
        </xdr:cNvCxnSpPr>
      </xdr:nvCxnSpPr>
      <xdr:spPr bwMode="auto">
        <a:xfrm>
          <a:off x="3438525" y="1409700"/>
          <a:ext cx="0" cy="400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521384</xdr:colOff>
      <xdr:row>25</xdr:row>
      <xdr:rowOff>51728</xdr:rowOff>
    </xdr:from>
    <xdr:to>
      <xdr:col>5</xdr:col>
      <xdr:colOff>232410</xdr:colOff>
      <xdr:row>29</xdr:row>
      <xdr:rowOff>98553</xdr:rowOff>
    </xdr:to>
    <xdr:sp macro="" textlink="">
      <xdr:nvSpPr>
        <xdr:cNvPr id="36910" name="Oval 46"/>
        <xdr:cNvSpPr>
          <a:spLocks noChangeArrowheads="1"/>
        </xdr:cNvSpPr>
      </xdr:nvSpPr>
      <xdr:spPr bwMode="auto">
        <a:xfrm>
          <a:off x="2489982" y="5036234"/>
          <a:ext cx="1090246" cy="787791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Done!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15</xdr:row>
          <xdr:rowOff>47625</xdr:rowOff>
        </xdr:from>
        <xdr:to>
          <xdr:col>3</xdr:col>
          <xdr:colOff>714375</xdr:colOff>
          <xdr:row>16</xdr:row>
          <xdr:rowOff>171450</xdr:rowOff>
        </xdr:to>
        <xdr:sp macro="" textlink="">
          <xdr:nvSpPr>
            <xdr:cNvPr id="36871" name="Button 7" hidden="1">
              <a:extLst>
                <a:ext uri="{63B3BB69-23CF-44E3-9099-C40C66FF867C}">
                  <a14:compatExt spid="_x0000_s36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Medi-Cal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15</xdr:row>
          <xdr:rowOff>38100</xdr:rowOff>
        </xdr:from>
        <xdr:to>
          <xdr:col>8</xdr:col>
          <xdr:colOff>38100</xdr:colOff>
          <xdr:row>16</xdr:row>
          <xdr:rowOff>161925</xdr:rowOff>
        </xdr:to>
        <xdr:sp macro="" textlink="">
          <xdr:nvSpPr>
            <xdr:cNvPr id="36872" name="Button 8" hidden="1">
              <a:extLst>
                <a:ext uri="{63B3BB69-23CF-44E3-9099-C40C66FF867C}">
                  <a14:compatExt spid="_x0000_s36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Non Medi-Cal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37</xdr:row>
          <xdr:rowOff>66675</xdr:rowOff>
        </xdr:from>
        <xdr:to>
          <xdr:col>3</xdr:col>
          <xdr:colOff>0</xdr:colOff>
          <xdr:row>38</xdr:row>
          <xdr:rowOff>190500</xdr:rowOff>
        </xdr:to>
        <xdr:sp macro="" textlink="">
          <xdr:nvSpPr>
            <xdr:cNvPr id="36883" name="Button 19" hidden="1">
              <a:extLst>
                <a:ext uri="{63B3BB69-23CF-44E3-9099-C40C66FF867C}">
                  <a14:compatExt spid="_x0000_s368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Show MH Forms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</xdr:row>
          <xdr:rowOff>28575</xdr:rowOff>
        </xdr:from>
        <xdr:to>
          <xdr:col>3</xdr:col>
          <xdr:colOff>0</xdr:colOff>
          <xdr:row>36</xdr:row>
          <xdr:rowOff>152400</xdr:rowOff>
        </xdr:to>
        <xdr:sp macro="" textlink="">
          <xdr:nvSpPr>
            <xdr:cNvPr id="36884" name="btn2" hidden="1">
              <a:extLst>
                <a:ext uri="{63B3BB69-23CF-44E3-9099-C40C66FF867C}">
                  <a14:compatExt spid="_x0000_s368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Hide All Forms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35</xdr:row>
          <xdr:rowOff>28575</xdr:rowOff>
        </xdr:from>
        <xdr:to>
          <xdr:col>6</xdr:col>
          <xdr:colOff>104775</xdr:colOff>
          <xdr:row>36</xdr:row>
          <xdr:rowOff>152400</xdr:rowOff>
        </xdr:to>
        <xdr:sp macro="" textlink="">
          <xdr:nvSpPr>
            <xdr:cNvPr id="36886" name="Button 22" hidden="1">
              <a:extLst>
                <a:ext uri="{63B3BB69-23CF-44E3-9099-C40C66FF867C}">
                  <a14:compatExt spid="_x0000_s368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Turn On/Off Heading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37</xdr:row>
          <xdr:rowOff>85725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36887" name="Button 23" hidden="1">
              <a:extLst>
                <a:ext uri="{63B3BB69-23CF-44E3-9099-C40C66FF867C}">
                  <a14:compatExt spid="_x0000_s368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Turn On/Off Grid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39</xdr:row>
          <xdr:rowOff>104775</xdr:rowOff>
        </xdr:from>
        <xdr:to>
          <xdr:col>3</xdr:col>
          <xdr:colOff>0</xdr:colOff>
          <xdr:row>41</xdr:row>
          <xdr:rowOff>28575</xdr:rowOff>
        </xdr:to>
        <xdr:sp macro="" textlink="">
          <xdr:nvSpPr>
            <xdr:cNvPr id="36912" name="Button 48" hidden="1">
              <a:extLst>
                <a:ext uri="{63B3BB69-23CF-44E3-9099-C40C66FF867C}">
                  <a14:compatExt spid="_x0000_s369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Clear MH Forms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200025</xdr:colOff>
          <xdr:row>35</xdr:row>
          <xdr:rowOff>38100</xdr:rowOff>
        </xdr:from>
        <xdr:to>
          <xdr:col>9</xdr:col>
          <xdr:colOff>200025</xdr:colOff>
          <xdr:row>38</xdr:row>
          <xdr:rowOff>0</xdr:rowOff>
        </xdr:to>
        <xdr:sp macro="" textlink="">
          <xdr:nvSpPr>
            <xdr:cNvPr id="36921" name="Button 57" hidden="1">
              <a:extLst>
                <a:ext uri="{63B3BB69-23CF-44E3-9099-C40C66FF867C}">
                  <a14:compatExt spid="_x0000_s369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Import Schedule B</a:t>
              </a:r>
            </a:p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From Text File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38</xdr:row>
          <xdr:rowOff>104775</xdr:rowOff>
        </xdr:from>
        <xdr:to>
          <xdr:col>9</xdr:col>
          <xdr:colOff>190500</xdr:colOff>
          <xdr:row>41</xdr:row>
          <xdr:rowOff>104775</xdr:rowOff>
        </xdr:to>
        <xdr:sp macro="" textlink="">
          <xdr:nvSpPr>
            <xdr:cNvPr id="36922" name="Button 58" hidden="1">
              <a:extLst>
                <a:ext uri="{63B3BB69-23CF-44E3-9099-C40C66FF867C}">
                  <a14:compatExt spid="_x0000_s369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Export Schedule B</a:t>
              </a:r>
            </a:p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to Text File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39</xdr:row>
          <xdr:rowOff>114300</xdr:rowOff>
        </xdr:from>
        <xdr:to>
          <xdr:col>6</xdr:col>
          <xdr:colOff>123825</xdr:colOff>
          <xdr:row>41</xdr:row>
          <xdr:rowOff>38100</xdr:rowOff>
        </xdr:to>
        <xdr:sp macro="" textlink="">
          <xdr:nvSpPr>
            <xdr:cNvPr id="36925" name="Button 61" hidden="1">
              <a:extLst>
                <a:ext uri="{63B3BB69-23CF-44E3-9099-C40C66FF867C}">
                  <a14:compatExt spid="_x0000_s369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DMH Only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11</xdr:row>
      <xdr:rowOff>9525</xdr:rowOff>
    </xdr:from>
    <xdr:to>
      <xdr:col>7</xdr:col>
      <xdr:colOff>514350</xdr:colOff>
      <xdr:row>12</xdr:row>
      <xdr:rowOff>38100</xdr:rowOff>
    </xdr:to>
    <xdr:sp macro="" textlink="">
      <xdr:nvSpPr>
        <xdr:cNvPr id="60518" name="Text Box 5"/>
        <xdr:cNvSpPr txBox="1">
          <a:spLocks noChangeArrowheads="1"/>
        </xdr:cNvSpPr>
      </xdr:nvSpPr>
      <xdr:spPr bwMode="auto">
        <a:xfrm>
          <a:off x="5295900" y="2600325"/>
          <a:ext cx="552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YES</a:t>
          </a:r>
        </a:p>
      </xdr:txBody>
    </xdr:sp>
    <xdr:clientData/>
  </xdr:twoCellAnchor>
  <xdr:twoCellAnchor editAs="oneCell">
    <xdr:from>
      <xdr:col>4</xdr:col>
      <xdr:colOff>392283</xdr:colOff>
      <xdr:row>10</xdr:row>
      <xdr:rowOff>131592</xdr:rowOff>
    </xdr:from>
    <xdr:to>
      <xdr:col>6</xdr:col>
      <xdr:colOff>601240</xdr:colOff>
      <xdr:row>14</xdr:row>
      <xdr:rowOff>115078</xdr:rowOff>
    </xdr:to>
    <xdr:sp macro="" textlink="">
      <xdr:nvSpPr>
        <xdr:cNvPr id="60422" name="AutoShape 6"/>
        <xdr:cNvSpPr>
          <a:spLocks noChangeArrowheads="1"/>
        </xdr:cNvSpPr>
      </xdr:nvSpPr>
      <xdr:spPr bwMode="auto">
        <a:xfrm>
          <a:off x="3045655" y="2349305"/>
          <a:ext cx="1540413" cy="724486"/>
        </a:xfrm>
        <a:prstGeom prst="flowChartDecision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Mode 5</a:t>
          </a:r>
        </a:p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SF 19</a:t>
          </a:r>
        </a:p>
      </xdr:txBody>
    </xdr:sp>
    <xdr:clientData/>
  </xdr:twoCellAnchor>
  <xdr:twoCellAnchor editAs="oneCell">
    <xdr:from>
      <xdr:col>5</xdr:col>
      <xdr:colOff>399317</xdr:colOff>
      <xdr:row>14</xdr:row>
      <xdr:rowOff>178337</xdr:rowOff>
    </xdr:from>
    <xdr:to>
      <xdr:col>6</xdr:col>
      <xdr:colOff>187956</xdr:colOff>
      <xdr:row>15</xdr:row>
      <xdr:rowOff>164270</xdr:rowOff>
    </xdr:to>
    <xdr:sp macro="" textlink="">
      <xdr:nvSpPr>
        <xdr:cNvPr id="60423" name="Text Box 7"/>
        <xdr:cNvSpPr txBox="1">
          <a:spLocks noChangeArrowheads="1"/>
        </xdr:cNvSpPr>
      </xdr:nvSpPr>
      <xdr:spPr bwMode="auto">
        <a:xfrm>
          <a:off x="3727938" y="3137095"/>
          <a:ext cx="492370" cy="168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NO</a:t>
          </a:r>
        </a:p>
      </xdr:txBody>
    </xdr:sp>
    <xdr:clientData/>
  </xdr:twoCellAnchor>
  <xdr:twoCellAnchor editAs="oneCell">
    <xdr:from>
      <xdr:col>3</xdr:col>
      <xdr:colOff>723900</xdr:colOff>
      <xdr:row>14</xdr:row>
      <xdr:rowOff>114300</xdr:rowOff>
    </xdr:from>
    <xdr:to>
      <xdr:col>5</xdr:col>
      <xdr:colOff>495300</xdr:colOff>
      <xdr:row>17</xdr:row>
      <xdr:rowOff>152400</xdr:rowOff>
    </xdr:to>
    <xdr:cxnSp macro="">
      <xdr:nvCxnSpPr>
        <xdr:cNvPr id="95456" name="AutoShape 8"/>
        <xdr:cNvCxnSpPr>
          <a:cxnSpLocks noChangeShapeType="1"/>
          <a:stCxn id="60422" idx="2"/>
        </xdr:cNvCxnSpPr>
      </xdr:nvCxnSpPr>
      <xdr:spPr bwMode="auto">
        <a:xfrm rot="5400000">
          <a:off x="3338512" y="2976563"/>
          <a:ext cx="638175" cy="1295400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 editAs="oneCell">
    <xdr:from>
      <xdr:col>6</xdr:col>
      <xdr:colOff>600075</xdr:colOff>
      <xdr:row>12</xdr:row>
      <xdr:rowOff>123825</xdr:rowOff>
    </xdr:from>
    <xdr:to>
      <xdr:col>7</xdr:col>
      <xdr:colOff>695325</xdr:colOff>
      <xdr:row>12</xdr:row>
      <xdr:rowOff>123825</xdr:rowOff>
    </xdr:to>
    <xdr:cxnSp macro="">
      <xdr:nvCxnSpPr>
        <xdr:cNvPr id="95457" name="AutoShape 9"/>
        <xdr:cNvCxnSpPr>
          <a:cxnSpLocks noChangeShapeType="1"/>
          <a:stCxn id="60422" idx="3"/>
        </xdr:cNvCxnSpPr>
      </xdr:nvCxnSpPr>
      <xdr:spPr bwMode="auto">
        <a:xfrm>
          <a:off x="5172075" y="2914650"/>
          <a:ext cx="8572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2</xdr:col>
      <xdr:colOff>342900</xdr:colOff>
      <xdr:row>3</xdr:row>
      <xdr:rowOff>38100</xdr:rowOff>
    </xdr:from>
    <xdr:to>
      <xdr:col>2</xdr:col>
      <xdr:colOff>342900</xdr:colOff>
      <xdr:row>6</xdr:row>
      <xdr:rowOff>133350</xdr:rowOff>
    </xdr:to>
    <xdr:cxnSp macro="">
      <xdr:nvCxnSpPr>
        <xdr:cNvPr id="95458" name="AutoShape 10"/>
        <xdr:cNvCxnSpPr>
          <a:cxnSpLocks noChangeShapeType="1"/>
        </xdr:cNvCxnSpPr>
      </xdr:nvCxnSpPr>
      <xdr:spPr bwMode="auto">
        <a:xfrm>
          <a:off x="1866900" y="1028700"/>
          <a:ext cx="0" cy="6953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2</xdr:col>
      <xdr:colOff>342900</xdr:colOff>
      <xdr:row>8</xdr:row>
      <xdr:rowOff>57150</xdr:rowOff>
    </xdr:from>
    <xdr:to>
      <xdr:col>2</xdr:col>
      <xdr:colOff>342900</xdr:colOff>
      <xdr:row>11</xdr:row>
      <xdr:rowOff>161925</xdr:rowOff>
    </xdr:to>
    <xdr:cxnSp macro="">
      <xdr:nvCxnSpPr>
        <xdr:cNvPr id="95459" name="AutoShape 11"/>
        <xdr:cNvCxnSpPr>
          <a:cxnSpLocks noChangeShapeType="1"/>
        </xdr:cNvCxnSpPr>
      </xdr:nvCxnSpPr>
      <xdr:spPr bwMode="auto">
        <a:xfrm>
          <a:off x="1866900" y="2047875"/>
          <a:ext cx="0" cy="7048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2</xdr:col>
      <xdr:colOff>342900</xdr:colOff>
      <xdr:row>13</xdr:row>
      <xdr:rowOff>85725</xdr:rowOff>
    </xdr:from>
    <xdr:to>
      <xdr:col>2</xdr:col>
      <xdr:colOff>342900</xdr:colOff>
      <xdr:row>16</xdr:row>
      <xdr:rowOff>190500</xdr:rowOff>
    </xdr:to>
    <xdr:cxnSp macro="">
      <xdr:nvCxnSpPr>
        <xdr:cNvPr id="95460" name="AutoShape 12"/>
        <xdr:cNvCxnSpPr>
          <a:cxnSpLocks noChangeShapeType="1"/>
        </xdr:cNvCxnSpPr>
      </xdr:nvCxnSpPr>
      <xdr:spPr bwMode="auto">
        <a:xfrm>
          <a:off x="1866900" y="3076575"/>
          <a:ext cx="0" cy="7048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3</xdr:col>
      <xdr:colOff>723900</xdr:colOff>
      <xdr:row>13</xdr:row>
      <xdr:rowOff>85725</xdr:rowOff>
    </xdr:from>
    <xdr:to>
      <xdr:col>9</xdr:col>
      <xdr:colOff>314325</xdr:colOff>
      <xdr:row>17</xdr:row>
      <xdr:rowOff>152400</xdr:rowOff>
    </xdr:to>
    <xdr:cxnSp macro="">
      <xdr:nvCxnSpPr>
        <xdr:cNvPr id="95461" name="AutoShape 13"/>
        <xdr:cNvCxnSpPr>
          <a:cxnSpLocks noChangeShapeType="1"/>
        </xdr:cNvCxnSpPr>
      </xdr:nvCxnSpPr>
      <xdr:spPr bwMode="auto">
        <a:xfrm rot="5400000">
          <a:off x="4657725" y="1428750"/>
          <a:ext cx="866775" cy="4162425"/>
        </a:xfrm>
        <a:prstGeom prst="bentConnector2">
          <a:avLst/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 editAs="oneCell">
    <xdr:from>
      <xdr:col>3</xdr:col>
      <xdr:colOff>723900</xdr:colOff>
      <xdr:row>12</xdr:row>
      <xdr:rowOff>123825</xdr:rowOff>
    </xdr:from>
    <xdr:to>
      <xdr:col>4</xdr:col>
      <xdr:colOff>390525</xdr:colOff>
      <xdr:row>12</xdr:row>
      <xdr:rowOff>123825</xdr:rowOff>
    </xdr:to>
    <xdr:cxnSp macro="">
      <xdr:nvCxnSpPr>
        <xdr:cNvPr id="95462" name="AutoShape 16"/>
        <xdr:cNvCxnSpPr>
          <a:cxnSpLocks noChangeShapeType="1"/>
          <a:endCxn id="60422" idx="1"/>
        </xdr:cNvCxnSpPr>
      </xdr:nvCxnSpPr>
      <xdr:spPr bwMode="auto">
        <a:xfrm>
          <a:off x="3009900" y="2914650"/>
          <a:ext cx="4286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247650</xdr:colOff>
      <xdr:row>47</xdr:row>
      <xdr:rowOff>190500</xdr:rowOff>
    </xdr:from>
    <xdr:to>
      <xdr:col>3</xdr:col>
      <xdr:colOff>428625</xdr:colOff>
      <xdr:row>53</xdr:row>
      <xdr:rowOff>66675</xdr:rowOff>
    </xdr:to>
    <xdr:sp macro="" textlink="">
      <xdr:nvSpPr>
        <xdr:cNvPr id="60528" name="AutoShape 18"/>
        <xdr:cNvSpPr>
          <a:spLocks noChangeArrowheads="1"/>
        </xdr:cNvSpPr>
      </xdr:nvSpPr>
      <xdr:spPr bwMode="auto">
        <a:xfrm>
          <a:off x="1009650" y="9982200"/>
          <a:ext cx="1704975" cy="1076325"/>
        </a:xfrm>
        <a:prstGeom prst="flowChartDecision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Nominal Fee Provider</a:t>
          </a:r>
        </a:p>
      </xdr:txBody>
    </xdr:sp>
    <xdr:clientData/>
  </xdr:twoCellAnchor>
  <xdr:twoCellAnchor editAs="oneCell">
    <xdr:from>
      <xdr:col>3</xdr:col>
      <xdr:colOff>584200</xdr:colOff>
      <xdr:row>50</xdr:row>
      <xdr:rowOff>133350</xdr:rowOff>
    </xdr:from>
    <xdr:to>
      <xdr:col>4</xdr:col>
      <xdr:colOff>285750</xdr:colOff>
      <xdr:row>50</xdr:row>
      <xdr:rowOff>139700</xdr:rowOff>
    </xdr:to>
    <xdr:cxnSp macro="">
      <xdr:nvCxnSpPr>
        <xdr:cNvPr id="95464" name="AutoShape 19"/>
        <xdr:cNvCxnSpPr>
          <a:cxnSpLocks noChangeShapeType="1"/>
        </xdr:cNvCxnSpPr>
      </xdr:nvCxnSpPr>
      <xdr:spPr bwMode="auto">
        <a:xfrm flipV="1">
          <a:off x="2870200" y="10687050"/>
          <a:ext cx="463550" cy="6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4</xdr:col>
      <xdr:colOff>333375</xdr:colOff>
      <xdr:row>45</xdr:row>
      <xdr:rowOff>142875</xdr:rowOff>
    </xdr:from>
    <xdr:to>
      <xdr:col>5</xdr:col>
      <xdr:colOff>152400</xdr:colOff>
      <xdr:row>47</xdr:row>
      <xdr:rowOff>66675</xdr:rowOff>
    </xdr:to>
    <xdr:sp macro="" textlink="">
      <xdr:nvSpPr>
        <xdr:cNvPr id="60531" name="Text Box 21"/>
        <xdr:cNvSpPr txBox="1">
          <a:spLocks noChangeArrowheads="1"/>
        </xdr:cNvSpPr>
      </xdr:nvSpPr>
      <xdr:spPr bwMode="auto">
        <a:xfrm>
          <a:off x="3381375" y="9534525"/>
          <a:ext cx="5810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/>
        <a:lstStyle/>
        <a:p>
          <a:pPr algn="ctr" rtl="0">
            <a:defRPr sz="1000"/>
          </a:pPr>
          <a:endParaRPr lang="en-US"/>
        </a:p>
      </xdr:txBody>
    </xdr:sp>
    <xdr:clientData/>
  </xdr:twoCellAnchor>
  <xdr:twoCellAnchor editAs="oneCell">
    <xdr:from>
      <xdr:col>2</xdr:col>
      <xdr:colOff>304800</xdr:colOff>
      <xdr:row>53</xdr:row>
      <xdr:rowOff>38100</xdr:rowOff>
    </xdr:from>
    <xdr:to>
      <xdr:col>2</xdr:col>
      <xdr:colOff>323850</xdr:colOff>
      <xdr:row>57</xdr:row>
      <xdr:rowOff>47625</xdr:rowOff>
    </xdr:to>
    <xdr:cxnSp macro="">
      <xdr:nvCxnSpPr>
        <xdr:cNvPr id="95467" name="AutoShape 22"/>
        <xdr:cNvCxnSpPr>
          <a:cxnSpLocks noChangeShapeType="1"/>
        </xdr:cNvCxnSpPr>
      </xdr:nvCxnSpPr>
      <xdr:spPr bwMode="auto">
        <a:xfrm flipH="1">
          <a:off x="1828800" y="11029950"/>
          <a:ext cx="19050" cy="8096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2</xdr:col>
      <xdr:colOff>676275</xdr:colOff>
      <xdr:row>53</xdr:row>
      <xdr:rowOff>38100</xdr:rowOff>
    </xdr:from>
    <xdr:to>
      <xdr:col>3</xdr:col>
      <xdr:colOff>466725</xdr:colOff>
      <xdr:row>54</xdr:row>
      <xdr:rowOff>180975</xdr:rowOff>
    </xdr:to>
    <xdr:sp macro="" textlink="">
      <xdr:nvSpPr>
        <xdr:cNvPr id="60533" name="Text Box 23"/>
        <xdr:cNvSpPr txBox="1">
          <a:spLocks noChangeArrowheads="1"/>
        </xdr:cNvSpPr>
      </xdr:nvSpPr>
      <xdr:spPr bwMode="auto">
        <a:xfrm>
          <a:off x="2200275" y="1102995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NO</a:t>
          </a:r>
        </a:p>
      </xdr:txBody>
    </xdr:sp>
    <xdr:clientData/>
  </xdr:twoCellAnchor>
  <xdr:twoCellAnchor>
    <xdr:from>
      <xdr:col>2</xdr:col>
      <xdr:colOff>333375</xdr:colOff>
      <xdr:row>51</xdr:row>
      <xdr:rowOff>190500</xdr:rowOff>
    </xdr:from>
    <xdr:to>
      <xdr:col>9</xdr:col>
      <xdr:colOff>714375</xdr:colOff>
      <xdr:row>56</xdr:row>
      <xdr:rowOff>0</xdr:rowOff>
    </xdr:to>
    <xdr:cxnSp macro="">
      <xdr:nvCxnSpPr>
        <xdr:cNvPr id="95469" name="AutoShape 24"/>
        <xdr:cNvCxnSpPr>
          <a:cxnSpLocks noChangeShapeType="1"/>
        </xdr:cNvCxnSpPr>
      </xdr:nvCxnSpPr>
      <xdr:spPr bwMode="auto">
        <a:xfrm rot="10800000" flipV="1">
          <a:off x="1857375" y="10782300"/>
          <a:ext cx="5715000" cy="809625"/>
        </a:xfrm>
        <a:prstGeom prst="bentConnector3">
          <a:avLst>
            <a:gd name="adj1" fmla="val -227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3</xdr:col>
      <xdr:colOff>723900</xdr:colOff>
      <xdr:row>63</xdr:row>
      <xdr:rowOff>66675</xdr:rowOff>
    </xdr:from>
    <xdr:to>
      <xdr:col>6</xdr:col>
      <xdr:colOff>466725</xdr:colOff>
      <xdr:row>63</xdr:row>
      <xdr:rowOff>76200</xdr:rowOff>
    </xdr:to>
    <xdr:cxnSp macro="">
      <xdr:nvCxnSpPr>
        <xdr:cNvPr id="95470" name="AutoShape 30"/>
        <xdr:cNvCxnSpPr>
          <a:cxnSpLocks noChangeShapeType="1"/>
        </xdr:cNvCxnSpPr>
      </xdr:nvCxnSpPr>
      <xdr:spPr bwMode="auto">
        <a:xfrm flipV="1">
          <a:off x="3009900" y="13058775"/>
          <a:ext cx="2028825" cy="9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0</xdr:colOff>
      <xdr:row>69</xdr:row>
      <xdr:rowOff>104775</xdr:rowOff>
    </xdr:from>
    <xdr:to>
      <xdr:col>8</xdr:col>
      <xdr:colOff>476250</xdr:colOff>
      <xdr:row>73</xdr:row>
      <xdr:rowOff>180975</xdr:rowOff>
    </xdr:to>
    <xdr:sp macro="" textlink="">
      <xdr:nvSpPr>
        <xdr:cNvPr id="60538" name="Oval 32"/>
        <xdr:cNvSpPr>
          <a:spLocks noChangeArrowheads="1"/>
        </xdr:cNvSpPr>
      </xdr:nvSpPr>
      <xdr:spPr bwMode="auto">
        <a:xfrm>
          <a:off x="5334000" y="14297025"/>
          <a:ext cx="1238250" cy="876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Done!</a:t>
          </a:r>
        </a:p>
      </xdr:txBody>
    </xdr:sp>
    <xdr:clientData/>
  </xdr:twoCellAnchor>
  <xdr:twoCellAnchor editAs="oneCell">
    <xdr:from>
      <xdr:col>0</xdr:col>
      <xdr:colOff>117524</xdr:colOff>
      <xdr:row>1</xdr:row>
      <xdr:rowOff>194896</xdr:rowOff>
    </xdr:from>
    <xdr:to>
      <xdr:col>1</xdr:col>
      <xdr:colOff>101053</xdr:colOff>
      <xdr:row>3</xdr:row>
      <xdr:rowOff>28023</xdr:rowOff>
    </xdr:to>
    <xdr:sp macro="" textlink="">
      <xdr:nvSpPr>
        <xdr:cNvPr id="60449" name="Text Box 33"/>
        <xdr:cNvSpPr txBox="1">
          <a:spLocks noChangeArrowheads="1"/>
        </xdr:cNvSpPr>
      </xdr:nvSpPr>
      <xdr:spPr bwMode="auto">
        <a:xfrm>
          <a:off x="98474" y="766689"/>
          <a:ext cx="668215" cy="21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1.</a:t>
          </a:r>
        </a:p>
      </xdr:txBody>
    </xdr:sp>
    <xdr:clientData/>
  </xdr:twoCellAnchor>
  <xdr:twoCellAnchor editAs="oneCell">
    <xdr:from>
      <xdr:col>0</xdr:col>
      <xdr:colOff>100965</xdr:colOff>
      <xdr:row>6</xdr:row>
      <xdr:rowOff>157236</xdr:rowOff>
    </xdr:from>
    <xdr:to>
      <xdr:col>1</xdr:col>
      <xdr:colOff>93931</xdr:colOff>
      <xdr:row>8</xdr:row>
      <xdr:rowOff>28099</xdr:rowOff>
    </xdr:to>
    <xdr:sp macro="" textlink="">
      <xdr:nvSpPr>
        <xdr:cNvPr id="60450" name="Text Box 34"/>
        <xdr:cNvSpPr txBox="1">
          <a:spLocks noChangeArrowheads="1"/>
        </xdr:cNvSpPr>
      </xdr:nvSpPr>
      <xdr:spPr bwMode="auto">
        <a:xfrm>
          <a:off x="91440" y="1652954"/>
          <a:ext cx="668215" cy="246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2.</a:t>
          </a:r>
        </a:p>
      </xdr:txBody>
    </xdr:sp>
    <xdr:clientData/>
  </xdr:twoCellAnchor>
  <xdr:twoCellAnchor editAs="oneCell">
    <xdr:from>
      <xdr:col>0</xdr:col>
      <xdr:colOff>100965</xdr:colOff>
      <xdr:row>11</xdr:row>
      <xdr:rowOff>194896</xdr:rowOff>
    </xdr:from>
    <xdr:to>
      <xdr:col>1</xdr:col>
      <xdr:colOff>93931</xdr:colOff>
      <xdr:row>13</xdr:row>
      <xdr:rowOff>72876</xdr:rowOff>
    </xdr:to>
    <xdr:sp macro="" textlink="">
      <xdr:nvSpPr>
        <xdr:cNvPr id="60451" name="Text Box 35"/>
        <xdr:cNvSpPr txBox="1">
          <a:spLocks noChangeArrowheads="1"/>
        </xdr:cNvSpPr>
      </xdr:nvSpPr>
      <xdr:spPr bwMode="auto">
        <a:xfrm>
          <a:off x="91440" y="2595489"/>
          <a:ext cx="668215" cy="253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3.</a:t>
          </a:r>
        </a:p>
      </xdr:txBody>
    </xdr:sp>
    <xdr:clientData/>
  </xdr:twoCellAnchor>
  <xdr:twoCellAnchor editAs="oneCell">
    <xdr:from>
      <xdr:col>0</xdr:col>
      <xdr:colOff>100965</xdr:colOff>
      <xdr:row>17</xdr:row>
      <xdr:rowOff>0</xdr:rowOff>
    </xdr:from>
    <xdr:to>
      <xdr:col>1</xdr:col>
      <xdr:colOff>93931</xdr:colOff>
      <xdr:row>18</xdr:row>
      <xdr:rowOff>70338</xdr:rowOff>
    </xdr:to>
    <xdr:sp macro="" textlink="">
      <xdr:nvSpPr>
        <xdr:cNvPr id="60452" name="Text Box 36"/>
        <xdr:cNvSpPr txBox="1">
          <a:spLocks noChangeArrowheads="1"/>
        </xdr:cNvSpPr>
      </xdr:nvSpPr>
      <xdr:spPr bwMode="auto">
        <a:xfrm>
          <a:off x="91440" y="3516923"/>
          <a:ext cx="668215" cy="253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5.</a:t>
          </a:r>
        </a:p>
      </xdr:txBody>
    </xdr:sp>
    <xdr:clientData/>
  </xdr:twoCellAnchor>
  <xdr:twoCellAnchor editAs="oneCell">
    <xdr:from>
      <xdr:col>0</xdr:col>
      <xdr:colOff>58762</xdr:colOff>
      <xdr:row>33</xdr:row>
      <xdr:rowOff>115033</xdr:rowOff>
    </xdr:from>
    <xdr:to>
      <xdr:col>1</xdr:col>
      <xdr:colOff>51728</xdr:colOff>
      <xdr:row>34</xdr:row>
      <xdr:rowOff>194803</xdr:rowOff>
    </xdr:to>
    <xdr:sp macro="" textlink="">
      <xdr:nvSpPr>
        <xdr:cNvPr id="60453" name="Text Box 37"/>
        <xdr:cNvSpPr txBox="1">
          <a:spLocks noChangeArrowheads="1"/>
        </xdr:cNvSpPr>
      </xdr:nvSpPr>
      <xdr:spPr bwMode="auto">
        <a:xfrm>
          <a:off x="49237" y="6548511"/>
          <a:ext cx="668215" cy="253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6.</a:t>
          </a:r>
        </a:p>
      </xdr:txBody>
    </xdr:sp>
    <xdr:clientData/>
  </xdr:twoCellAnchor>
  <xdr:twoCellAnchor editAs="oneCell">
    <xdr:from>
      <xdr:col>9</xdr:col>
      <xdr:colOff>209550</xdr:colOff>
      <xdr:row>46</xdr:row>
      <xdr:rowOff>104775</xdr:rowOff>
    </xdr:from>
    <xdr:to>
      <xdr:col>10</xdr:col>
      <xdr:colOff>200025</xdr:colOff>
      <xdr:row>48</xdr:row>
      <xdr:rowOff>104775</xdr:rowOff>
    </xdr:to>
    <xdr:sp macro="" textlink="">
      <xdr:nvSpPr>
        <xdr:cNvPr id="60545" name="Text Box 39"/>
        <xdr:cNvSpPr txBox="1">
          <a:spLocks noChangeArrowheads="1"/>
        </xdr:cNvSpPr>
      </xdr:nvSpPr>
      <xdr:spPr bwMode="auto">
        <a:xfrm>
          <a:off x="7067550" y="9696450"/>
          <a:ext cx="7524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9.</a:t>
          </a:r>
        </a:p>
      </xdr:txBody>
    </xdr:sp>
    <xdr:clientData/>
  </xdr:twoCellAnchor>
  <xdr:twoCellAnchor editAs="oneCell">
    <xdr:from>
      <xdr:col>3</xdr:col>
      <xdr:colOff>698500</xdr:colOff>
      <xdr:row>44</xdr:row>
      <xdr:rowOff>25400</xdr:rowOff>
    </xdr:from>
    <xdr:to>
      <xdr:col>4</xdr:col>
      <xdr:colOff>323850</xdr:colOff>
      <xdr:row>44</xdr:row>
      <xdr:rowOff>28576</xdr:rowOff>
    </xdr:to>
    <xdr:cxnSp macro="">
      <xdr:nvCxnSpPr>
        <xdr:cNvPr id="95479" name="AutoShape 42"/>
        <xdr:cNvCxnSpPr>
          <a:cxnSpLocks noChangeShapeType="1"/>
        </xdr:cNvCxnSpPr>
      </xdr:nvCxnSpPr>
      <xdr:spPr bwMode="auto">
        <a:xfrm>
          <a:off x="2984500" y="9359900"/>
          <a:ext cx="387350" cy="3176"/>
        </a:xfrm>
        <a:prstGeom prst="straightConnector1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cxnSp>
    <xdr:clientData/>
  </xdr:twoCellAnchor>
  <xdr:twoCellAnchor>
    <xdr:from>
      <xdr:col>7</xdr:col>
      <xdr:colOff>285750</xdr:colOff>
      <xdr:row>50</xdr:row>
      <xdr:rowOff>76200</xdr:rowOff>
    </xdr:from>
    <xdr:to>
      <xdr:col>8</xdr:col>
      <xdr:colOff>104775</xdr:colOff>
      <xdr:row>50</xdr:row>
      <xdr:rowOff>76200</xdr:rowOff>
    </xdr:to>
    <xdr:cxnSp macro="">
      <xdr:nvCxnSpPr>
        <xdr:cNvPr id="95480" name="AutoShape 44"/>
        <xdr:cNvCxnSpPr>
          <a:cxnSpLocks noChangeShapeType="1"/>
        </xdr:cNvCxnSpPr>
      </xdr:nvCxnSpPr>
      <xdr:spPr bwMode="auto">
        <a:xfrm>
          <a:off x="5619750" y="10467975"/>
          <a:ext cx="58102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5</xdr:col>
      <xdr:colOff>342900</xdr:colOff>
      <xdr:row>46</xdr:row>
      <xdr:rowOff>104775</xdr:rowOff>
    </xdr:from>
    <xdr:to>
      <xdr:col>6</xdr:col>
      <xdr:colOff>333375</xdr:colOff>
      <xdr:row>48</xdr:row>
      <xdr:rowOff>104775</xdr:rowOff>
    </xdr:to>
    <xdr:sp macro="" textlink="">
      <xdr:nvSpPr>
        <xdr:cNvPr id="60549" name="Text Box 45"/>
        <xdr:cNvSpPr txBox="1">
          <a:spLocks noChangeArrowheads="1"/>
        </xdr:cNvSpPr>
      </xdr:nvSpPr>
      <xdr:spPr bwMode="auto">
        <a:xfrm>
          <a:off x="4152900" y="9696450"/>
          <a:ext cx="7524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8.</a:t>
          </a:r>
        </a:p>
      </xdr:txBody>
    </xdr:sp>
    <xdr:clientData/>
  </xdr:twoCellAnchor>
  <xdr:twoCellAnchor>
    <xdr:from>
      <xdr:col>7</xdr:col>
      <xdr:colOff>619125</xdr:colOff>
      <xdr:row>65</xdr:row>
      <xdr:rowOff>142875</xdr:rowOff>
    </xdr:from>
    <xdr:to>
      <xdr:col>7</xdr:col>
      <xdr:colOff>628650</xdr:colOff>
      <xdr:row>69</xdr:row>
      <xdr:rowOff>95250</xdr:rowOff>
    </xdr:to>
    <xdr:cxnSp macro="">
      <xdr:nvCxnSpPr>
        <xdr:cNvPr id="95482" name="AutoShape 48"/>
        <xdr:cNvCxnSpPr>
          <a:cxnSpLocks noChangeShapeType="1"/>
        </xdr:cNvCxnSpPr>
      </xdr:nvCxnSpPr>
      <xdr:spPr bwMode="auto">
        <a:xfrm>
          <a:off x="5953125" y="13535025"/>
          <a:ext cx="9525" cy="7524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8</xdr:col>
      <xdr:colOff>608281</xdr:colOff>
      <xdr:row>10</xdr:row>
      <xdr:rowOff>143168</xdr:rowOff>
    </xdr:from>
    <xdr:to>
      <xdr:col>9</xdr:col>
      <xdr:colOff>601247</xdr:colOff>
      <xdr:row>11</xdr:row>
      <xdr:rowOff>178337</xdr:rowOff>
    </xdr:to>
    <xdr:sp macro="" textlink="">
      <xdr:nvSpPr>
        <xdr:cNvPr id="60466" name="Text Box 50"/>
        <xdr:cNvSpPr txBox="1">
          <a:spLocks noChangeArrowheads="1"/>
        </xdr:cNvSpPr>
      </xdr:nvSpPr>
      <xdr:spPr bwMode="auto">
        <a:xfrm>
          <a:off x="5943600" y="2370406"/>
          <a:ext cx="668215" cy="21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4.</a:t>
          </a:r>
        </a:p>
      </xdr:txBody>
    </xdr:sp>
    <xdr:clientData/>
  </xdr:twoCellAnchor>
  <xdr:twoCellAnchor>
    <xdr:from>
      <xdr:col>2</xdr:col>
      <xdr:colOff>338138</xdr:colOff>
      <xdr:row>44</xdr:row>
      <xdr:rowOff>161925</xdr:rowOff>
    </xdr:from>
    <xdr:to>
      <xdr:col>2</xdr:col>
      <xdr:colOff>381000</xdr:colOff>
      <xdr:row>47</xdr:row>
      <xdr:rowOff>190500</xdr:rowOff>
    </xdr:to>
    <xdr:cxnSp macro="">
      <xdr:nvCxnSpPr>
        <xdr:cNvPr id="95484" name="AutoShape 52"/>
        <xdr:cNvCxnSpPr>
          <a:cxnSpLocks noChangeShapeType="1"/>
          <a:endCxn id="60528" idx="0"/>
        </xdr:cNvCxnSpPr>
      </xdr:nvCxnSpPr>
      <xdr:spPr bwMode="auto">
        <a:xfrm flipH="1">
          <a:off x="1862138" y="9496425"/>
          <a:ext cx="42862" cy="6381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2</xdr:col>
      <xdr:colOff>342900</xdr:colOff>
      <xdr:row>23</xdr:row>
      <xdr:rowOff>161925</xdr:rowOff>
    </xdr:from>
    <xdr:to>
      <xdr:col>2</xdr:col>
      <xdr:colOff>352425</xdr:colOff>
      <xdr:row>27</xdr:row>
      <xdr:rowOff>38100</xdr:rowOff>
    </xdr:to>
    <xdr:cxnSp macro="">
      <xdr:nvCxnSpPr>
        <xdr:cNvPr id="95485" name="AutoShape 54"/>
        <xdr:cNvCxnSpPr>
          <a:cxnSpLocks noChangeShapeType="1"/>
        </xdr:cNvCxnSpPr>
      </xdr:nvCxnSpPr>
      <xdr:spPr bwMode="auto">
        <a:xfrm>
          <a:off x="1866900" y="5153025"/>
          <a:ext cx="9525" cy="6762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0</xdr:col>
      <xdr:colOff>79863</xdr:colOff>
      <xdr:row>22</xdr:row>
      <xdr:rowOff>51728</xdr:rowOff>
    </xdr:from>
    <xdr:to>
      <xdr:col>1</xdr:col>
      <xdr:colOff>65796</xdr:colOff>
      <xdr:row>23</xdr:row>
      <xdr:rowOff>122067</xdr:rowOff>
    </xdr:to>
    <xdr:sp macro="" textlink="">
      <xdr:nvSpPr>
        <xdr:cNvPr id="60471" name="Text Box 55"/>
        <xdr:cNvSpPr txBox="1">
          <a:spLocks noChangeArrowheads="1"/>
        </xdr:cNvSpPr>
      </xdr:nvSpPr>
      <xdr:spPr bwMode="auto">
        <a:xfrm>
          <a:off x="70338" y="4473526"/>
          <a:ext cx="661182" cy="253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5a.</a:t>
          </a:r>
        </a:p>
      </xdr:txBody>
    </xdr:sp>
    <xdr:clientData/>
  </xdr:twoCellAnchor>
  <xdr:twoCellAnchor editAs="oneCell">
    <xdr:from>
      <xdr:col>2</xdr:col>
      <xdr:colOff>342900</xdr:colOff>
      <xdr:row>18</xdr:row>
      <xdr:rowOff>114300</xdr:rowOff>
    </xdr:from>
    <xdr:to>
      <xdr:col>2</xdr:col>
      <xdr:colOff>342900</xdr:colOff>
      <xdr:row>22</xdr:row>
      <xdr:rowOff>38100</xdr:rowOff>
    </xdr:to>
    <xdr:cxnSp macro="">
      <xdr:nvCxnSpPr>
        <xdr:cNvPr id="95487" name="AutoShape 56"/>
        <xdr:cNvCxnSpPr>
          <a:cxnSpLocks noChangeShapeType="1"/>
        </xdr:cNvCxnSpPr>
      </xdr:nvCxnSpPr>
      <xdr:spPr bwMode="auto">
        <a:xfrm>
          <a:off x="1866900" y="4105275"/>
          <a:ext cx="0" cy="7239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2</xdr:col>
      <xdr:colOff>342900</xdr:colOff>
      <xdr:row>29</xdr:row>
      <xdr:rowOff>104775</xdr:rowOff>
    </xdr:from>
    <xdr:to>
      <xdr:col>2</xdr:col>
      <xdr:colOff>352425</xdr:colOff>
      <xdr:row>32</xdr:row>
      <xdr:rowOff>190500</xdr:rowOff>
    </xdr:to>
    <xdr:cxnSp macro="">
      <xdr:nvCxnSpPr>
        <xdr:cNvPr id="95488" name="AutoShape 58"/>
        <xdr:cNvCxnSpPr>
          <a:cxnSpLocks noChangeShapeType="1"/>
        </xdr:cNvCxnSpPr>
      </xdr:nvCxnSpPr>
      <xdr:spPr bwMode="auto">
        <a:xfrm>
          <a:off x="1866900" y="6296025"/>
          <a:ext cx="9525" cy="6858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0</xdr:col>
      <xdr:colOff>58762</xdr:colOff>
      <xdr:row>27</xdr:row>
      <xdr:rowOff>164270</xdr:rowOff>
    </xdr:from>
    <xdr:to>
      <xdr:col>1</xdr:col>
      <xdr:colOff>51728</xdr:colOff>
      <xdr:row>29</xdr:row>
      <xdr:rowOff>51728</xdr:rowOff>
    </xdr:to>
    <xdr:sp macro="" textlink="">
      <xdr:nvSpPr>
        <xdr:cNvPr id="60475" name="Text Box 59"/>
        <xdr:cNvSpPr txBox="1">
          <a:spLocks noChangeArrowheads="1"/>
        </xdr:cNvSpPr>
      </xdr:nvSpPr>
      <xdr:spPr bwMode="auto">
        <a:xfrm>
          <a:off x="49237" y="5500468"/>
          <a:ext cx="668215" cy="253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5b.</a:t>
          </a:r>
        </a:p>
      </xdr:txBody>
    </xdr:sp>
    <xdr:clientData/>
  </xdr:twoCellAnchor>
  <xdr:twoCellAnchor>
    <xdr:from>
      <xdr:col>7</xdr:col>
      <xdr:colOff>333375</xdr:colOff>
      <xdr:row>44</xdr:row>
      <xdr:rowOff>66675</xdr:rowOff>
    </xdr:from>
    <xdr:to>
      <xdr:col>8</xdr:col>
      <xdr:colOff>123825</xdr:colOff>
      <xdr:row>44</xdr:row>
      <xdr:rowOff>66675</xdr:rowOff>
    </xdr:to>
    <xdr:sp macro="" textlink="">
      <xdr:nvSpPr>
        <xdr:cNvPr id="95490" name="Line 147"/>
        <xdr:cNvSpPr>
          <a:spLocks noChangeShapeType="1"/>
        </xdr:cNvSpPr>
      </xdr:nvSpPr>
      <xdr:spPr bwMode="auto">
        <a:xfrm>
          <a:off x="5667375" y="925830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2</xdr:col>
      <xdr:colOff>279400</xdr:colOff>
      <xdr:row>34</xdr:row>
      <xdr:rowOff>190500</xdr:rowOff>
    </xdr:from>
    <xdr:to>
      <xdr:col>2</xdr:col>
      <xdr:colOff>292100</xdr:colOff>
      <xdr:row>42</xdr:row>
      <xdr:rowOff>123825</xdr:rowOff>
    </xdr:to>
    <xdr:sp macro="" textlink="">
      <xdr:nvSpPr>
        <xdr:cNvPr id="95491" name="Line 150"/>
        <xdr:cNvSpPr>
          <a:spLocks noChangeShapeType="1"/>
        </xdr:cNvSpPr>
      </xdr:nvSpPr>
      <xdr:spPr bwMode="auto">
        <a:xfrm>
          <a:off x="1803400" y="7493000"/>
          <a:ext cx="12700" cy="1558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/>
      </xdr:spPr>
    </xdr:sp>
    <xdr:clientData/>
  </xdr:twoCellAnchor>
  <xdr:twoCellAnchor>
    <xdr:from>
      <xdr:col>3</xdr:col>
      <xdr:colOff>733425</xdr:colOff>
      <xdr:row>67</xdr:row>
      <xdr:rowOff>152400</xdr:rowOff>
    </xdr:from>
    <xdr:to>
      <xdr:col>4</xdr:col>
      <xdr:colOff>752475</xdr:colOff>
      <xdr:row>67</xdr:row>
      <xdr:rowOff>152400</xdr:rowOff>
    </xdr:to>
    <xdr:sp macro="" textlink="">
      <xdr:nvSpPr>
        <xdr:cNvPr id="95492" name="Line 153"/>
        <xdr:cNvSpPr>
          <a:spLocks noChangeShapeType="1"/>
        </xdr:cNvSpPr>
      </xdr:nvSpPr>
      <xdr:spPr bwMode="auto">
        <a:xfrm>
          <a:off x="3019425" y="13944600"/>
          <a:ext cx="781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</xdr:col>
      <xdr:colOff>752475</xdr:colOff>
      <xdr:row>58</xdr:row>
      <xdr:rowOff>104775</xdr:rowOff>
    </xdr:from>
    <xdr:to>
      <xdr:col>5</xdr:col>
      <xdr:colOff>28575</xdr:colOff>
      <xdr:row>58</xdr:row>
      <xdr:rowOff>104775</xdr:rowOff>
    </xdr:to>
    <xdr:sp macro="" textlink="">
      <xdr:nvSpPr>
        <xdr:cNvPr id="95493" name="Line 154"/>
        <xdr:cNvSpPr>
          <a:spLocks noChangeShapeType="1"/>
        </xdr:cNvSpPr>
      </xdr:nvSpPr>
      <xdr:spPr bwMode="auto">
        <a:xfrm>
          <a:off x="3038475" y="12096750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5</xdr:col>
      <xdr:colOff>28575</xdr:colOff>
      <xdr:row>58</xdr:row>
      <xdr:rowOff>142875</xdr:rowOff>
    </xdr:from>
    <xdr:to>
      <xdr:col>5</xdr:col>
      <xdr:colOff>28575</xdr:colOff>
      <xdr:row>67</xdr:row>
      <xdr:rowOff>142875</xdr:rowOff>
    </xdr:to>
    <xdr:sp macro="" textlink="">
      <xdr:nvSpPr>
        <xdr:cNvPr id="95494" name="Line 155"/>
        <xdr:cNvSpPr>
          <a:spLocks noChangeShapeType="1"/>
        </xdr:cNvSpPr>
      </xdr:nvSpPr>
      <xdr:spPr bwMode="auto">
        <a:xfrm flipV="1">
          <a:off x="3838575" y="12134850"/>
          <a:ext cx="0" cy="1800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 editAs="oneCell">
    <xdr:from>
      <xdr:col>10</xdr:col>
      <xdr:colOff>180975</xdr:colOff>
      <xdr:row>62</xdr:row>
      <xdr:rowOff>76200</xdr:rowOff>
    </xdr:from>
    <xdr:to>
      <xdr:col>10</xdr:col>
      <xdr:colOff>276225</xdr:colOff>
      <xdr:row>63</xdr:row>
      <xdr:rowOff>104775</xdr:rowOff>
    </xdr:to>
    <xdr:sp macro="" textlink="">
      <xdr:nvSpPr>
        <xdr:cNvPr id="95495" name="Text Box 156"/>
        <xdr:cNvSpPr txBox="1">
          <a:spLocks noChangeArrowheads="1"/>
        </xdr:cNvSpPr>
      </xdr:nvSpPr>
      <xdr:spPr bwMode="auto">
        <a:xfrm>
          <a:off x="7800975" y="128682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0</xdr:col>
      <xdr:colOff>76200</xdr:colOff>
      <xdr:row>43</xdr:row>
      <xdr:rowOff>28575</xdr:rowOff>
    </xdr:from>
    <xdr:to>
      <xdr:col>0</xdr:col>
      <xdr:colOff>695325</xdr:colOff>
      <xdr:row>44</xdr:row>
      <xdr:rowOff>38100</xdr:rowOff>
    </xdr:to>
    <xdr:sp macro="" textlink="">
      <xdr:nvSpPr>
        <xdr:cNvPr id="60573" name="Text Box 157"/>
        <xdr:cNvSpPr txBox="1">
          <a:spLocks noChangeArrowheads="1"/>
        </xdr:cNvSpPr>
      </xdr:nvSpPr>
      <xdr:spPr bwMode="auto">
        <a:xfrm>
          <a:off x="76200" y="9020175"/>
          <a:ext cx="6191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7.</a:t>
          </a:r>
          <a:endParaRPr lang="en-US" sz="1200" b="0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Helv"/>
          </a:endParaRPr>
        </a:p>
        <a:p>
          <a:pPr algn="l" rtl="0">
            <a:defRPr sz="1000"/>
          </a:pPr>
          <a:endParaRPr lang="en-US" sz="1200" b="0" i="0" u="none" strike="noStrike" baseline="0">
            <a:solidFill>
              <a:srgbClr val="000000"/>
            </a:solidFill>
            <a:latin typeface="Helv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</xdr:row>
          <xdr:rowOff>9525</xdr:rowOff>
        </xdr:from>
        <xdr:to>
          <xdr:col>3</xdr:col>
          <xdr:colOff>466725</xdr:colOff>
          <xdr:row>3</xdr:row>
          <xdr:rowOff>76200</xdr:rowOff>
        </xdr:to>
        <xdr:sp macro="" textlink="">
          <xdr:nvSpPr>
            <xdr:cNvPr id="60417" name="Button 1" hidden="1">
              <a:extLst>
                <a:ext uri="{63B3BB69-23CF-44E3-9099-C40C66FF867C}">
                  <a14:compatExt spid="_x0000_s60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MH1900_INFO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12</xdr:row>
          <xdr:rowOff>28575</xdr:rowOff>
        </xdr:from>
        <xdr:to>
          <xdr:col>3</xdr:col>
          <xdr:colOff>714375</xdr:colOff>
          <xdr:row>13</xdr:row>
          <xdr:rowOff>104775</xdr:rowOff>
        </xdr:to>
        <xdr:sp macro="" textlink="">
          <xdr:nvSpPr>
            <xdr:cNvPr id="60418" name="btn2" hidden="1">
              <a:extLst>
                <a:ext uri="{63B3BB69-23CF-44E3-9099-C40C66FF867C}">
                  <a14:compatExt spid="_x0000_s60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MH1901_Schedule_B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6</xdr:row>
          <xdr:rowOff>180975</xdr:rowOff>
        </xdr:from>
        <xdr:to>
          <xdr:col>3</xdr:col>
          <xdr:colOff>685800</xdr:colOff>
          <xdr:row>8</xdr:row>
          <xdr:rowOff>47625</xdr:rowOff>
        </xdr:to>
        <xdr:sp macro="" textlink="">
          <xdr:nvSpPr>
            <xdr:cNvPr id="60419" name="Button 3" hidden="1">
              <a:extLst>
                <a:ext uri="{63B3BB69-23CF-44E3-9099-C40C66FF867C}">
                  <a14:compatExt spid="_x0000_s60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MH1901_Schedule_A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9525</xdr:rowOff>
        </xdr:from>
        <xdr:to>
          <xdr:col>10</xdr:col>
          <xdr:colOff>200025</xdr:colOff>
          <xdr:row>13</xdr:row>
          <xdr:rowOff>47625</xdr:rowOff>
        </xdr:to>
        <xdr:sp macro="" textlink="">
          <xdr:nvSpPr>
            <xdr:cNvPr id="60420" name="Button 4" hidden="1">
              <a:extLst>
                <a:ext uri="{63B3BB69-23CF-44E3-9099-C40C66FF867C}">
                  <a14:compatExt spid="_x0000_s60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MH1991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66675</xdr:rowOff>
        </xdr:from>
        <xdr:to>
          <xdr:col>3</xdr:col>
          <xdr:colOff>466725</xdr:colOff>
          <xdr:row>34</xdr:row>
          <xdr:rowOff>171450</xdr:rowOff>
        </xdr:to>
        <xdr:sp macro="" textlink="">
          <xdr:nvSpPr>
            <xdr:cNvPr id="60430" name="Button 14" hidden="1">
              <a:extLst>
                <a:ext uri="{63B3BB69-23CF-44E3-9099-C40C66FF867C}">
                  <a14:compatExt spid="_x0000_s60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MH1960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17</xdr:row>
          <xdr:rowOff>28575</xdr:rowOff>
        </xdr:from>
        <xdr:to>
          <xdr:col>3</xdr:col>
          <xdr:colOff>466725</xdr:colOff>
          <xdr:row>18</xdr:row>
          <xdr:rowOff>66675</xdr:rowOff>
        </xdr:to>
        <xdr:sp macro="" textlink="">
          <xdr:nvSpPr>
            <xdr:cNvPr id="60431" name="Button 15" hidden="1">
              <a:extLst>
                <a:ext uri="{63B3BB69-23CF-44E3-9099-C40C66FF867C}">
                  <a14:compatExt spid="_x0000_s60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MH1961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49</xdr:row>
          <xdr:rowOff>66675</xdr:rowOff>
        </xdr:from>
        <xdr:to>
          <xdr:col>6</xdr:col>
          <xdr:colOff>676275</xdr:colOff>
          <xdr:row>51</xdr:row>
          <xdr:rowOff>66675</xdr:rowOff>
        </xdr:to>
        <xdr:sp macro="" textlink="">
          <xdr:nvSpPr>
            <xdr:cNvPr id="60433" name="Button 17" hidden="1">
              <a:extLst>
                <a:ext uri="{63B3BB69-23CF-44E3-9099-C40C66FF867C}">
                  <a14:compatExt spid="_x0000_s60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MH1969_INST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62</xdr:row>
          <xdr:rowOff>28575</xdr:rowOff>
        </xdr:from>
        <xdr:to>
          <xdr:col>3</xdr:col>
          <xdr:colOff>514350</xdr:colOff>
          <xdr:row>64</xdr:row>
          <xdr:rowOff>104775</xdr:rowOff>
        </xdr:to>
        <xdr:sp macro="" textlink="">
          <xdr:nvSpPr>
            <xdr:cNvPr id="60441" name="Button 25" hidden="1">
              <a:extLst>
                <a:ext uri="{63B3BB69-23CF-44E3-9099-C40C66FF867C}">
                  <a14:compatExt spid="_x0000_s604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MH1968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57</xdr:row>
          <xdr:rowOff>180975</xdr:rowOff>
        </xdr:from>
        <xdr:to>
          <xdr:col>3</xdr:col>
          <xdr:colOff>514350</xdr:colOff>
          <xdr:row>60</xdr:row>
          <xdr:rowOff>47625</xdr:rowOff>
        </xdr:to>
        <xdr:sp macro="" textlink="">
          <xdr:nvSpPr>
            <xdr:cNvPr id="60442" name="Button 26" hidden="1">
              <a:extLst>
                <a:ext uri="{63B3BB69-23CF-44E3-9099-C40C66FF867C}">
                  <a14:compatExt spid="_x0000_s604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MH1966s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66</xdr:row>
          <xdr:rowOff>190500</xdr:rowOff>
        </xdr:from>
        <xdr:to>
          <xdr:col>3</xdr:col>
          <xdr:colOff>514350</xdr:colOff>
          <xdr:row>68</xdr:row>
          <xdr:rowOff>171450</xdr:rowOff>
        </xdr:to>
        <xdr:sp macro="" textlink="">
          <xdr:nvSpPr>
            <xdr:cNvPr id="60443" name="Button 27" hidden="1">
              <a:extLst>
                <a:ext uri="{63B3BB69-23CF-44E3-9099-C40C66FF867C}">
                  <a14:compatExt spid="_x0000_s60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MH1979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42</xdr:row>
          <xdr:rowOff>190500</xdr:rowOff>
        </xdr:from>
        <xdr:to>
          <xdr:col>6</xdr:col>
          <xdr:colOff>685800</xdr:colOff>
          <xdr:row>45</xdr:row>
          <xdr:rowOff>9525</xdr:rowOff>
        </xdr:to>
        <xdr:sp macro="" textlink="">
          <xdr:nvSpPr>
            <xdr:cNvPr id="60457" name="Button 41" hidden="1">
              <a:extLst>
                <a:ext uri="{63B3BB69-23CF-44E3-9099-C40C66FF867C}">
                  <a14:compatExt spid="_x0000_s60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MH1964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49</xdr:row>
          <xdr:rowOff>38100</xdr:rowOff>
        </xdr:from>
        <xdr:to>
          <xdr:col>10</xdr:col>
          <xdr:colOff>571500</xdr:colOff>
          <xdr:row>51</xdr:row>
          <xdr:rowOff>85725</xdr:rowOff>
        </xdr:to>
        <xdr:sp macro="" textlink="">
          <xdr:nvSpPr>
            <xdr:cNvPr id="60459" name="Button 43" hidden="1">
              <a:extLst>
                <a:ext uri="{63B3BB69-23CF-44E3-9099-C40C66FF867C}">
                  <a14:compatExt spid="_x0000_s60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MH1969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62</xdr:row>
          <xdr:rowOff>180975</xdr:rowOff>
        </xdr:from>
        <xdr:to>
          <xdr:col>9</xdr:col>
          <xdr:colOff>76200</xdr:colOff>
          <xdr:row>65</xdr:row>
          <xdr:rowOff>19050</xdr:rowOff>
        </xdr:to>
        <xdr:sp macro="" textlink="">
          <xdr:nvSpPr>
            <xdr:cNvPr id="60462" name="Button 46" hidden="1">
              <a:extLst>
                <a:ext uri="{63B3BB69-23CF-44E3-9099-C40C66FF867C}">
                  <a14:compatExt spid="_x0000_s60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MH1992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42</xdr:row>
          <xdr:rowOff>180975</xdr:rowOff>
        </xdr:from>
        <xdr:to>
          <xdr:col>3</xdr:col>
          <xdr:colOff>676275</xdr:colOff>
          <xdr:row>44</xdr:row>
          <xdr:rowOff>161925</xdr:rowOff>
        </xdr:to>
        <xdr:sp macro="" textlink="">
          <xdr:nvSpPr>
            <xdr:cNvPr id="60467" name="Button 51" hidden="1">
              <a:extLst>
                <a:ext uri="{63B3BB69-23CF-44E3-9099-C40C66FF867C}">
                  <a14:compatExt spid="_x0000_s60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MH1901_Schedule_C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22</xdr:row>
          <xdr:rowOff>66675</xdr:rowOff>
        </xdr:from>
        <xdr:to>
          <xdr:col>3</xdr:col>
          <xdr:colOff>466725</xdr:colOff>
          <xdr:row>23</xdr:row>
          <xdr:rowOff>114300</xdr:rowOff>
        </xdr:to>
        <xdr:sp macro="" textlink="">
          <xdr:nvSpPr>
            <xdr:cNvPr id="60469" name="Button 53" hidden="1">
              <a:extLst>
                <a:ext uri="{63B3BB69-23CF-44E3-9099-C40C66FF867C}">
                  <a14:compatExt spid="_x0000_s60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MH1962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27</xdr:row>
          <xdr:rowOff>123825</xdr:rowOff>
        </xdr:from>
        <xdr:to>
          <xdr:col>3</xdr:col>
          <xdr:colOff>466725</xdr:colOff>
          <xdr:row>29</xdr:row>
          <xdr:rowOff>47625</xdr:rowOff>
        </xdr:to>
        <xdr:sp macro="" textlink="">
          <xdr:nvSpPr>
            <xdr:cNvPr id="60473" name="Button 57" hidden="1">
              <a:extLst>
                <a:ext uri="{63B3BB69-23CF-44E3-9099-C40C66FF867C}">
                  <a14:compatExt spid="_x0000_s60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MH1963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42</xdr:row>
          <xdr:rowOff>190500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60561" name="Button 145" hidden="1">
              <a:extLst>
                <a:ext uri="{63B3BB69-23CF-44E3-9099-C40C66FF867C}">
                  <a14:compatExt spid="_x0000_s60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MH1965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5</xdr:row>
      <xdr:rowOff>38100</xdr:rowOff>
    </xdr:from>
    <xdr:to>
      <xdr:col>2</xdr:col>
      <xdr:colOff>371475</xdr:colOff>
      <xdr:row>8</xdr:row>
      <xdr:rowOff>133350</xdr:rowOff>
    </xdr:to>
    <xdr:cxnSp macro="">
      <xdr:nvCxnSpPr>
        <xdr:cNvPr id="92667" name="AutoShape 10"/>
        <xdr:cNvCxnSpPr>
          <a:cxnSpLocks noChangeShapeType="1"/>
        </xdr:cNvCxnSpPr>
      </xdr:nvCxnSpPr>
      <xdr:spPr bwMode="auto">
        <a:xfrm>
          <a:off x="1895475" y="1038225"/>
          <a:ext cx="0" cy="6953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2</xdr:col>
      <xdr:colOff>371475</xdr:colOff>
      <xdr:row>10</xdr:row>
      <xdr:rowOff>57150</xdr:rowOff>
    </xdr:from>
    <xdr:to>
      <xdr:col>2</xdr:col>
      <xdr:colOff>371475</xdr:colOff>
      <xdr:row>13</xdr:row>
      <xdr:rowOff>161925</xdr:rowOff>
    </xdr:to>
    <xdr:cxnSp macro="">
      <xdr:nvCxnSpPr>
        <xdr:cNvPr id="92668" name="AutoShape 11"/>
        <xdr:cNvCxnSpPr>
          <a:cxnSpLocks noChangeShapeType="1"/>
        </xdr:cNvCxnSpPr>
      </xdr:nvCxnSpPr>
      <xdr:spPr bwMode="auto">
        <a:xfrm>
          <a:off x="1895475" y="2057400"/>
          <a:ext cx="0" cy="7048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2</xdr:col>
      <xdr:colOff>371475</xdr:colOff>
      <xdr:row>15</xdr:row>
      <xdr:rowOff>85725</xdr:rowOff>
    </xdr:from>
    <xdr:to>
      <xdr:col>2</xdr:col>
      <xdr:colOff>371475</xdr:colOff>
      <xdr:row>19</xdr:row>
      <xdr:rowOff>19050</xdr:rowOff>
    </xdr:to>
    <xdr:cxnSp macro="">
      <xdr:nvCxnSpPr>
        <xdr:cNvPr id="92669" name="AutoShape 12"/>
        <xdr:cNvCxnSpPr>
          <a:cxnSpLocks noChangeShapeType="1"/>
        </xdr:cNvCxnSpPr>
      </xdr:nvCxnSpPr>
      <xdr:spPr bwMode="auto">
        <a:xfrm>
          <a:off x="1895475" y="3086100"/>
          <a:ext cx="0" cy="7334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2</xdr:col>
      <xdr:colOff>371475</xdr:colOff>
      <xdr:row>20</xdr:row>
      <xdr:rowOff>142875</xdr:rowOff>
    </xdr:from>
    <xdr:to>
      <xdr:col>2</xdr:col>
      <xdr:colOff>371475</xdr:colOff>
      <xdr:row>24</xdr:row>
      <xdr:rowOff>123825</xdr:rowOff>
    </xdr:to>
    <xdr:cxnSp macro="">
      <xdr:nvCxnSpPr>
        <xdr:cNvPr id="92670" name="AutoShape 20"/>
        <xdr:cNvCxnSpPr>
          <a:cxnSpLocks noChangeShapeType="1"/>
        </xdr:cNvCxnSpPr>
      </xdr:nvCxnSpPr>
      <xdr:spPr bwMode="auto">
        <a:xfrm>
          <a:off x="1895475" y="4143375"/>
          <a:ext cx="0" cy="7810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0</xdr:col>
      <xdr:colOff>117524</xdr:colOff>
      <xdr:row>3</xdr:row>
      <xdr:rowOff>194896</xdr:rowOff>
    </xdr:from>
    <xdr:to>
      <xdr:col>1</xdr:col>
      <xdr:colOff>101053</xdr:colOff>
      <xdr:row>5</xdr:row>
      <xdr:rowOff>28707</xdr:rowOff>
    </xdr:to>
    <xdr:sp macro="" textlink="">
      <xdr:nvSpPr>
        <xdr:cNvPr id="38961" name="Text Box 49"/>
        <xdr:cNvSpPr txBox="1">
          <a:spLocks noChangeArrowheads="1"/>
        </xdr:cNvSpPr>
      </xdr:nvSpPr>
      <xdr:spPr bwMode="auto">
        <a:xfrm>
          <a:off x="98474" y="766689"/>
          <a:ext cx="668215" cy="21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1.</a:t>
          </a:r>
        </a:p>
      </xdr:txBody>
    </xdr:sp>
    <xdr:clientData/>
  </xdr:twoCellAnchor>
  <xdr:twoCellAnchor editAs="oneCell">
    <xdr:from>
      <xdr:col>0</xdr:col>
      <xdr:colOff>100965</xdr:colOff>
      <xdr:row>8</xdr:row>
      <xdr:rowOff>166761</xdr:rowOff>
    </xdr:from>
    <xdr:to>
      <xdr:col>1</xdr:col>
      <xdr:colOff>93931</xdr:colOff>
      <xdr:row>10</xdr:row>
      <xdr:rowOff>28063</xdr:rowOff>
    </xdr:to>
    <xdr:sp macro="" textlink="">
      <xdr:nvSpPr>
        <xdr:cNvPr id="38962" name="Text Box 50"/>
        <xdr:cNvSpPr txBox="1">
          <a:spLocks noChangeArrowheads="1"/>
        </xdr:cNvSpPr>
      </xdr:nvSpPr>
      <xdr:spPr bwMode="auto">
        <a:xfrm>
          <a:off x="91440" y="1652954"/>
          <a:ext cx="668215" cy="246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2.</a:t>
          </a:r>
        </a:p>
      </xdr:txBody>
    </xdr:sp>
    <xdr:clientData/>
  </xdr:twoCellAnchor>
  <xdr:twoCellAnchor editAs="oneCell">
    <xdr:from>
      <xdr:col>0</xdr:col>
      <xdr:colOff>100965</xdr:colOff>
      <xdr:row>13</xdr:row>
      <xdr:rowOff>185371</xdr:rowOff>
    </xdr:from>
    <xdr:to>
      <xdr:col>1</xdr:col>
      <xdr:colOff>93931</xdr:colOff>
      <xdr:row>15</xdr:row>
      <xdr:rowOff>63351</xdr:rowOff>
    </xdr:to>
    <xdr:sp macro="" textlink="">
      <xdr:nvSpPr>
        <xdr:cNvPr id="38963" name="Text Box 51"/>
        <xdr:cNvSpPr txBox="1">
          <a:spLocks noChangeArrowheads="1"/>
        </xdr:cNvSpPr>
      </xdr:nvSpPr>
      <xdr:spPr bwMode="auto">
        <a:xfrm>
          <a:off x="91440" y="2595489"/>
          <a:ext cx="668215" cy="253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3.</a:t>
          </a:r>
        </a:p>
      </xdr:txBody>
    </xdr:sp>
    <xdr:clientData/>
  </xdr:twoCellAnchor>
  <xdr:twoCellAnchor editAs="oneCell">
    <xdr:from>
      <xdr:col>0</xdr:col>
      <xdr:colOff>86897</xdr:colOff>
      <xdr:row>19</xdr:row>
      <xdr:rowOff>28135</xdr:rowOff>
    </xdr:from>
    <xdr:to>
      <xdr:col>1</xdr:col>
      <xdr:colOff>79863</xdr:colOff>
      <xdr:row>20</xdr:row>
      <xdr:rowOff>107906</xdr:rowOff>
    </xdr:to>
    <xdr:sp macro="" textlink="">
      <xdr:nvSpPr>
        <xdr:cNvPr id="38965" name="Text Box 53"/>
        <xdr:cNvSpPr txBox="1">
          <a:spLocks noChangeArrowheads="1"/>
        </xdr:cNvSpPr>
      </xdr:nvSpPr>
      <xdr:spPr bwMode="auto">
        <a:xfrm>
          <a:off x="77372" y="3545058"/>
          <a:ext cx="668216" cy="253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4.</a:t>
          </a:r>
        </a:p>
      </xdr:txBody>
    </xdr:sp>
    <xdr:clientData/>
  </xdr:twoCellAnchor>
  <xdr:twoCellAnchor editAs="oneCell">
    <xdr:from>
      <xdr:col>0</xdr:col>
      <xdr:colOff>51728</xdr:colOff>
      <xdr:row>24</xdr:row>
      <xdr:rowOff>143168</xdr:rowOff>
    </xdr:from>
    <xdr:to>
      <xdr:col>1</xdr:col>
      <xdr:colOff>35257</xdr:colOff>
      <xdr:row>25</xdr:row>
      <xdr:rowOff>185371</xdr:rowOff>
    </xdr:to>
    <xdr:sp macro="" textlink="">
      <xdr:nvSpPr>
        <xdr:cNvPr id="38967" name="Text Box 55"/>
        <xdr:cNvSpPr txBox="1">
          <a:spLocks noChangeArrowheads="1"/>
        </xdr:cNvSpPr>
      </xdr:nvSpPr>
      <xdr:spPr bwMode="auto">
        <a:xfrm>
          <a:off x="42203" y="4564966"/>
          <a:ext cx="668215" cy="22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5.</a:t>
          </a:r>
        </a:p>
      </xdr:txBody>
    </xdr:sp>
    <xdr:clientData/>
  </xdr:twoCellAnchor>
  <xdr:twoCellAnchor editAs="oneCell">
    <xdr:from>
      <xdr:col>3</xdr:col>
      <xdr:colOff>752475</xdr:colOff>
      <xdr:row>25</xdr:row>
      <xdr:rowOff>85725</xdr:rowOff>
    </xdr:from>
    <xdr:to>
      <xdr:col>4</xdr:col>
      <xdr:colOff>600075</xdr:colOff>
      <xdr:row>25</xdr:row>
      <xdr:rowOff>85725</xdr:rowOff>
    </xdr:to>
    <xdr:cxnSp macro="">
      <xdr:nvCxnSpPr>
        <xdr:cNvPr id="92676" name="AutoShape 61"/>
        <xdr:cNvCxnSpPr>
          <a:cxnSpLocks noChangeShapeType="1"/>
        </xdr:cNvCxnSpPr>
      </xdr:nvCxnSpPr>
      <xdr:spPr bwMode="auto">
        <a:xfrm>
          <a:off x="3038475" y="5086350"/>
          <a:ext cx="609600" cy="0"/>
        </a:xfrm>
        <a:prstGeom prst="straightConnector1">
          <a:avLst/>
        </a:prstGeom>
        <a:noFill/>
        <a:ln w="9525">
          <a:solidFill>
            <a:srgbClr val="000000"/>
          </a:solidFill>
          <a:prstDash val="sysDot"/>
          <a:round/>
          <a:headEnd/>
          <a:tailEnd type="triangle" w="med" len="med"/>
        </a:ln>
      </xdr:spPr>
    </xdr:cxnSp>
    <xdr:clientData/>
  </xdr:twoCellAnchor>
  <xdr:twoCellAnchor>
    <xdr:from>
      <xdr:col>3</xdr:col>
      <xdr:colOff>752475</xdr:colOff>
      <xdr:row>25</xdr:row>
      <xdr:rowOff>85725</xdr:rowOff>
    </xdr:from>
    <xdr:to>
      <xdr:col>4</xdr:col>
      <xdr:colOff>581025</xdr:colOff>
      <xdr:row>28</xdr:row>
      <xdr:rowOff>0</xdr:rowOff>
    </xdr:to>
    <xdr:cxnSp macro="">
      <xdr:nvCxnSpPr>
        <xdr:cNvPr id="92677" name="AutoShape 65"/>
        <xdr:cNvCxnSpPr>
          <a:cxnSpLocks noChangeShapeType="1"/>
        </xdr:cNvCxnSpPr>
      </xdr:nvCxnSpPr>
      <xdr:spPr bwMode="auto">
        <a:xfrm>
          <a:off x="3038475" y="5086350"/>
          <a:ext cx="590550" cy="514350"/>
        </a:xfrm>
        <a:prstGeom prst="bentConnector3">
          <a:avLst>
            <a:gd name="adj1" fmla="val 50000"/>
          </a:avLst>
        </a:prstGeom>
        <a:noFill/>
        <a:ln w="9525">
          <a:solidFill>
            <a:srgbClr val="000000"/>
          </a:solidFill>
          <a:prstDash val="sysDot"/>
          <a:miter lim="800000"/>
          <a:headEnd/>
          <a:tailEnd type="triangle" w="med" len="med"/>
        </a:ln>
      </xdr:spPr>
    </xdr:cxnSp>
    <xdr:clientData/>
  </xdr:twoCellAnchor>
  <xdr:twoCellAnchor>
    <xdr:from>
      <xdr:col>2</xdr:col>
      <xdr:colOff>371475</xdr:colOff>
      <xdr:row>26</xdr:row>
      <xdr:rowOff>47625</xdr:rowOff>
    </xdr:from>
    <xdr:to>
      <xdr:col>2</xdr:col>
      <xdr:colOff>371475</xdr:colOff>
      <xdr:row>30</xdr:row>
      <xdr:rowOff>0</xdr:rowOff>
    </xdr:to>
    <xdr:cxnSp macro="">
      <xdr:nvCxnSpPr>
        <xdr:cNvPr id="92678" name="AutoShape 68"/>
        <xdr:cNvCxnSpPr>
          <a:cxnSpLocks noChangeShapeType="1"/>
        </xdr:cNvCxnSpPr>
      </xdr:nvCxnSpPr>
      <xdr:spPr bwMode="auto">
        <a:xfrm>
          <a:off x="1895475" y="5248275"/>
          <a:ext cx="0" cy="7524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0</xdr:col>
      <xdr:colOff>28135</xdr:colOff>
      <xdr:row>30</xdr:row>
      <xdr:rowOff>51728</xdr:rowOff>
    </xdr:from>
    <xdr:to>
      <xdr:col>1</xdr:col>
      <xdr:colOff>23657</xdr:colOff>
      <xdr:row>31</xdr:row>
      <xdr:rowOff>86897</xdr:rowOff>
    </xdr:to>
    <xdr:sp macro="" textlink="">
      <xdr:nvSpPr>
        <xdr:cNvPr id="38992" name="Text Box 80"/>
        <xdr:cNvSpPr txBox="1">
          <a:spLocks noChangeArrowheads="1"/>
        </xdr:cNvSpPr>
      </xdr:nvSpPr>
      <xdr:spPr bwMode="auto">
        <a:xfrm>
          <a:off x="28135" y="5570806"/>
          <a:ext cx="661182" cy="21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Step 6.</a:t>
          </a:r>
        </a:p>
      </xdr:txBody>
    </xdr:sp>
    <xdr:clientData/>
  </xdr:twoCellAnchor>
  <xdr:twoCellAnchor>
    <xdr:from>
      <xdr:col>2</xdr:col>
      <xdr:colOff>371475</xdr:colOff>
      <xdr:row>31</xdr:row>
      <xdr:rowOff>123825</xdr:rowOff>
    </xdr:from>
    <xdr:to>
      <xdr:col>2</xdr:col>
      <xdr:colOff>371475</xdr:colOff>
      <xdr:row>35</xdr:row>
      <xdr:rowOff>38100</xdr:rowOff>
    </xdr:to>
    <xdr:cxnSp macro="">
      <xdr:nvCxnSpPr>
        <xdr:cNvPr id="92680" name="AutoShape 82"/>
        <xdr:cNvCxnSpPr>
          <a:cxnSpLocks noChangeShapeType="1"/>
        </xdr:cNvCxnSpPr>
      </xdr:nvCxnSpPr>
      <xdr:spPr bwMode="auto">
        <a:xfrm>
          <a:off x="1895475" y="6324600"/>
          <a:ext cx="0" cy="714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514350</xdr:colOff>
      <xdr:row>35</xdr:row>
      <xdr:rowOff>152937</xdr:rowOff>
    </xdr:from>
    <xdr:to>
      <xdr:col>3</xdr:col>
      <xdr:colOff>216091</xdr:colOff>
      <xdr:row>40</xdr:row>
      <xdr:rowOff>19294</xdr:rowOff>
    </xdr:to>
    <xdr:sp macro="" textlink="">
      <xdr:nvSpPr>
        <xdr:cNvPr id="38996" name="Oval 84"/>
        <xdr:cNvSpPr>
          <a:spLocks noChangeArrowheads="1"/>
        </xdr:cNvSpPr>
      </xdr:nvSpPr>
      <xdr:spPr bwMode="auto">
        <a:xfrm>
          <a:off x="1276350" y="7264937"/>
          <a:ext cx="1225741" cy="882357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Helv"/>
            </a:rPr>
            <a:t>Done!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</xdr:row>
          <xdr:rowOff>190500</xdr:rowOff>
        </xdr:from>
        <xdr:to>
          <xdr:col>3</xdr:col>
          <xdr:colOff>571500</xdr:colOff>
          <xdr:row>5</xdr:row>
          <xdr:rowOff>19050</xdr:rowOff>
        </xdr:to>
        <xdr:sp macro="" textlink="">
          <xdr:nvSpPr>
            <xdr:cNvPr id="38913" name="Button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MH1900_INFO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13</xdr:row>
          <xdr:rowOff>180975</xdr:rowOff>
        </xdr:from>
        <xdr:to>
          <xdr:col>3</xdr:col>
          <xdr:colOff>514350</xdr:colOff>
          <xdr:row>15</xdr:row>
          <xdr:rowOff>47625</xdr:rowOff>
        </xdr:to>
        <xdr:sp macro="" textlink="">
          <xdr:nvSpPr>
            <xdr:cNvPr id="38914" name="btn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MH1901_Schedule_B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8</xdr:row>
          <xdr:rowOff>161925</xdr:rowOff>
        </xdr:from>
        <xdr:to>
          <xdr:col>3</xdr:col>
          <xdr:colOff>581025</xdr:colOff>
          <xdr:row>10</xdr:row>
          <xdr:rowOff>28575</xdr:rowOff>
        </xdr:to>
        <xdr:sp macro="" textlink="">
          <xdr:nvSpPr>
            <xdr:cNvPr id="38915" name="Button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MH1901_Schedule_A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19</xdr:row>
          <xdr:rowOff>47625</xdr:rowOff>
        </xdr:from>
        <xdr:to>
          <xdr:col>3</xdr:col>
          <xdr:colOff>571500</xdr:colOff>
          <xdr:row>20</xdr:row>
          <xdr:rowOff>114300</xdr:rowOff>
        </xdr:to>
        <xdr:sp macro="" textlink="">
          <xdr:nvSpPr>
            <xdr:cNvPr id="38926" name="Button 14" hidden="1">
              <a:extLst>
                <a:ext uri="{63B3BB69-23CF-44E3-9099-C40C66FF867C}">
                  <a14:compatExt spid="_x0000_s389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MH1960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25</xdr:row>
          <xdr:rowOff>0</xdr:rowOff>
        </xdr:from>
        <xdr:to>
          <xdr:col>3</xdr:col>
          <xdr:colOff>533400</xdr:colOff>
          <xdr:row>26</xdr:row>
          <xdr:rowOff>66675</xdr:rowOff>
        </xdr:to>
        <xdr:sp macro="" textlink="">
          <xdr:nvSpPr>
            <xdr:cNvPr id="38937" name="Button 25" hidden="1">
              <a:extLst>
                <a:ext uri="{63B3BB69-23CF-44E3-9099-C40C66FF867C}">
                  <a14:compatExt spid="_x0000_s38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MH1901_Schedule_C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733425</xdr:colOff>
          <xdr:row>27</xdr:row>
          <xdr:rowOff>38100</xdr:rowOff>
        </xdr:from>
        <xdr:to>
          <xdr:col>7</xdr:col>
          <xdr:colOff>323850</xdr:colOff>
          <xdr:row>28</xdr:row>
          <xdr:rowOff>104775</xdr:rowOff>
        </xdr:to>
        <xdr:sp macro="" textlink="">
          <xdr:nvSpPr>
            <xdr:cNvPr id="38942" name="Button 30" hidden="1">
              <a:extLst>
                <a:ext uri="{63B3BB69-23CF-44E3-9099-C40C66FF867C}">
                  <a14:compatExt spid="_x0000_s389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MH1966s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25</xdr:row>
          <xdr:rowOff>9525</xdr:rowOff>
        </xdr:from>
        <xdr:to>
          <xdr:col>7</xdr:col>
          <xdr:colOff>342900</xdr:colOff>
          <xdr:row>26</xdr:row>
          <xdr:rowOff>76200</xdr:rowOff>
        </xdr:to>
        <xdr:sp macro="" textlink="">
          <xdr:nvSpPr>
            <xdr:cNvPr id="38972" name="Button 60" hidden="1">
              <a:extLst>
                <a:ext uri="{63B3BB69-23CF-44E3-9099-C40C66FF867C}">
                  <a14:compatExt spid="_x0000_s389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MH1964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30</xdr:row>
          <xdr:rowOff>57150</xdr:rowOff>
        </xdr:from>
        <xdr:to>
          <xdr:col>3</xdr:col>
          <xdr:colOff>581025</xdr:colOff>
          <xdr:row>31</xdr:row>
          <xdr:rowOff>123825</xdr:rowOff>
        </xdr:to>
        <xdr:sp macro="" textlink="">
          <xdr:nvSpPr>
            <xdr:cNvPr id="38993" name="Button 81" hidden="1">
              <a:extLst>
                <a:ext uri="{63B3BB69-23CF-44E3-9099-C40C66FF867C}">
                  <a14:compatExt spid="_x0000_s389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MH1992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28575</xdr:rowOff>
        </xdr:from>
        <xdr:to>
          <xdr:col>2</xdr:col>
          <xdr:colOff>495300</xdr:colOff>
          <xdr:row>11</xdr:row>
          <xdr:rowOff>19050</xdr:rowOff>
        </xdr:to>
        <xdr:sp macro="" textlink="">
          <xdr:nvSpPr>
            <xdr:cNvPr id="23554" name="cboYN1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47625</xdr:rowOff>
        </xdr:from>
        <xdr:to>
          <xdr:col>2</xdr:col>
          <xdr:colOff>495300</xdr:colOff>
          <xdr:row>22</xdr:row>
          <xdr:rowOff>47625</xdr:rowOff>
        </xdr:to>
        <xdr:sp macro="" textlink="">
          <xdr:nvSpPr>
            <xdr:cNvPr id="23555" name="cboYN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76200</xdr:colOff>
          <xdr:row>60</xdr:row>
          <xdr:rowOff>28575</xdr:rowOff>
        </xdr:from>
        <xdr:to>
          <xdr:col>2</xdr:col>
          <xdr:colOff>476250</xdr:colOff>
          <xdr:row>62</xdr:row>
          <xdr:rowOff>38100</xdr:rowOff>
        </xdr:to>
        <xdr:sp macro="" textlink="">
          <xdr:nvSpPr>
            <xdr:cNvPr id="23558" name="Button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MH1901_Schedule_A &gt;&gt;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523875</xdr:colOff>
          <xdr:row>60</xdr:row>
          <xdr:rowOff>47625</xdr:rowOff>
        </xdr:from>
        <xdr:to>
          <xdr:col>0</xdr:col>
          <xdr:colOff>2428875</xdr:colOff>
          <xdr:row>62</xdr:row>
          <xdr:rowOff>19050</xdr:rowOff>
        </xdr:to>
        <xdr:sp macro="" textlink="">
          <xdr:nvSpPr>
            <xdr:cNvPr id="23559" name="Button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2</xdr:col>
          <xdr:colOff>495300</xdr:colOff>
          <xdr:row>12</xdr:row>
          <xdr:rowOff>19050</xdr:rowOff>
        </xdr:to>
        <xdr:sp macro="" textlink="">
          <xdr:nvSpPr>
            <xdr:cNvPr id="23560" name="cboYN2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1095375</xdr:colOff>
          <xdr:row>12</xdr:row>
          <xdr:rowOff>114300</xdr:rowOff>
        </xdr:from>
        <xdr:to>
          <xdr:col>1</xdr:col>
          <xdr:colOff>9525</xdr:colOff>
          <xdr:row>12</xdr:row>
          <xdr:rowOff>400050</xdr:rowOff>
        </xdr:to>
        <xdr:sp macro="" textlink="">
          <xdr:nvSpPr>
            <xdr:cNvPr id="23561" name="Button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MH1901_Schedule_A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</xdr:colOff>
          <xdr:row>12</xdr:row>
          <xdr:rowOff>114300</xdr:rowOff>
        </xdr:from>
        <xdr:to>
          <xdr:col>0</xdr:col>
          <xdr:colOff>1000125</xdr:colOff>
          <xdr:row>12</xdr:row>
          <xdr:rowOff>400050</xdr:rowOff>
        </xdr:to>
        <xdr:sp macro="" textlink="">
          <xdr:nvSpPr>
            <xdr:cNvPr id="23562" name="Button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72</xdr:row>
          <xdr:rowOff>114300</xdr:rowOff>
        </xdr:from>
        <xdr:to>
          <xdr:col>1</xdr:col>
          <xdr:colOff>1990725</xdr:colOff>
          <xdr:row>74</xdr:row>
          <xdr:rowOff>9525</xdr:rowOff>
        </xdr:to>
        <xdr:sp macro="" textlink="">
          <xdr:nvSpPr>
            <xdr:cNvPr id="6162" name="Button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72</xdr:row>
          <xdr:rowOff>114300</xdr:rowOff>
        </xdr:from>
        <xdr:to>
          <xdr:col>5</xdr:col>
          <xdr:colOff>600075</xdr:colOff>
          <xdr:row>74</xdr:row>
          <xdr:rowOff>9525</xdr:rowOff>
        </xdr:to>
        <xdr:sp macro="" textlink="">
          <xdr:nvSpPr>
            <xdr:cNvPr id="6163" name="btn2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MH1901_Schedule_B &gt;&gt;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72</xdr:row>
          <xdr:rowOff>114300</xdr:rowOff>
        </xdr:from>
        <xdr:to>
          <xdr:col>3</xdr:col>
          <xdr:colOff>638175</xdr:colOff>
          <xdr:row>74</xdr:row>
          <xdr:rowOff>9525</xdr:rowOff>
        </xdr:to>
        <xdr:sp macro="" textlink="">
          <xdr:nvSpPr>
            <xdr:cNvPr id="6164" name="btn1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&lt;&lt; MH1900_INFO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106</xdr:row>
      <xdr:rowOff>0</xdr:rowOff>
    </xdr:from>
    <xdr:to>
      <xdr:col>0</xdr:col>
      <xdr:colOff>0</xdr:colOff>
      <xdr:row>106</xdr:row>
      <xdr:rowOff>0</xdr:rowOff>
    </xdr:to>
    <xdr:sp macro="" textlink="">
      <xdr:nvSpPr>
        <xdr:cNvPr id="17272" name="Text Box 2936"/>
        <xdr:cNvSpPr txBox="1">
          <a:spLocks noChangeArrowheads="1"/>
        </xdr:cNvSpPr>
      </xdr:nvSpPr>
      <xdr:spPr bwMode="auto">
        <a:xfrm>
          <a:off x="0" y="22086277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Don’t use. Not updated.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Helv"/>
            </a:rPr>
            <a:t>Affects the MH1910 forms.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1343025</xdr:colOff>
          <xdr:row>105</xdr:row>
          <xdr:rowOff>171450</xdr:rowOff>
        </xdr:from>
        <xdr:to>
          <xdr:col>7</xdr:col>
          <xdr:colOff>657225</xdr:colOff>
          <xdr:row>111</xdr:row>
          <xdr:rowOff>161925</xdr:rowOff>
        </xdr:to>
        <xdr:sp macro="" textlink="">
          <xdr:nvSpPr>
            <xdr:cNvPr id="17275" name="btnNext" hidden="1">
              <a:extLst>
                <a:ext uri="{63B3BB69-23CF-44E3-9099-C40C66FF867C}">
                  <a14:compatExt spid="_x0000_s172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MH1961 &gt;&gt;</a:t>
              </a:r>
            </a:p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MEDI-CAL ADJUSTMENTS TO COSTS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108</xdr:row>
          <xdr:rowOff>180975</xdr:rowOff>
        </xdr:from>
        <xdr:to>
          <xdr:col>3</xdr:col>
          <xdr:colOff>247650</xdr:colOff>
          <xdr:row>110</xdr:row>
          <xdr:rowOff>95250</xdr:rowOff>
        </xdr:to>
        <xdr:sp macro="" textlink="">
          <xdr:nvSpPr>
            <xdr:cNvPr id="17276" name="btnPrev" hidden="1">
              <a:extLst>
                <a:ext uri="{63B3BB69-23CF-44E3-9099-C40C66FF867C}">
                  <a14:compatExt spid="_x0000_s172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&lt;&lt; MH1901_Schedule_A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106</xdr:row>
          <xdr:rowOff>57150</xdr:rowOff>
        </xdr:from>
        <xdr:to>
          <xdr:col>3</xdr:col>
          <xdr:colOff>295275</xdr:colOff>
          <xdr:row>107</xdr:row>
          <xdr:rowOff>161925</xdr:rowOff>
        </xdr:to>
        <xdr:sp macro="" textlink="">
          <xdr:nvSpPr>
            <xdr:cNvPr id="17277" name="Button 2941" hidden="1">
              <a:extLst>
                <a:ext uri="{63B3BB69-23CF-44E3-9099-C40C66FF867C}">
                  <a14:compatExt spid="_x0000_s17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1133475</xdr:colOff>
          <xdr:row>106</xdr:row>
          <xdr:rowOff>38100</xdr:rowOff>
        </xdr:from>
        <xdr:to>
          <xdr:col>9</xdr:col>
          <xdr:colOff>714375</xdr:colOff>
          <xdr:row>112</xdr:row>
          <xdr:rowOff>38100</xdr:rowOff>
        </xdr:to>
        <xdr:sp macro="" textlink="">
          <xdr:nvSpPr>
            <xdr:cNvPr id="53520" name="Button 3344" hidden="1">
              <a:extLst>
                <a:ext uri="{63B3BB69-23CF-44E3-9099-C40C66FF867C}">
                  <a14:compatExt spid="_x0000_s53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MH1962 &gt;&gt;</a:t>
              </a:r>
            </a:p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OTHER COSTS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1123950</xdr:colOff>
          <xdr:row>105</xdr:row>
          <xdr:rowOff>180975</xdr:rowOff>
        </xdr:from>
        <xdr:to>
          <xdr:col>11</xdr:col>
          <xdr:colOff>714375</xdr:colOff>
          <xdr:row>111</xdr:row>
          <xdr:rowOff>180975</xdr:rowOff>
        </xdr:to>
        <xdr:sp macro="" textlink="">
          <xdr:nvSpPr>
            <xdr:cNvPr id="53631" name="Button 3455" hidden="1">
              <a:extLst>
                <a:ext uri="{63B3BB69-23CF-44E3-9099-C40C66FF867C}">
                  <a14:compatExt spid="_x0000_s536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MH1963 &gt;&gt;</a:t>
              </a:r>
            </a:p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PAYMENT TO CONTRACT PROVIDERS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105</xdr:row>
          <xdr:rowOff>142875</xdr:rowOff>
        </xdr:from>
        <xdr:to>
          <xdr:col>5</xdr:col>
          <xdr:colOff>1152525</xdr:colOff>
          <xdr:row>111</xdr:row>
          <xdr:rowOff>123825</xdr:rowOff>
        </xdr:to>
        <xdr:sp macro="" textlink="">
          <xdr:nvSpPr>
            <xdr:cNvPr id="53683" name="Button 3507" hidden="1">
              <a:extLst>
                <a:ext uri="{63B3BB69-23CF-44E3-9099-C40C66FF867C}">
                  <a14:compatExt spid="_x0000_s53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MH1960 &gt;&gt;</a:t>
              </a:r>
            </a:p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CALCULATION OF PROGRAM COSTS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9</xdr:row>
      <xdr:rowOff>66675</xdr:rowOff>
    </xdr:from>
    <xdr:to>
      <xdr:col>5</xdr:col>
      <xdr:colOff>1514475</xdr:colOff>
      <xdr:row>15</xdr:row>
      <xdr:rowOff>85725</xdr:rowOff>
    </xdr:to>
    <xdr:grpSp>
      <xdr:nvGrpSpPr>
        <xdr:cNvPr id="61963" name="Group 63"/>
        <xdr:cNvGrpSpPr>
          <a:grpSpLocks/>
        </xdr:cNvGrpSpPr>
      </xdr:nvGrpSpPr>
      <xdr:grpSpPr bwMode="auto">
        <a:xfrm>
          <a:off x="993775" y="1958975"/>
          <a:ext cx="3565525" cy="1212850"/>
          <a:chOff x="179" y="190"/>
          <a:chExt cx="293" cy="106"/>
        </a:xfrm>
      </xdr:grpSpPr>
      <xdr:sp macro="" textlink="">
        <xdr:nvSpPr>
          <xdr:cNvPr id="61964" name="Rectangle 14"/>
          <xdr:cNvSpPr>
            <a:spLocks noChangeArrowheads="1"/>
          </xdr:cNvSpPr>
        </xdr:nvSpPr>
        <xdr:spPr bwMode="auto">
          <a:xfrm>
            <a:off x="179" y="200"/>
            <a:ext cx="293" cy="96"/>
          </a:xfrm>
          <a:prstGeom prst="rect">
            <a:avLst/>
          </a:prstGeom>
          <a:solidFill>
            <a:srgbClr val="E3E3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1532" name="Text Box 15"/>
          <xdr:cNvSpPr txBox="1">
            <a:spLocks noChangeArrowheads="1"/>
          </xdr:cNvSpPr>
        </xdr:nvSpPr>
        <xdr:spPr bwMode="auto">
          <a:xfrm>
            <a:off x="208" y="190"/>
            <a:ext cx="70" cy="22"/>
          </a:xfrm>
          <a:prstGeom prst="rect">
            <a:avLst/>
          </a:prstGeom>
          <a:solidFill>
            <a:srgbClr val="E3E3E3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Helv"/>
              </a:rPr>
              <a:t>Allocation Method</a:t>
            </a:r>
            <a:endParaRPr 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10</xdr:row>
          <xdr:rowOff>180975</xdr:rowOff>
        </xdr:from>
        <xdr:to>
          <xdr:col>4</xdr:col>
          <xdr:colOff>438150</xdr:colOff>
          <xdr:row>12</xdr:row>
          <xdr:rowOff>19050</xdr:rowOff>
        </xdr:to>
        <xdr:sp macro="" textlink="">
          <xdr:nvSpPr>
            <xdr:cNvPr id="61444" name="Option Button 4" hidden="1">
              <a:extLst>
                <a:ext uri="{63B3BB69-23CF-44E3-9099-C40C66FF867C}">
                  <a14:compatExt spid="_x0000_s61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Rate for Allocation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12</xdr:row>
          <xdr:rowOff>142875</xdr:rowOff>
        </xdr:from>
        <xdr:to>
          <xdr:col>4</xdr:col>
          <xdr:colOff>28575</xdr:colOff>
          <xdr:row>14</xdr:row>
          <xdr:rowOff>28575</xdr:rowOff>
        </xdr:to>
        <xdr:sp macro="" textlink="">
          <xdr:nvSpPr>
            <xdr:cNvPr id="61445" name="Option Button 5" hidden="1">
              <a:extLst>
                <a:ext uri="{63B3BB69-23CF-44E3-9099-C40C66FF867C}">
                  <a14:compatExt spid="_x0000_s61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Published Charges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12</xdr:row>
          <xdr:rowOff>152400</xdr:rowOff>
        </xdr:from>
        <xdr:to>
          <xdr:col>5</xdr:col>
          <xdr:colOff>571500</xdr:colOff>
          <xdr:row>14</xdr:row>
          <xdr:rowOff>28575</xdr:rowOff>
        </xdr:to>
        <xdr:sp macro="" textlink="">
          <xdr:nvSpPr>
            <xdr:cNvPr id="61447" name="Option Button 7" hidden="1">
              <a:extLst>
                <a:ext uri="{63B3BB69-23CF-44E3-9099-C40C66FF867C}">
                  <a14:compatExt spid="_x0000_s614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Directly Allocated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136</xdr:row>
          <xdr:rowOff>133350</xdr:rowOff>
        </xdr:from>
        <xdr:to>
          <xdr:col>4</xdr:col>
          <xdr:colOff>390525</xdr:colOff>
          <xdr:row>139</xdr:row>
          <xdr:rowOff>76200</xdr:rowOff>
        </xdr:to>
        <xdr:sp macro="" textlink="">
          <xdr:nvSpPr>
            <xdr:cNvPr id="61763" name="Button 323" hidden="1">
              <a:extLst>
                <a:ext uri="{63B3BB69-23CF-44E3-9099-C40C66FF867C}">
                  <a14:compatExt spid="_x0000_s617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136</xdr:row>
          <xdr:rowOff>133350</xdr:rowOff>
        </xdr:from>
        <xdr:to>
          <xdr:col>6</xdr:col>
          <xdr:colOff>1200150</xdr:colOff>
          <xdr:row>139</xdr:row>
          <xdr:rowOff>76200</xdr:rowOff>
        </xdr:to>
        <xdr:sp macro="" textlink="">
          <xdr:nvSpPr>
            <xdr:cNvPr id="61765" name="btnNext" hidden="1">
              <a:extLst>
                <a:ext uri="{63B3BB69-23CF-44E3-9099-C40C66FF867C}">
                  <a14:compatExt spid="_x0000_s617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&lt;&lt; MH1960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136</xdr:row>
          <xdr:rowOff>133350</xdr:rowOff>
        </xdr:from>
        <xdr:to>
          <xdr:col>8</xdr:col>
          <xdr:colOff>476250</xdr:colOff>
          <xdr:row>139</xdr:row>
          <xdr:rowOff>76200</xdr:rowOff>
        </xdr:to>
        <xdr:sp macro="" textlink="">
          <xdr:nvSpPr>
            <xdr:cNvPr id="61767" name="Button 327" hidden="1">
              <a:extLst>
                <a:ext uri="{63B3BB69-23CF-44E3-9099-C40C66FF867C}">
                  <a14:compatExt spid="_x0000_s617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MH1969_INST &gt;&gt;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114300</xdr:rowOff>
        </xdr:from>
        <xdr:to>
          <xdr:col>3</xdr:col>
          <xdr:colOff>295275</xdr:colOff>
          <xdr:row>67</xdr:row>
          <xdr:rowOff>180975</xdr:rowOff>
        </xdr:to>
        <xdr:sp macro="" textlink="">
          <xdr:nvSpPr>
            <xdr:cNvPr id="59394" name="Button 2" hidden="1">
              <a:extLst>
                <a:ext uri="{63B3BB69-23CF-44E3-9099-C40C66FF867C}">
                  <a14:compatExt spid="_x0000_s593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64</xdr:row>
          <xdr:rowOff>114300</xdr:rowOff>
        </xdr:from>
        <xdr:to>
          <xdr:col>5</xdr:col>
          <xdr:colOff>295275</xdr:colOff>
          <xdr:row>67</xdr:row>
          <xdr:rowOff>171450</xdr:rowOff>
        </xdr:to>
        <xdr:sp macro="" textlink="">
          <xdr:nvSpPr>
            <xdr:cNvPr id="59397" name="btn2" hidden="1">
              <a:extLst>
                <a:ext uri="{63B3BB69-23CF-44E3-9099-C40C66FF867C}">
                  <a14:compatExt spid="_x0000_s59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MH1960 &gt;&gt;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64</xdr:row>
          <xdr:rowOff>114300</xdr:rowOff>
        </xdr:from>
        <xdr:to>
          <xdr:col>6</xdr:col>
          <xdr:colOff>266700</xdr:colOff>
          <xdr:row>67</xdr:row>
          <xdr:rowOff>161925</xdr:rowOff>
        </xdr:to>
        <xdr:sp macro="" textlink="">
          <xdr:nvSpPr>
            <xdr:cNvPr id="59398" name="Button 6" hidden="1">
              <a:extLst>
                <a:ext uri="{63B3BB69-23CF-44E3-9099-C40C66FF867C}">
                  <a14:compatExt spid="_x0000_s593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Add Line Items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21</xdr:row>
          <xdr:rowOff>152400</xdr:rowOff>
        </xdr:from>
        <xdr:to>
          <xdr:col>3</xdr:col>
          <xdr:colOff>1962150</xdr:colOff>
          <xdr:row>23</xdr:row>
          <xdr:rowOff>47625</xdr:rowOff>
        </xdr:to>
        <xdr:sp macro="" textlink="">
          <xdr:nvSpPr>
            <xdr:cNvPr id="47112" name="Button 8" hidden="1">
              <a:extLst>
                <a:ext uri="{63B3BB69-23CF-44E3-9099-C40C66FF867C}">
                  <a14:compatExt spid="_x0000_s47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</xdr:row>
          <xdr:rowOff>38100</xdr:rowOff>
        </xdr:from>
        <xdr:to>
          <xdr:col>9</xdr:col>
          <xdr:colOff>419100</xdr:colOff>
          <xdr:row>7</xdr:row>
          <xdr:rowOff>104775</xdr:rowOff>
        </xdr:to>
        <xdr:sp macro="" textlink="">
          <xdr:nvSpPr>
            <xdr:cNvPr id="25602" name="btnYes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MH1969 &gt;&gt;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6</xdr:row>
          <xdr:rowOff>38100</xdr:rowOff>
        </xdr:from>
        <xdr:to>
          <xdr:col>7</xdr:col>
          <xdr:colOff>38100</xdr:colOff>
          <xdr:row>7</xdr:row>
          <xdr:rowOff>104775</xdr:rowOff>
        </xdr:to>
        <xdr:sp macro="" textlink="">
          <xdr:nvSpPr>
            <xdr:cNvPr id="25603" name="btnNext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&lt;&lt; MH1960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</xdr:row>
          <xdr:rowOff>57150</xdr:rowOff>
        </xdr:from>
        <xdr:to>
          <xdr:col>0</xdr:col>
          <xdr:colOff>400050</xdr:colOff>
          <xdr:row>2</xdr:row>
          <xdr:rowOff>323850</xdr:rowOff>
        </xdr:to>
        <xdr:sp macro="" textlink="">
          <xdr:nvSpPr>
            <xdr:cNvPr id="25604" name="chkMH1969Y1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504825</xdr:rowOff>
        </xdr:from>
        <xdr:to>
          <xdr:col>0</xdr:col>
          <xdr:colOff>390525</xdr:colOff>
          <xdr:row>5</xdr:row>
          <xdr:rowOff>238125</xdr:rowOff>
        </xdr:to>
        <xdr:sp macro="" textlink="">
          <xdr:nvSpPr>
            <xdr:cNvPr id="25605" name="chkMH1969Y4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</xdr:row>
          <xdr:rowOff>0</xdr:rowOff>
        </xdr:from>
        <xdr:to>
          <xdr:col>0</xdr:col>
          <xdr:colOff>390525</xdr:colOff>
          <xdr:row>4</xdr:row>
          <xdr:rowOff>276225</xdr:rowOff>
        </xdr:to>
        <xdr:sp macro="" textlink="">
          <xdr:nvSpPr>
            <xdr:cNvPr id="25606" name="chkMH1969Y3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</xdr:row>
          <xdr:rowOff>38100</xdr:rowOff>
        </xdr:from>
        <xdr:to>
          <xdr:col>0</xdr:col>
          <xdr:colOff>400050</xdr:colOff>
          <xdr:row>3</xdr:row>
          <xdr:rowOff>314325</xdr:rowOff>
        </xdr:to>
        <xdr:sp macro="" textlink="">
          <xdr:nvSpPr>
            <xdr:cNvPr id="25607" name="chkMH1969Y2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</xdr:row>
          <xdr:rowOff>57150</xdr:rowOff>
        </xdr:from>
        <xdr:to>
          <xdr:col>1</xdr:col>
          <xdr:colOff>381000</xdr:colOff>
          <xdr:row>2</xdr:row>
          <xdr:rowOff>323850</xdr:rowOff>
        </xdr:to>
        <xdr:sp macro="" textlink="">
          <xdr:nvSpPr>
            <xdr:cNvPr id="25609" name="chkMH1969N1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504825</xdr:rowOff>
        </xdr:from>
        <xdr:to>
          <xdr:col>1</xdr:col>
          <xdr:colOff>371475</xdr:colOff>
          <xdr:row>5</xdr:row>
          <xdr:rowOff>238125</xdr:rowOff>
        </xdr:to>
        <xdr:sp macro="" textlink="">
          <xdr:nvSpPr>
            <xdr:cNvPr id="25610" name="chkMH1969N4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0</xdr:rowOff>
        </xdr:from>
        <xdr:to>
          <xdr:col>1</xdr:col>
          <xdr:colOff>371475</xdr:colOff>
          <xdr:row>4</xdr:row>
          <xdr:rowOff>266700</xdr:rowOff>
        </xdr:to>
        <xdr:sp macro="" textlink="">
          <xdr:nvSpPr>
            <xdr:cNvPr id="25611" name="chkMH1969N3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</xdr:row>
          <xdr:rowOff>38100</xdr:rowOff>
        </xdr:from>
        <xdr:to>
          <xdr:col>1</xdr:col>
          <xdr:colOff>381000</xdr:colOff>
          <xdr:row>3</xdr:row>
          <xdr:rowOff>314325</xdr:rowOff>
        </xdr:to>
        <xdr:sp macro="" textlink="">
          <xdr:nvSpPr>
            <xdr:cNvPr id="25612" name="chkMH1969N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6</xdr:row>
          <xdr:rowOff>47625</xdr:rowOff>
        </xdr:from>
        <xdr:to>
          <xdr:col>4</xdr:col>
          <xdr:colOff>409575</xdr:colOff>
          <xdr:row>7</xdr:row>
          <xdr:rowOff>114300</xdr:rowOff>
        </xdr:to>
        <xdr:sp macro="" textlink="">
          <xdr:nvSpPr>
            <xdr:cNvPr id="25614" name="Button 14" hidden="1">
              <a:extLst>
                <a:ext uri="{63B3BB69-23CF-44E3-9099-C40C66FF867C}">
                  <a14:compatExt spid="_x0000_s256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981075</xdr:colOff>
          <xdr:row>34</xdr:row>
          <xdr:rowOff>57150</xdr:rowOff>
        </xdr:from>
        <xdr:to>
          <xdr:col>3</xdr:col>
          <xdr:colOff>809625</xdr:colOff>
          <xdr:row>35</xdr:row>
          <xdr:rowOff>142875</xdr:rowOff>
        </xdr:to>
        <xdr:sp macro="" textlink="">
          <xdr:nvSpPr>
            <xdr:cNvPr id="45057" name="btnNext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&lt;&lt; MH1969_INST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923925</xdr:colOff>
          <xdr:row>34</xdr:row>
          <xdr:rowOff>57150</xdr:rowOff>
        </xdr:from>
        <xdr:to>
          <xdr:col>5</xdr:col>
          <xdr:colOff>152400</xdr:colOff>
          <xdr:row>35</xdr:row>
          <xdr:rowOff>142875</xdr:rowOff>
        </xdr:to>
        <xdr:sp macro="" textlink="">
          <xdr:nvSpPr>
            <xdr:cNvPr id="45058" name="Button 2" hidden="1">
              <a:extLst>
                <a:ext uri="{63B3BB69-23CF-44E3-9099-C40C66FF867C}">
                  <a14:compatExt spid="_x0000_s45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276225</xdr:colOff>
          <xdr:row>34</xdr:row>
          <xdr:rowOff>76200</xdr:rowOff>
        </xdr:from>
        <xdr:to>
          <xdr:col>7</xdr:col>
          <xdr:colOff>304800</xdr:colOff>
          <xdr:row>35</xdr:row>
          <xdr:rowOff>161925</xdr:rowOff>
        </xdr:to>
        <xdr:sp macro="" textlink="">
          <xdr:nvSpPr>
            <xdr:cNvPr id="45059" name="Button 3" hidden="1">
              <a:extLst>
                <a:ext uri="{63B3BB69-23CF-44E3-9099-C40C66FF867C}">
                  <a14:compatExt spid="_x0000_s45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Goto MH1968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86</xdr:row>
          <xdr:rowOff>28575</xdr:rowOff>
        </xdr:from>
        <xdr:to>
          <xdr:col>1</xdr:col>
          <xdr:colOff>819150</xdr:colOff>
          <xdr:row>89</xdr:row>
          <xdr:rowOff>0</xdr:rowOff>
        </xdr:to>
        <xdr:sp macro="" textlink="">
          <xdr:nvSpPr>
            <xdr:cNvPr id="46084" name="Button 4" hidden="1">
              <a:extLst>
                <a:ext uri="{63B3BB69-23CF-44E3-9099-C40C66FF867C}">
                  <a14:compatExt spid="_x0000_s46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86</xdr:row>
          <xdr:rowOff>19050</xdr:rowOff>
        </xdr:from>
        <xdr:to>
          <xdr:col>2</xdr:col>
          <xdr:colOff>971550</xdr:colOff>
          <xdr:row>89</xdr:row>
          <xdr:rowOff>57150</xdr:rowOff>
        </xdr:to>
        <xdr:sp macro="" textlink="">
          <xdr:nvSpPr>
            <xdr:cNvPr id="46085" name="Button 5" hidden="1">
              <a:extLst>
                <a:ext uri="{63B3BB69-23CF-44E3-9099-C40C66FF867C}">
                  <a14:compatExt spid="_x0000_s46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Goto MH1969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29</xdr:row>
          <xdr:rowOff>123825</xdr:rowOff>
        </xdr:from>
        <xdr:to>
          <xdr:col>4</xdr:col>
          <xdr:colOff>180975</xdr:colOff>
          <xdr:row>31</xdr:row>
          <xdr:rowOff>0</xdr:rowOff>
        </xdr:to>
        <xdr:sp macro="" textlink="">
          <xdr:nvSpPr>
            <xdr:cNvPr id="32771" name="btnYes" hidden="1">
              <a:extLst>
                <a:ext uri="{63B3BB69-23CF-44E3-9099-C40C66FF867C}">
                  <a14:compatExt spid="_x0000_s32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MH1992 &gt;&gt;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</xdr:row>
          <xdr:rowOff>123825</xdr:rowOff>
        </xdr:from>
        <xdr:to>
          <xdr:col>3</xdr:col>
          <xdr:colOff>361950</xdr:colOff>
          <xdr:row>31</xdr:row>
          <xdr:rowOff>0</xdr:rowOff>
        </xdr:to>
        <xdr:sp macro="" textlink="">
          <xdr:nvSpPr>
            <xdr:cNvPr id="32772" name="Button 4" hidden="1">
              <a:extLst>
                <a:ext uri="{63B3BB69-23CF-44E3-9099-C40C66FF867C}">
                  <a14:compatExt spid="_x0000_s32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</xdr:row>
          <xdr:rowOff>28575</xdr:rowOff>
        </xdr:from>
        <xdr:to>
          <xdr:col>0</xdr:col>
          <xdr:colOff>504825</xdr:colOff>
          <xdr:row>3</xdr:row>
          <xdr:rowOff>0</xdr:rowOff>
        </xdr:to>
        <xdr:sp macro="" textlink="">
          <xdr:nvSpPr>
            <xdr:cNvPr id="32773" name="chkY1" hidden="1">
              <a:extLst>
                <a:ext uri="{63B3BB69-23CF-44E3-9099-C40C66FF867C}">
                  <a14:compatExt spid="_x0000_s327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</xdr:row>
          <xdr:rowOff>28575</xdr:rowOff>
        </xdr:from>
        <xdr:to>
          <xdr:col>1</xdr:col>
          <xdr:colOff>523875</xdr:colOff>
          <xdr:row>3</xdr:row>
          <xdr:rowOff>0</xdr:rowOff>
        </xdr:to>
        <xdr:sp macro="" textlink="">
          <xdr:nvSpPr>
            <xdr:cNvPr id="32774" name="chkN1" hidden="1">
              <a:extLst>
                <a:ext uri="{63B3BB69-23CF-44E3-9099-C40C66FF867C}">
                  <a14:compatExt spid="_x0000_s327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28575</xdr:rowOff>
        </xdr:from>
        <xdr:to>
          <xdr:col>0</xdr:col>
          <xdr:colOff>504825</xdr:colOff>
          <xdr:row>4</xdr:row>
          <xdr:rowOff>0</xdr:rowOff>
        </xdr:to>
        <xdr:sp macro="" textlink="">
          <xdr:nvSpPr>
            <xdr:cNvPr id="32775" name="chkY2" hidden="1">
              <a:extLst>
                <a:ext uri="{63B3BB69-23CF-44E3-9099-C40C66FF867C}">
                  <a14:compatExt spid="_x0000_s327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</xdr:row>
          <xdr:rowOff>28575</xdr:rowOff>
        </xdr:from>
        <xdr:to>
          <xdr:col>1</xdr:col>
          <xdr:colOff>523875</xdr:colOff>
          <xdr:row>4</xdr:row>
          <xdr:rowOff>0</xdr:rowOff>
        </xdr:to>
        <xdr:sp macro="" textlink="">
          <xdr:nvSpPr>
            <xdr:cNvPr id="32776" name="chkN2" hidden="1">
              <a:extLst>
                <a:ext uri="{63B3BB69-23CF-44E3-9099-C40C66FF867C}">
                  <a14:compatExt spid="_x0000_s32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</xdr:row>
          <xdr:rowOff>28575</xdr:rowOff>
        </xdr:from>
        <xdr:to>
          <xdr:col>0</xdr:col>
          <xdr:colOff>504825</xdr:colOff>
          <xdr:row>5</xdr:row>
          <xdr:rowOff>0</xdr:rowOff>
        </xdr:to>
        <xdr:sp macro="" textlink="">
          <xdr:nvSpPr>
            <xdr:cNvPr id="32777" name="chkY3" hidden="1">
              <a:extLst>
                <a:ext uri="{63B3BB69-23CF-44E3-9099-C40C66FF867C}">
                  <a14:compatExt spid="_x0000_s32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4</xdr:row>
          <xdr:rowOff>28575</xdr:rowOff>
        </xdr:from>
        <xdr:to>
          <xdr:col>1</xdr:col>
          <xdr:colOff>523875</xdr:colOff>
          <xdr:row>5</xdr:row>
          <xdr:rowOff>0</xdr:rowOff>
        </xdr:to>
        <xdr:sp macro="" textlink="">
          <xdr:nvSpPr>
            <xdr:cNvPr id="32778" name="chkN3" hidden="1">
              <a:extLst>
                <a:ext uri="{63B3BB69-23CF-44E3-9099-C40C66FF867C}">
                  <a14:compatExt spid="_x0000_s32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5</xdr:row>
          <xdr:rowOff>28575</xdr:rowOff>
        </xdr:from>
        <xdr:to>
          <xdr:col>0</xdr:col>
          <xdr:colOff>504825</xdr:colOff>
          <xdr:row>6</xdr:row>
          <xdr:rowOff>0</xdr:rowOff>
        </xdr:to>
        <xdr:sp macro="" textlink="">
          <xdr:nvSpPr>
            <xdr:cNvPr id="32779" name="chkY4" hidden="1">
              <a:extLst>
                <a:ext uri="{63B3BB69-23CF-44E3-9099-C40C66FF867C}">
                  <a14:compatExt spid="_x0000_s32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</xdr:row>
          <xdr:rowOff>28575</xdr:rowOff>
        </xdr:from>
        <xdr:to>
          <xdr:col>1</xdr:col>
          <xdr:colOff>523875</xdr:colOff>
          <xdr:row>6</xdr:row>
          <xdr:rowOff>0</xdr:rowOff>
        </xdr:to>
        <xdr:sp macro="" textlink="">
          <xdr:nvSpPr>
            <xdr:cNvPr id="32780" name="chkN4" hidden="1">
              <a:extLst>
                <a:ext uri="{63B3BB69-23CF-44E3-9099-C40C66FF867C}">
                  <a14:compatExt spid="_x0000_s32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6</xdr:row>
          <xdr:rowOff>28575</xdr:rowOff>
        </xdr:from>
        <xdr:to>
          <xdr:col>0</xdr:col>
          <xdr:colOff>504825</xdr:colOff>
          <xdr:row>7</xdr:row>
          <xdr:rowOff>0</xdr:rowOff>
        </xdr:to>
        <xdr:sp macro="" textlink="">
          <xdr:nvSpPr>
            <xdr:cNvPr id="32781" name="chkY5" hidden="1">
              <a:extLst>
                <a:ext uri="{63B3BB69-23CF-44E3-9099-C40C66FF867C}">
                  <a14:compatExt spid="_x0000_s32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6</xdr:row>
          <xdr:rowOff>28575</xdr:rowOff>
        </xdr:from>
        <xdr:to>
          <xdr:col>1</xdr:col>
          <xdr:colOff>523875</xdr:colOff>
          <xdr:row>7</xdr:row>
          <xdr:rowOff>0</xdr:rowOff>
        </xdr:to>
        <xdr:sp macro="" textlink="">
          <xdr:nvSpPr>
            <xdr:cNvPr id="32782" name="chkN5" hidden="1">
              <a:extLst>
                <a:ext uri="{63B3BB69-23CF-44E3-9099-C40C66FF867C}">
                  <a14:compatExt spid="_x0000_s32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7</xdr:row>
          <xdr:rowOff>28575</xdr:rowOff>
        </xdr:from>
        <xdr:to>
          <xdr:col>0</xdr:col>
          <xdr:colOff>504825</xdr:colOff>
          <xdr:row>8</xdr:row>
          <xdr:rowOff>0</xdr:rowOff>
        </xdr:to>
        <xdr:sp macro="" textlink="">
          <xdr:nvSpPr>
            <xdr:cNvPr id="32783" name="chkY6" hidden="1">
              <a:extLst>
                <a:ext uri="{63B3BB69-23CF-44E3-9099-C40C66FF867C}">
                  <a14:compatExt spid="_x0000_s32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28575</xdr:rowOff>
        </xdr:from>
        <xdr:to>
          <xdr:col>1</xdr:col>
          <xdr:colOff>523875</xdr:colOff>
          <xdr:row>8</xdr:row>
          <xdr:rowOff>0</xdr:rowOff>
        </xdr:to>
        <xdr:sp macro="" textlink="">
          <xdr:nvSpPr>
            <xdr:cNvPr id="32784" name="chkN6" hidden="1">
              <a:extLst>
                <a:ext uri="{63B3BB69-23CF-44E3-9099-C40C66FF867C}">
                  <a14:compatExt spid="_x0000_s32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10</xdr:row>
          <xdr:rowOff>28575</xdr:rowOff>
        </xdr:from>
        <xdr:to>
          <xdr:col>0</xdr:col>
          <xdr:colOff>504825</xdr:colOff>
          <xdr:row>11</xdr:row>
          <xdr:rowOff>0</xdr:rowOff>
        </xdr:to>
        <xdr:sp macro="" textlink="">
          <xdr:nvSpPr>
            <xdr:cNvPr id="32789" name="chkY9" hidden="1">
              <a:extLst>
                <a:ext uri="{63B3BB69-23CF-44E3-9099-C40C66FF867C}">
                  <a14:compatExt spid="_x0000_s327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28575</xdr:rowOff>
        </xdr:from>
        <xdr:to>
          <xdr:col>1</xdr:col>
          <xdr:colOff>523875</xdr:colOff>
          <xdr:row>11</xdr:row>
          <xdr:rowOff>0</xdr:rowOff>
        </xdr:to>
        <xdr:sp macro="" textlink="">
          <xdr:nvSpPr>
            <xdr:cNvPr id="32790" name="chkN9" hidden="1">
              <a:extLst>
                <a:ext uri="{63B3BB69-23CF-44E3-9099-C40C66FF867C}">
                  <a14:compatExt spid="_x0000_s327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11</xdr:row>
          <xdr:rowOff>28575</xdr:rowOff>
        </xdr:from>
        <xdr:to>
          <xdr:col>0</xdr:col>
          <xdr:colOff>504825</xdr:colOff>
          <xdr:row>12</xdr:row>
          <xdr:rowOff>0</xdr:rowOff>
        </xdr:to>
        <xdr:sp macro="" textlink="">
          <xdr:nvSpPr>
            <xdr:cNvPr id="32791" name="chkY10" hidden="1">
              <a:extLst>
                <a:ext uri="{63B3BB69-23CF-44E3-9099-C40C66FF867C}">
                  <a14:compatExt spid="_x0000_s327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28575</xdr:rowOff>
        </xdr:from>
        <xdr:to>
          <xdr:col>1</xdr:col>
          <xdr:colOff>523875</xdr:colOff>
          <xdr:row>12</xdr:row>
          <xdr:rowOff>0</xdr:rowOff>
        </xdr:to>
        <xdr:sp macro="" textlink="">
          <xdr:nvSpPr>
            <xdr:cNvPr id="32792" name="chkN10" hidden="1">
              <a:extLst>
                <a:ext uri="{63B3BB69-23CF-44E3-9099-C40C66FF867C}">
                  <a14:compatExt spid="_x0000_s327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12</xdr:row>
          <xdr:rowOff>28575</xdr:rowOff>
        </xdr:from>
        <xdr:to>
          <xdr:col>0</xdr:col>
          <xdr:colOff>504825</xdr:colOff>
          <xdr:row>13</xdr:row>
          <xdr:rowOff>0</xdr:rowOff>
        </xdr:to>
        <xdr:sp macro="" textlink="">
          <xdr:nvSpPr>
            <xdr:cNvPr id="32793" name="chkY11" hidden="1">
              <a:extLst>
                <a:ext uri="{63B3BB69-23CF-44E3-9099-C40C66FF867C}">
                  <a14:compatExt spid="_x0000_s32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28575</xdr:rowOff>
        </xdr:from>
        <xdr:to>
          <xdr:col>1</xdr:col>
          <xdr:colOff>523875</xdr:colOff>
          <xdr:row>13</xdr:row>
          <xdr:rowOff>0</xdr:rowOff>
        </xdr:to>
        <xdr:sp macro="" textlink="">
          <xdr:nvSpPr>
            <xdr:cNvPr id="32794" name="chkN11" hidden="1">
              <a:extLst>
                <a:ext uri="{63B3BB69-23CF-44E3-9099-C40C66FF867C}">
                  <a14:compatExt spid="_x0000_s32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13</xdr:row>
          <xdr:rowOff>28575</xdr:rowOff>
        </xdr:from>
        <xdr:to>
          <xdr:col>0</xdr:col>
          <xdr:colOff>504825</xdr:colOff>
          <xdr:row>14</xdr:row>
          <xdr:rowOff>0</xdr:rowOff>
        </xdr:to>
        <xdr:sp macro="" textlink="">
          <xdr:nvSpPr>
            <xdr:cNvPr id="32795" name="chkY12" hidden="1">
              <a:extLst>
                <a:ext uri="{63B3BB69-23CF-44E3-9099-C40C66FF867C}">
                  <a14:compatExt spid="_x0000_s32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13</xdr:row>
          <xdr:rowOff>28575</xdr:rowOff>
        </xdr:from>
        <xdr:to>
          <xdr:col>1</xdr:col>
          <xdr:colOff>523875</xdr:colOff>
          <xdr:row>14</xdr:row>
          <xdr:rowOff>0</xdr:rowOff>
        </xdr:to>
        <xdr:sp macro="" textlink="">
          <xdr:nvSpPr>
            <xdr:cNvPr id="32796" name="chkN12" hidden="1">
              <a:extLst>
                <a:ext uri="{63B3BB69-23CF-44E3-9099-C40C66FF867C}">
                  <a14:compatExt spid="_x0000_s32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14</xdr:row>
          <xdr:rowOff>28575</xdr:rowOff>
        </xdr:from>
        <xdr:to>
          <xdr:col>0</xdr:col>
          <xdr:colOff>504825</xdr:colOff>
          <xdr:row>15</xdr:row>
          <xdr:rowOff>0</xdr:rowOff>
        </xdr:to>
        <xdr:sp macro="" textlink="">
          <xdr:nvSpPr>
            <xdr:cNvPr id="32797" name="chkY13" hidden="1">
              <a:extLst>
                <a:ext uri="{63B3BB69-23CF-44E3-9099-C40C66FF867C}">
                  <a14:compatExt spid="_x0000_s32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14</xdr:row>
          <xdr:rowOff>28575</xdr:rowOff>
        </xdr:from>
        <xdr:to>
          <xdr:col>1</xdr:col>
          <xdr:colOff>523875</xdr:colOff>
          <xdr:row>15</xdr:row>
          <xdr:rowOff>0</xdr:rowOff>
        </xdr:to>
        <xdr:sp macro="" textlink="">
          <xdr:nvSpPr>
            <xdr:cNvPr id="32798" name="chkN13" hidden="1">
              <a:extLst>
                <a:ext uri="{63B3BB69-23CF-44E3-9099-C40C66FF867C}">
                  <a14:compatExt spid="_x0000_s32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15</xdr:row>
          <xdr:rowOff>28575</xdr:rowOff>
        </xdr:from>
        <xdr:to>
          <xdr:col>0</xdr:col>
          <xdr:colOff>504825</xdr:colOff>
          <xdr:row>16</xdr:row>
          <xdr:rowOff>0</xdr:rowOff>
        </xdr:to>
        <xdr:sp macro="" textlink="">
          <xdr:nvSpPr>
            <xdr:cNvPr id="32799" name="chkY14" hidden="1">
              <a:extLst>
                <a:ext uri="{63B3BB69-23CF-44E3-9099-C40C66FF867C}">
                  <a14:compatExt spid="_x0000_s32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15</xdr:row>
          <xdr:rowOff>28575</xdr:rowOff>
        </xdr:from>
        <xdr:to>
          <xdr:col>1</xdr:col>
          <xdr:colOff>523875</xdr:colOff>
          <xdr:row>16</xdr:row>
          <xdr:rowOff>0</xdr:rowOff>
        </xdr:to>
        <xdr:sp macro="" textlink="">
          <xdr:nvSpPr>
            <xdr:cNvPr id="32800" name="chkN14" hidden="1">
              <a:extLst>
                <a:ext uri="{63B3BB69-23CF-44E3-9099-C40C66FF867C}">
                  <a14:compatExt spid="_x0000_s328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16</xdr:row>
          <xdr:rowOff>28575</xdr:rowOff>
        </xdr:from>
        <xdr:to>
          <xdr:col>0</xdr:col>
          <xdr:colOff>504825</xdr:colOff>
          <xdr:row>17</xdr:row>
          <xdr:rowOff>0</xdr:rowOff>
        </xdr:to>
        <xdr:sp macro="" textlink="">
          <xdr:nvSpPr>
            <xdr:cNvPr id="32801" name="chkY15" hidden="1">
              <a:extLst>
                <a:ext uri="{63B3BB69-23CF-44E3-9099-C40C66FF867C}">
                  <a14:compatExt spid="_x0000_s328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16</xdr:row>
          <xdr:rowOff>28575</xdr:rowOff>
        </xdr:from>
        <xdr:to>
          <xdr:col>1</xdr:col>
          <xdr:colOff>523875</xdr:colOff>
          <xdr:row>17</xdr:row>
          <xdr:rowOff>0</xdr:rowOff>
        </xdr:to>
        <xdr:sp macro="" textlink="">
          <xdr:nvSpPr>
            <xdr:cNvPr id="32802" name="chkN15" hidden="1">
              <a:extLst>
                <a:ext uri="{63B3BB69-23CF-44E3-9099-C40C66FF867C}">
                  <a14:compatExt spid="_x0000_s32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17</xdr:row>
          <xdr:rowOff>28575</xdr:rowOff>
        </xdr:from>
        <xdr:to>
          <xdr:col>0</xdr:col>
          <xdr:colOff>504825</xdr:colOff>
          <xdr:row>18</xdr:row>
          <xdr:rowOff>0</xdr:rowOff>
        </xdr:to>
        <xdr:sp macro="" textlink="">
          <xdr:nvSpPr>
            <xdr:cNvPr id="32803" name="chkY16" hidden="1">
              <a:extLst>
                <a:ext uri="{63B3BB69-23CF-44E3-9099-C40C66FF867C}">
                  <a14:compatExt spid="_x0000_s328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17</xdr:row>
          <xdr:rowOff>28575</xdr:rowOff>
        </xdr:from>
        <xdr:to>
          <xdr:col>1</xdr:col>
          <xdr:colOff>523875</xdr:colOff>
          <xdr:row>18</xdr:row>
          <xdr:rowOff>0</xdr:rowOff>
        </xdr:to>
        <xdr:sp macro="" textlink="">
          <xdr:nvSpPr>
            <xdr:cNvPr id="32804" name="chkN16" hidden="1">
              <a:extLst>
                <a:ext uri="{63B3BB69-23CF-44E3-9099-C40C66FF867C}">
                  <a14:compatExt spid="_x0000_s328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19</xdr:row>
          <xdr:rowOff>28575</xdr:rowOff>
        </xdr:from>
        <xdr:to>
          <xdr:col>0</xdr:col>
          <xdr:colOff>504825</xdr:colOff>
          <xdr:row>20</xdr:row>
          <xdr:rowOff>0</xdr:rowOff>
        </xdr:to>
        <xdr:sp macro="" textlink="">
          <xdr:nvSpPr>
            <xdr:cNvPr id="32805" name="chkY18" hidden="1">
              <a:extLst>
                <a:ext uri="{63B3BB69-23CF-44E3-9099-C40C66FF867C}">
                  <a14:compatExt spid="_x0000_s328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19</xdr:row>
          <xdr:rowOff>28575</xdr:rowOff>
        </xdr:from>
        <xdr:to>
          <xdr:col>1</xdr:col>
          <xdr:colOff>523875</xdr:colOff>
          <xdr:row>20</xdr:row>
          <xdr:rowOff>0</xdr:rowOff>
        </xdr:to>
        <xdr:sp macro="" textlink="">
          <xdr:nvSpPr>
            <xdr:cNvPr id="32806" name="chkN18" hidden="1">
              <a:extLst>
                <a:ext uri="{63B3BB69-23CF-44E3-9099-C40C66FF867C}">
                  <a14:compatExt spid="_x0000_s32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20</xdr:row>
          <xdr:rowOff>28575</xdr:rowOff>
        </xdr:from>
        <xdr:to>
          <xdr:col>0</xdr:col>
          <xdr:colOff>504825</xdr:colOff>
          <xdr:row>21</xdr:row>
          <xdr:rowOff>0</xdr:rowOff>
        </xdr:to>
        <xdr:sp macro="" textlink="">
          <xdr:nvSpPr>
            <xdr:cNvPr id="32807" name="chkY19" hidden="1">
              <a:extLst>
                <a:ext uri="{63B3BB69-23CF-44E3-9099-C40C66FF867C}">
                  <a14:compatExt spid="_x0000_s32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20</xdr:row>
          <xdr:rowOff>28575</xdr:rowOff>
        </xdr:from>
        <xdr:to>
          <xdr:col>1</xdr:col>
          <xdr:colOff>523875</xdr:colOff>
          <xdr:row>21</xdr:row>
          <xdr:rowOff>0</xdr:rowOff>
        </xdr:to>
        <xdr:sp macro="" textlink="">
          <xdr:nvSpPr>
            <xdr:cNvPr id="32808" name="chkN19" hidden="1">
              <a:extLst>
                <a:ext uri="{63B3BB69-23CF-44E3-9099-C40C66FF867C}">
                  <a14:compatExt spid="_x0000_s328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21</xdr:row>
          <xdr:rowOff>28575</xdr:rowOff>
        </xdr:from>
        <xdr:to>
          <xdr:col>0</xdr:col>
          <xdr:colOff>504825</xdr:colOff>
          <xdr:row>22</xdr:row>
          <xdr:rowOff>0</xdr:rowOff>
        </xdr:to>
        <xdr:sp macro="" textlink="">
          <xdr:nvSpPr>
            <xdr:cNvPr id="32809" name="chkY20" hidden="1">
              <a:extLst>
                <a:ext uri="{63B3BB69-23CF-44E3-9099-C40C66FF867C}">
                  <a14:compatExt spid="_x0000_s32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21</xdr:row>
          <xdr:rowOff>28575</xdr:rowOff>
        </xdr:from>
        <xdr:to>
          <xdr:col>1</xdr:col>
          <xdr:colOff>523875</xdr:colOff>
          <xdr:row>22</xdr:row>
          <xdr:rowOff>0</xdr:rowOff>
        </xdr:to>
        <xdr:sp macro="" textlink="">
          <xdr:nvSpPr>
            <xdr:cNvPr id="32810" name="chkN20" hidden="1">
              <a:extLst>
                <a:ext uri="{63B3BB69-23CF-44E3-9099-C40C66FF867C}">
                  <a14:compatExt spid="_x0000_s32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18</xdr:row>
          <xdr:rowOff>28575</xdr:rowOff>
        </xdr:from>
        <xdr:to>
          <xdr:col>0</xdr:col>
          <xdr:colOff>504825</xdr:colOff>
          <xdr:row>19</xdr:row>
          <xdr:rowOff>0</xdr:rowOff>
        </xdr:to>
        <xdr:sp macro="" textlink="">
          <xdr:nvSpPr>
            <xdr:cNvPr id="32813" name="chkY17" hidden="1">
              <a:extLst>
                <a:ext uri="{63B3BB69-23CF-44E3-9099-C40C66FF867C}">
                  <a14:compatExt spid="_x0000_s328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18</xdr:row>
          <xdr:rowOff>28575</xdr:rowOff>
        </xdr:from>
        <xdr:to>
          <xdr:col>1</xdr:col>
          <xdr:colOff>523875</xdr:colOff>
          <xdr:row>19</xdr:row>
          <xdr:rowOff>0</xdr:rowOff>
        </xdr:to>
        <xdr:sp macro="" textlink="">
          <xdr:nvSpPr>
            <xdr:cNvPr id="32814" name="chkN17" hidden="1">
              <a:extLst>
                <a:ext uri="{63B3BB69-23CF-44E3-9099-C40C66FF867C}">
                  <a14:compatExt spid="_x0000_s328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28575</xdr:rowOff>
        </xdr:from>
        <xdr:to>
          <xdr:col>0</xdr:col>
          <xdr:colOff>495300</xdr:colOff>
          <xdr:row>22</xdr:row>
          <xdr:rowOff>266700</xdr:rowOff>
        </xdr:to>
        <xdr:sp macro="" textlink="">
          <xdr:nvSpPr>
            <xdr:cNvPr id="32819" name="chkY21" hidden="1">
              <a:extLst>
                <a:ext uri="{63B3BB69-23CF-44E3-9099-C40C66FF867C}">
                  <a14:compatExt spid="_x0000_s32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22</xdr:row>
          <xdr:rowOff>57150</xdr:rowOff>
        </xdr:from>
        <xdr:to>
          <xdr:col>1</xdr:col>
          <xdr:colOff>504825</xdr:colOff>
          <xdr:row>22</xdr:row>
          <xdr:rowOff>276225</xdr:rowOff>
        </xdr:to>
        <xdr:sp macro="" textlink="">
          <xdr:nvSpPr>
            <xdr:cNvPr id="32820" name="chkN21" hidden="1">
              <a:extLst>
                <a:ext uri="{63B3BB69-23CF-44E3-9099-C40C66FF867C}">
                  <a14:compatExt spid="_x0000_s32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28575</xdr:rowOff>
        </xdr:from>
        <xdr:to>
          <xdr:col>0</xdr:col>
          <xdr:colOff>495300</xdr:colOff>
          <xdr:row>23</xdr:row>
          <xdr:rowOff>247650</xdr:rowOff>
        </xdr:to>
        <xdr:sp macro="" textlink="">
          <xdr:nvSpPr>
            <xdr:cNvPr id="32821" name="chkY22" hidden="1">
              <a:extLst>
                <a:ext uri="{63B3BB69-23CF-44E3-9099-C40C66FF867C}">
                  <a14:compatExt spid="_x0000_s328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23</xdr:row>
          <xdr:rowOff>9525</xdr:rowOff>
        </xdr:from>
        <xdr:to>
          <xdr:col>1</xdr:col>
          <xdr:colOff>504825</xdr:colOff>
          <xdr:row>23</xdr:row>
          <xdr:rowOff>276225</xdr:rowOff>
        </xdr:to>
        <xdr:sp macro="" textlink="">
          <xdr:nvSpPr>
            <xdr:cNvPr id="32822" name="chkN22" hidden="1">
              <a:extLst>
                <a:ext uri="{63B3BB69-23CF-44E3-9099-C40C66FF867C}">
                  <a14:compatExt spid="_x0000_s32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49</xdr:row>
          <xdr:rowOff>47625</xdr:rowOff>
        </xdr:from>
        <xdr:to>
          <xdr:col>7</xdr:col>
          <xdr:colOff>352425</xdr:colOff>
          <xdr:row>51</xdr:row>
          <xdr:rowOff>104775</xdr:rowOff>
        </xdr:to>
        <xdr:sp macro="" textlink="">
          <xdr:nvSpPr>
            <xdr:cNvPr id="28676" name="btn2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MH1961 &gt;&gt;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49</xdr:row>
          <xdr:rowOff>9525</xdr:rowOff>
        </xdr:from>
        <xdr:to>
          <xdr:col>6</xdr:col>
          <xdr:colOff>257175</xdr:colOff>
          <xdr:row>51</xdr:row>
          <xdr:rowOff>76200</xdr:rowOff>
        </xdr:to>
        <xdr:sp macro="" textlink="">
          <xdr:nvSpPr>
            <xdr:cNvPr id="28677" name="Button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&lt;&lt; MH1901_Schedule_B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49</xdr:row>
          <xdr:rowOff>9525</xdr:rowOff>
        </xdr:from>
        <xdr:to>
          <xdr:col>2</xdr:col>
          <xdr:colOff>171450</xdr:colOff>
          <xdr:row>51</xdr:row>
          <xdr:rowOff>66675</xdr:rowOff>
        </xdr:to>
        <xdr:sp macro="" textlink="">
          <xdr:nvSpPr>
            <xdr:cNvPr id="28678" name="Button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46</xdr:row>
          <xdr:rowOff>161925</xdr:rowOff>
        </xdr:from>
        <xdr:to>
          <xdr:col>3</xdr:col>
          <xdr:colOff>304800</xdr:colOff>
          <xdr:row>49</xdr:row>
          <xdr:rowOff>66675</xdr:rowOff>
        </xdr:to>
        <xdr:sp macro="" textlink="">
          <xdr:nvSpPr>
            <xdr:cNvPr id="30723" name="btnYes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HOME</a:t>
              </a:r>
              <a:endParaRPr lang="en-US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46</xdr:row>
          <xdr:rowOff>161925</xdr:rowOff>
        </xdr:from>
        <xdr:to>
          <xdr:col>3</xdr:col>
          <xdr:colOff>2038350</xdr:colOff>
          <xdr:row>49</xdr:row>
          <xdr:rowOff>66675</xdr:rowOff>
        </xdr:to>
        <xdr:sp macro="" textlink="">
          <xdr:nvSpPr>
            <xdr:cNvPr id="30724" name="Button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3333CC"/>
                  </a:solidFill>
                  <a:latin typeface="Comic Sans MS"/>
                </a:rPr>
                <a:t>DONE!</a:t>
              </a:r>
              <a:endParaRPr lang="en-US"/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HFS2\Group\Documents%20and%20Settings\canders\Local%20Settings\Temporary%20Internet%20Files\Content.Outlook\VYCNJTRU\CC99999X_(V9.3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Errors"/>
      <sheetName val="DMH"/>
      <sheetName val="HOME"/>
      <sheetName val="Medi-Cal"/>
      <sheetName val="Non Medi-Cal"/>
      <sheetName val="MH1900_INFO"/>
      <sheetName val="MH1901_Schedule_A_1"/>
      <sheetName val="MH1901_Schedule_A_2"/>
      <sheetName val="MH1901_Schedule_B_1"/>
      <sheetName val="MH1901_Schedule_B_2"/>
      <sheetName val="MH1901_Schedule_B_3"/>
      <sheetName val="MH1901_Schedule_C"/>
      <sheetName val="MH1960"/>
      <sheetName val="MH1961"/>
      <sheetName val="MH1962"/>
      <sheetName val="MH1963"/>
      <sheetName val="MH1964"/>
      <sheetName val="MH1966_MODE15_(1)"/>
      <sheetName val="MH1966_MODE15_(2)"/>
      <sheetName val="MH1966_HOSPINPT"/>
      <sheetName val="MH1966_MODE5(OTHR)"/>
      <sheetName val="MH1966_MODE10"/>
      <sheetName val="MH1966_MODE45"/>
      <sheetName val="MH1966_MODE60"/>
      <sheetName val="MH1966_MODE55"/>
      <sheetName val="MH1968"/>
      <sheetName val="MH1968_Data"/>
      <sheetName val="MH1979"/>
      <sheetName val="MH1991"/>
      <sheetName val="MH1992"/>
      <sheetName val="MH1969"/>
      <sheetName val="MH1969_INST"/>
      <sheetName val="MH1979_HIDDEN"/>
      <sheetName val="MH1992_INST"/>
      <sheetName val="MH1992_HIDDEN"/>
      <sheetName val="MH1960_Support"/>
      <sheetName val="Disclosures"/>
      <sheetName val="CC99999X_(V9.3)(1)"/>
    </sheetNames>
    <sheetDataSet>
      <sheetData sheetId="0">
        <row r="32">
          <cell r="B32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10.bin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0" Type="http://schemas.openxmlformats.org/officeDocument/2006/relationships/ctrlProp" Target="../ctrlProps/ctrlProp44.xml"/><Relationship Id="rId4" Type="http://schemas.openxmlformats.org/officeDocument/2006/relationships/vmlDrawing" Target="../drawings/vmlDrawing5.vml"/><Relationship Id="rId9" Type="http://schemas.openxmlformats.org/officeDocument/2006/relationships/ctrlProp" Target="../ctrlProps/ctrlProp4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15.bin"/><Relationship Id="rId7" Type="http://schemas.openxmlformats.org/officeDocument/2006/relationships/ctrlProp" Target="../ctrlProps/ctrlProp48.xml"/><Relationship Id="rId12" Type="http://schemas.openxmlformats.org/officeDocument/2006/relationships/ctrlProp" Target="../ctrlProps/ctrlProp5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5" Type="http://schemas.openxmlformats.org/officeDocument/2006/relationships/vmlDrawing" Target="../drawings/vmlDrawing6.vml"/><Relationship Id="rId10" Type="http://schemas.openxmlformats.org/officeDocument/2006/relationships/ctrlProp" Target="../ctrlProps/ctrlProp51.xml"/><Relationship Id="rId4" Type="http://schemas.openxmlformats.org/officeDocument/2006/relationships/drawing" Target="../drawings/drawing5.xml"/><Relationship Id="rId9" Type="http://schemas.openxmlformats.org/officeDocument/2006/relationships/ctrlProp" Target="../ctrlProps/ctrlProp5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6.xml"/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5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54.xml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printerSettings" Target="../printerSettings/printerSettings21.bin"/><Relationship Id="rId7" Type="http://schemas.openxmlformats.org/officeDocument/2006/relationships/ctrlProp" Target="../ctrlProps/ctrlProp58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5" Type="http://schemas.openxmlformats.org/officeDocument/2006/relationships/vmlDrawing" Target="../drawings/vmlDrawing8.vml"/><Relationship Id="rId10" Type="http://schemas.openxmlformats.org/officeDocument/2006/relationships/ctrlProp" Target="../ctrlProps/ctrlProp61.xml"/><Relationship Id="rId4" Type="http://schemas.openxmlformats.org/officeDocument/2006/relationships/drawing" Target="../drawings/drawing7.xml"/><Relationship Id="rId9" Type="http://schemas.openxmlformats.org/officeDocument/2006/relationships/ctrlProp" Target="../ctrlProps/ctrlProp60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Relationship Id="rId6" Type="http://schemas.openxmlformats.org/officeDocument/2006/relationships/ctrlProp" Target="../ctrlProps/ctrlProp65.xml"/><Relationship Id="rId5" Type="http://schemas.openxmlformats.org/officeDocument/2006/relationships/ctrlProp" Target="../ctrlProps/ctrlProp64.xml"/><Relationship Id="rId4" Type="http://schemas.openxmlformats.org/officeDocument/2006/relationships/ctrlProp" Target="../ctrlProps/ctrlProp63.xml"/><Relationship Id="rId9" Type="http://schemas.openxmlformats.org/officeDocument/2006/relationships/ctrlProp" Target="../ctrlProps/ctrlProp6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7" Type="http://schemas.openxmlformats.org/officeDocument/2006/relationships/ctrlProp" Target="../ctrlProps/ctrlProp71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70.xml"/><Relationship Id="rId5" Type="http://schemas.openxmlformats.org/officeDocument/2006/relationships/ctrlProp" Target="../ctrlProps/ctrlProp69.xml"/><Relationship Id="rId4" Type="http://schemas.openxmlformats.org/officeDocument/2006/relationships/vmlDrawing" Target="../drawings/vmlDrawing10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trlProp" Target="../ctrlProps/ctrlProp72.xml"/><Relationship Id="rId4" Type="http://schemas.openxmlformats.org/officeDocument/2006/relationships/vmlDrawing" Target="../drawings/vmlDrawing11.v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6.xml"/><Relationship Id="rId13" Type="http://schemas.openxmlformats.org/officeDocument/2006/relationships/ctrlProp" Target="../ctrlProps/ctrlProp81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75.xml"/><Relationship Id="rId12" Type="http://schemas.openxmlformats.org/officeDocument/2006/relationships/ctrlProp" Target="../ctrlProps/ctrlProp80.xml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ctrlProp" Target="../ctrlProps/ctrlProp74.xml"/><Relationship Id="rId11" Type="http://schemas.openxmlformats.org/officeDocument/2006/relationships/ctrlProp" Target="../ctrlProps/ctrlProp79.xml"/><Relationship Id="rId5" Type="http://schemas.openxmlformats.org/officeDocument/2006/relationships/ctrlProp" Target="../ctrlProps/ctrlProp73.xml"/><Relationship Id="rId15" Type="http://schemas.openxmlformats.org/officeDocument/2006/relationships/ctrlProp" Target="../ctrlProps/ctrlProp83.xml"/><Relationship Id="rId10" Type="http://schemas.openxmlformats.org/officeDocument/2006/relationships/ctrlProp" Target="../ctrlProps/ctrlProp78.xml"/><Relationship Id="rId4" Type="http://schemas.openxmlformats.org/officeDocument/2006/relationships/vmlDrawing" Target="../drawings/vmlDrawing12.vml"/><Relationship Id="rId9" Type="http://schemas.openxmlformats.org/officeDocument/2006/relationships/ctrlProp" Target="../ctrlProps/ctrlProp77.xml"/><Relationship Id="rId14" Type="http://schemas.openxmlformats.org/officeDocument/2006/relationships/ctrlProp" Target="../ctrlProps/ctrlProp82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7" Type="http://schemas.openxmlformats.org/officeDocument/2006/relationships/ctrlProp" Target="../ctrlProps/ctrlProp86.xml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ctrlProp" Target="../ctrlProps/ctrlProp85.xml"/><Relationship Id="rId5" Type="http://schemas.openxmlformats.org/officeDocument/2006/relationships/ctrlProp" Target="../ctrlProps/ctrlProp84.xml"/><Relationship Id="rId4" Type="http://schemas.openxmlformats.org/officeDocument/2006/relationships/vmlDrawing" Target="../drawings/vmlDrawing13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ctrlProp" Target="../ctrlProps/ctrlProp88.xml"/><Relationship Id="rId5" Type="http://schemas.openxmlformats.org/officeDocument/2006/relationships/ctrlProp" Target="../ctrlProps/ctrlProp87.xml"/><Relationship Id="rId4" Type="http://schemas.openxmlformats.org/officeDocument/2006/relationships/vmlDrawing" Target="../drawings/vmlDrawing14.v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2.xml"/><Relationship Id="rId13" Type="http://schemas.openxmlformats.org/officeDocument/2006/relationships/ctrlProp" Target="../ctrlProps/ctrlProp97.xml"/><Relationship Id="rId18" Type="http://schemas.openxmlformats.org/officeDocument/2006/relationships/ctrlProp" Target="../ctrlProps/ctrlProp102.xml"/><Relationship Id="rId26" Type="http://schemas.openxmlformats.org/officeDocument/2006/relationships/ctrlProp" Target="../ctrlProps/ctrlProp110.xml"/><Relationship Id="rId39" Type="http://schemas.openxmlformats.org/officeDocument/2006/relationships/ctrlProp" Target="../ctrlProps/ctrlProp123.xml"/><Relationship Id="rId3" Type="http://schemas.openxmlformats.org/officeDocument/2006/relationships/drawing" Target="../drawings/drawing14.xml"/><Relationship Id="rId21" Type="http://schemas.openxmlformats.org/officeDocument/2006/relationships/ctrlProp" Target="../ctrlProps/ctrlProp105.xml"/><Relationship Id="rId34" Type="http://schemas.openxmlformats.org/officeDocument/2006/relationships/ctrlProp" Target="../ctrlProps/ctrlProp118.xml"/><Relationship Id="rId42" Type="http://schemas.openxmlformats.org/officeDocument/2006/relationships/ctrlProp" Target="../ctrlProps/ctrlProp126.xml"/><Relationship Id="rId7" Type="http://schemas.openxmlformats.org/officeDocument/2006/relationships/ctrlProp" Target="../ctrlProps/ctrlProp91.xml"/><Relationship Id="rId12" Type="http://schemas.openxmlformats.org/officeDocument/2006/relationships/ctrlProp" Target="../ctrlProps/ctrlProp96.xml"/><Relationship Id="rId17" Type="http://schemas.openxmlformats.org/officeDocument/2006/relationships/ctrlProp" Target="../ctrlProps/ctrlProp101.xml"/><Relationship Id="rId25" Type="http://schemas.openxmlformats.org/officeDocument/2006/relationships/ctrlProp" Target="../ctrlProps/ctrlProp109.xml"/><Relationship Id="rId33" Type="http://schemas.openxmlformats.org/officeDocument/2006/relationships/ctrlProp" Target="../ctrlProps/ctrlProp117.xml"/><Relationship Id="rId38" Type="http://schemas.openxmlformats.org/officeDocument/2006/relationships/ctrlProp" Target="../ctrlProps/ctrlProp122.xml"/><Relationship Id="rId46" Type="http://schemas.openxmlformats.org/officeDocument/2006/relationships/ctrlProp" Target="../ctrlProps/ctrlProp130.xml"/><Relationship Id="rId2" Type="http://schemas.openxmlformats.org/officeDocument/2006/relationships/printerSettings" Target="../printerSettings/printerSettings69.bin"/><Relationship Id="rId16" Type="http://schemas.openxmlformats.org/officeDocument/2006/relationships/ctrlProp" Target="../ctrlProps/ctrlProp100.xml"/><Relationship Id="rId20" Type="http://schemas.openxmlformats.org/officeDocument/2006/relationships/ctrlProp" Target="../ctrlProps/ctrlProp104.xml"/><Relationship Id="rId29" Type="http://schemas.openxmlformats.org/officeDocument/2006/relationships/ctrlProp" Target="../ctrlProps/ctrlProp113.xml"/><Relationship Id="rId41" Type="http://schemas.openxmlformats.org/officeDocument/2006/relationships/ctrlProp" Target="../ctrlProps/ctrlProp125.xml"/><Relationship Id="rId1" Type="http://schemas.openxmlformats.org/officeDocument/2006/relationships/printerSettings" Target="../printerSettings/printerSettings68.bin"/><Relationship Id="rId6" Type="http://schemas.openxmlformats.org/officeDocument/2006/relationships/ctrlProp" Target="../ctrlProps/ctrlProp90.xml"/><Relationship Id="rId11" Type="http://schemas.openxmlformats.org/officeDocument/2006/relationships/ctrlProp" Target="../ctrlProps/ctrlProp95.xml"/><Relationship Id="rId24" Type="http://schemas.openxmlformats.org/officeDocument/2006/relationships/ctrlProp" Target="../ctrlProps/ctrlProp108.xml"/><Relationship Id="rId32" Type="http://schemas.openxmlformats.org/officeDocument/2006/relationships/ctrlProp" Target="../ctrlProps/ctrlProp116.xml"/><Relationship Id="rId37" Type="http://schemas.openxmlformats.org/officeDocument/2006/relationships/ctrlProp" Target="../ctrlProps/ctrlProp121.xml"/><Relationship Id="rId40" Type="http://schemas.openxmlformats.org/officeDocument/2006/relationships/ctrlProp" Target="../ctrlProps/ctrlProp124.xml"/><Relationship Id="rId45" Type="http://schemas.openxmlformats.org/officeDocument/2006/relationships/ctrlProp" Target="../ctrlProps/ctrlProp129.xml"/><Relationship Id="rId5" Type="http://schemas.openxmlformats.org/officeDocument/2006/relationships/ctrlProp" Target="../ctrlProps/ctrlProp89.xml"/><Relationship Id="rId15" Type="http://schemas.openxmlformats.org/officeDocument/2006/relationships/ctrlProp" Target="../ctrlProps/ctrlProp99.xml"/><Relationship Id="rId23" Type="http://schemas.openxmlformats.org/officeDocument/2006/relationships/ctrlProp" Target="../ctrlProps/ctrlProp107.xml"/><Relationship Id="rId28" Type="http://schemas.openxmlformats.org/officeDocument/2006/relationships/ctrlProp" Target="../ctrlProps/ctrlProp112.xml"/><Relationship Id="rId36" Type="http://schemas.openxmlformats.org/officeDocument/2006/relationships/ctrlProp" Target="../ctrlProps/ctrlProp120.xml"/><Relationship Id="rId10" Type="http://schemas.openxmlformats.org/officeDocument/2006/relationships/ctrlProp" Target="../ctrlProps/ctrlProp94.xml"/><Relationship Id="rId19" Type="http://schemas.openxmlformats.org/officeDocument/2006/relationships/ctrlProp" Target="../ctrlProps/ctrlProp103.xml"/><Relationship Id="rId31" Type="http://schemas.openxmlformats.org/officeDocument/2006/relationships/ctrlProp" Target="../ctrlProps/ctrlProp115.xml"/><Relationship Id="rId44" Type="http://schemas.openxmlformats.org/officeDocument/2006/relationships/ctrlProp" Target="../ctrlProps/ctrlProp128.xml"/><Relationship Id="rId4" Type="http://schemas.openxmlformats.org/officeDocument/2006/relationships/vmlDrawing" Target="../drawings/vmlDrawing15.vml"/><Relationship Id="rId9" Type="http://schemas.openxmlformats.org/officeDocument/2006/relationships/ctrlProp" Target="../ctrlProps/ctrlProp93.xml"/><Relationship Id="rId14" Type="http://schemas.openxmlformats.org/officeDocument/2006/relationships/ctrlProp" Target="../ctrlProps/ctrlProp98.xml"/><Relationship Id="rId22" Type="http://schemas.openxmlformats.org/officeDocument/2006/relationships/ctrlProp" Target="../ctrlProps/ctrlProp106.xml"/><Relationship Id="rId27" Type="http://schemas.openxmlformats.org/officeDocument/2006/relationships/ctrlProp" Target="../ctrlProps/ctrlProp111.xml"/><Relationship Id="rId30" Type="http://schemas.openxmlformats.org/officeDocument/2006/relationships/ctrlProp" Target="../ctrlProps/ctrlProp114.xml"/><Relationship Id="rId35" Type="http://schemas.openxmlformats.org/officeDocument/2006/relationships/ctrlProp" Target="../ctrlProps/ctrlProp119.xml"/><Relationship Id="rId43" Type="http://schemas.openxmlformats.org/officeDocument/2006/relationships/ctrlProp" Target="../ctrlProps/ctrlProp127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3.xml"/><Relationship Id="rId3" Type="http://schemas.openxmlformats.org/officeDocument/2006/relationships/printerSettings" Target="../printerSettings/printerSettings72.bin"/><Relationship Id="rId7" Type="http://schemas.openxmlformats.org/officeDocument/2006/relationships/ctrlProp" Target="../ctrlProps/ctrlProp132.xml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6" Type="http://schemas.openxmlformats.org/officeDocument/2006/relationships/ctrlProp" Target="../ctrlProps/ctrlProp131.xml"/><Relationship Id="rId5" Type="http://schemas.openxmlformats.org/officeDocument/2006/relationships/vmlDrawing" Target="../drawings/vmlDrawing16.vml"/><Relationship Id="rId4" Type="http://schemas.openxmlformats.org/officeDocument/2006/relationships/drawing" Target="../drawings/drawing15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" Type="http://schemas.openxmlformats.org/officeDocument/2006/relationships/vmlDrawing" Target="../drawings/vmlDrawing17.v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01">
    <pageSetUpPr fitToPage="1"/>
  </sheetPr>
  <dimension ref="A1:K39"/>
  <sheetViews>
    <sheetView zoomScale="75" zoomScaleNormal="75" workbookViewId="0">
      <selection activeCell="B13" sqref="B13"/>
    </sheetView>
  </sheetViews>
  <sheetFormatPr defaultRowHeight="12.75"/>
  <cols>
    <col min="1" max="1" width="45.77734375" style="328" customWidth="1"/>
    <col min="2" max="2" width="17.33203125" style="417" customWidth="1"/>
    <col min="3" max="3" width="15.77734375" style="328" customWidth="1"/>
    <col min="4" max="4" width="19.109375" style="328" customWidth="1"/>
    <col min="5" max="5" width="9.109375" style="328" bestFit="1" customWidth="1"/>
    <col min="6" max="6" width="8.88671875" style="328"/>
    <col min="7" max="7" width="10.33203125" style="328" customWidth="1"/>
    <col min="8" max="8" width="9.109375" style="328" bestFit="1" customWidth="1"/>
    <col min="9" max="9" width="6.21875" style="328" customWidth="1"/>
    <col min="10" max="10" width="25.44140625" style="328" customWidth="1"/>
    <col min="11" max="11" width="15" style="328" bestFit="1" customWidth="1"/>
    <col min="12" max="16384" width="8.88671875" style="328"/>
  </cols>
  <sheetData>
    <row r="1" spans="1:11" ht="39.75" customHeight="1" thickTop="1" thickBot="1">
      <c r="A1" s="1245" t="s">
        <v>559</v>
      </c>
      <c r="B1" s="1246"/>
      <c r="C1" s="1246"/>
      <c r="D1" s="1247"/>
      <c r="E1" s="391" t="s">
        <v>299</v>
      </c>
      <c r="F1" s="391" t="s">
        <v>295</v>
      </c>
      <c r="G1" s="392" t="s">
        <v>571</v>
      </c>
      <c r="H1" s="393" t="s">
        <v>301</v>
      </c>
      <c r="I1" s="1243" t="s">
        <v>580</v>
      </c>
      <c r="J1" s="1244"/>
      <c r="K1" s="1244"/>
    </row>
    <row r="2" spans="1:11" ht="17.25" thickTop="1" thickBot="1">
      <c r="A2" s="982"/>
      <c r="C2" s="390"/>
      <c r="D2" s="390"/>
      <c r="E2" s="394">
        <v>1</v>
      </c>
      <c r="F2" s="394" t="s">
        <v>298</v>
      </c>
      <c r="G2" s="394">
        <v>0</v>
      </c>
      <c r="H2" s="395">
        <v>1</v>
      </c>
      <c r="I2" s="396" t="s">
        <v>581</v>
      </c>
      <c r="J2" s="396" t="s">
        <v>582</v>
      </c>
      <c r="K2" s="397" t="s">
        <v>583</v>
      </c>
    </row>
    <row r="3" spans="1:11" ht="27" thickTop="1" thickBot="1">
      <c r="A3" s="398" t="s">
        <v>579</v>
      </c>
      <c r="B3" s="983">
        <v>20122013</v>
      </c>
      <c r="C3" s="399" t="s">
        <v>570</v>
      </c>
      <c r="D3" s="390"/>
      <c r="E3" s="394">
        <v>2</v>
      </c>
      <c r="F3" s="394" t="s">
        <v>122</v>
      </c>
      <c r="G3" s="394">
        <v>0</v>
      </c>
      <c r="H3" s="395">
        <v>1</v>
      </c>
      <c r="I3" s="400">
        <v>1</v>
      </c>
      <c r="J3" s="401" t="s">
        <v>436</v>
      </c>
      <c r="K3" s="402">
        <v>0</v>
      </c>
    </row>
    <row r="4" spans="1:11" ht="16.5" thickTop="1" thickBot="1">
      <c r="A4" s="643" t="s">
        <v>584</v>
      </c>
      <c r="B4" s="644" t="str">
        <f>MID(FiscalYear,1,4)&amp;" - "&amp;MID(FiscalYear,5,4)</f>
        <v>2012 - 2013</v>
      </c>
      <c r="C4" s="403" t="s">
        <v>317</v>
      </c>
      <c r="D4" s="390"/>
      <c r="E4" s="394">
        <v>3</v>
      </c>
      <c r="F4" s="394" t="s">
        <v>292</v>
      </c>
      <c r="G4" s="394">
        <v>1</v>
      </c>
      <c r="H4" s="395">
        <v>2</v>
      </c>
      <c r="I4" s="400">
        <v>2</v>
      </c>
      <c r="J4" s="401" t="s">
        <v>387</v>
      </c>
      <c r="K4" s="402">
        <v>0</v>
      </c>
    </row>
    <row r="5" spans="1:11" ht="19.5" thickTop="1" thickBot="1">
      <c r="A5" s="404" t="s">
        <v>805</v>
      </c>
      <c r="B5" s="384">
        <v>5</v>
      </c>
      <c r="C5" s="403" t="s">
        <v>318</v>
      </c>
      <c r="D5" s="390"/>
      <c r="E5" s="394">
        <v>4</v>
      </c>
      <c r="F5" s="394" t="s">
        <v>293</v>
      </c>
      <c r="G5" s="394">
        <v>1</v>
      </c>
      <c r="H5" s="395">
        <v>2</v>
      </c>
      <c r="I5" s="400">
        <v>3</v>
      </c>
      <c r="J5" s="401" t="s">
        <v>437</v>
      </c>
      <c r="K5" s="402">
        <v>0</v>
      </c>
    </row>
    <row r="6" spans="1:11" ht="16.5" thickTop="1">
      <c r="A6" s="405" t="s">
        <v>452</v>
      </c>
      <c r="B6" s="418" t="s">
        <v>1068</v>
      </c>
      <c r="C6" s="1239" t="s">
        <v>1029</v>
      </c>
      <c r="D6" s="1240"/>
      <c r="E6" s="394">
        <v>5</v>
      </c>
      <c r="F6" s="394" t="s">
        <v>233</v>
      </c>
      <c r="G6" s="394">
        <v>1</v>
      </c>
      <c r="H6" s="395">
        <v>1</v>
      </c>
      <c r="I6" s="400">
        <v>4</v>
      </c>
      <c r="J6" s="401" t="s">
        <v>438</v>
      </c>
      <c r="K6" s="402">
        <v>0</v>
      </c>
    </row>
    <row r="7" spans="1:11" ht="15">
      <c r="A7" s="406" t="s">
        <v>806</v>
      </c>
      <c r="B7" s="419" t="b">
        <v>1</v>
      </c>
      <c r="C7" s="386" t="s">
        <v>577</v>
      </c>
      <c r="D7" s="407" t="s">
        <v>578</v>
      </c>
      <c r="E7" s="394">
        <v>6</v>
      </c>
      <c r="F7" s="394" t="s">
        <v>294</v>
      </c>
      <c r="G7" s="394">
        <v>1</v>
      </c>
      <c r="H7" s="395">
        <v>2</v>
      </c>
      <c r="I7" s="400">
        <v>5</v>
      </c>
      <c r="J7" s="401" t="s">
        <v>439</v>
      </c>
      <c r="K7" s="402">
        <v>0</v>
      </c>
    </row>
    <row r="8" spans="1:11" ht="15">
      <c r="A8" s="385" t="s">
        <v>573</v>
      </c>
      <c r="B8" s="421" t="str">
        <f>"07/01/"&amp;MID(FiscalYear,3,2)&amp;" - 06/30/"&amp;MID(FiscalYear,7,2)</f>
        <v>07/01/12 - 06/30/13</v>
      </c>
      <c r="C8" s="423" t="str">
        <f>"07/01/"&amp;MID(FiscalYear,3,2)&amp;" - 06/30/"&amp;MID(FiscalYear,7,2)</f>
        <v>07/01/12 - 06/30/13</v>
      </c>
      <c r="D8" s="423"/>
      <c r="E8" s="394">
        <v>7</v>
      </c>
      <c r="F8" s="394" t="s">
        <v>145</v>
      </c>
      <c r="G8" s="394">
        <v>0</v>
      </c>
      <c r="H8" s="395">
        <v>1</v>
      </c>
      <c r="I8" s="400">
        <v>6</v>
      </c>
      <c r="J8" s="401" t="s">
        <v>305</v>
      </c>
      <c r="K8" s="402">
        <v>0</v>
      </c>
    </row>
    <row r="9" spans="1:11" ht="15">
      <c r="A9" s="385" t="s">
        <v>574</v>
      </c>
      <c r="B9" s="421" t="str">
        <f>" "</f>
        <v xml:space="preserve"> </v>
      </c>
      <c r="C9" s="423"/>
      <c r="D9" s="423"/>
      <c r="E9" s="394">
        <v>8</v>
      </c>
      <c r="F9" s="394" t="s">
        <v>488</v>
      </c>
      <c r="G9" s="394">
        <v>1</v>
      </c>
      <c r="H9" s="395">
        <v>2</v>
      </c>
      <c r="I9" s="400">
        <v>7</v>
      </c>
      <c r="J9" s="401" t="s">
        <v>440</v>
      </c>
      <c r="K9" s="402">
        <v>1</v>
      </c>
    </row>
    <row r="10" spans="1:11" ht="22.5" customHeight="1" thickBot="1">
      <c r="A10" s="385" t="s">
        <v>803</v>
      </c>
      <c r="B10" s="421" t="str">
        <f>" "</f>
        <v xml:space="preserve"> </v>
      </c>
      <c r="C10" s="409" t="s">
        <v>1031</v>
      </c>
      <c r="D10" s="390"/>
      <c r="E10" s="394">
        <v>9</v>
      </c>
      <c r="F10" s="394" t="s">
        <v>778</v>
      </c>
      <c r="G10" s="394" t="s">
        <v>780</v>
      </c>
      <c r="H10" s="395" t="s">
        <v>779</v>
      </c>
      <c r="I10" s="400">
        <v>8</v>
      </c>
      <c r="J10" s="401" t="s">
        <v>464</v>
      </c>
      <c r="K10" s="402">
        <v>0</v>
      </c>
    </row>
    <row r="11" spans="1:11" ht="16.5" thickTop="1" thickBot="1">
      <c r="A11" s="408" t="s">
        <v>575</v>
      </c>
      <c r="B11" s="422" t="str">
        <f>"07/01/"&amp;MID(FiscalYear,3,2)&amp;" - 06/30/"&amp;MID(FiscalYear,7,2)</f>
        <v>07/01/12 - 06/30/13</v>
      </c>
      <c r="C11" s="424" t="str">
        <f>TEXT(VALUE(MID(FiscalYear,3,2))-1,"00")&amp;"-"&amp;TEXT(VALUE(MID(FiscalYear,7,2))-1,"00")</f>
        <v>11-12</v>
      </c>
      <c r="D11" s="411"/>
      <c r="E11" s="1236" t="s">
        <v>572</v>
      </c>
      <c r="F11" s="1237"/>
      <c r="G11" s="1237"/>
      <c r="H11" s="1238"/>
      <c r="I11" s="400">
        <v>9</v>
      </c>
      <c r="J11" s="401" t="s">
        <v>197</v>
      </c>
      <c r="K11" s="402">
        <v>0</v>
      </c>
    </row>
    <row r="12" spans="1:11" ht="16.5" thickTop="1" thickBot="1">
      <c r="A12" s="410" t="s">
        <v>576</v>
      </c>
      <c r="B12" s="426" t="str">
        <f>"(Rev. " &amp; TEXT(GetDatePublished(),"M/YYYY")&amp;")"</f>
        <v>(Rev. 9/2013)</v>
      </c>
      <c r="C12" s="390"/>
      <c r="D12" s="390"/>
      <c r="E12" s="390"/>
      <c r="F12" s="390"/>
      <c r="G12" s="390"/>
      <c r="H12" s="390"/>
      <c r="I12" s="400">
        <v>10</v>
      </c>
      <c r="J12" s="401" t="s">
        <v>203</v>
      </c>
      <c r="K12" s="402">
        <v>0</v>
      </c>
    </row>
    <row r="13" spans="1:11" ht="19.5" thickTop="1" thickBot="1">
      <c r="A13" s="412" t="s">
        <v>1021</v>
      </c>
      <c r="B13" s="387">
        <v>0.5</v>
      </c>
      <c r="C13" s="1241" t="s">
        <v>1030</v>
      </c>
      <c r="D13" s="1242"/>
      <c r="E13" s="390"/>
      <c r="F13" s="390"/>
      <c r="G13" s="390"/>
      <c r="H13" s="390"/>
      <c r="I13" s="400">
        <v>11</v>
      </c>
      <c r="J13" s="401" t="s">
        <v>465</v>
      </c>
      <c r="K13" s="402">
        <v>0</v>
      </c>
    </row>
    <row r="14" spans="1:11" ht="19.5" thickTop="1" thickBot="1">
      <c r="A14" s="412" t="s">
        <v>1022</v>
      </c>
      <c r="B14" s="387">
        <v>0.5</v>
      </c>
      <c r="C14" s="984" t="s">
        <v>1098</v>
      </c>
      <c r="D14" s="388">
        <v>416.95</v>
      </c>
      <c r="E14" s="390"/>
      <c r="F14" s="390"/>
      <c r="G14" s="390"/>
      <c r="H14" s="390"/>
      <c r="I14" s="400">
        <v>12</v>
      </c>
      <c r="J14" s="401" t="s">
        <v>589</v>
      </c>
      <c r="K14" s="402">
        <v>0</v>
      </c>
    </row>
    <row r="15" spans="1:11" ht="19.5" thickTop="1" thickBot="1">
      <c r="A15" s="412" t="s">
        <v>1023</v>
      </c>
      <c r="B15" s="387">
        <v>0.5</v>
      </c>
      <c r="C15" s="984"/>
      <c r="D15" s="388"/>
      <c r="E15" s="390"/>
      <c r="F15" s="390"/>
      <c r="G15" s="390"/>
      <c r="H15" s="390"/>
      <c r="I15" s="400">
        <v>13</v>
      </c>
      <c r="J15" s="429" t="s">
        <v>605</v>
      </c>
      <c r="K15" s="402">
        <v>0</v>
      </c>
    </row>
    <row r="16" spans="1:11" ht="15.75" thickTop="1">
      <c r="A16" s="425" t="s">
        <v>558</v>
      </c>
      <c r="B16" s="459" t="s">
        <v>1068</v>
      </c>
      <c r="C16" s="390"/>
      <c r="D16" s="390"/>
      <c r="E16" s="390"/>
      <c r="F16" s="390"/>
      <c r="G16" s="390"/>
      <c r="H16" s="390"/>
      <c r="I16" s="400">
        <v>14</v>
      </c>
      <c r="J16" s="401" t="s">
        <v>466</v>
      </c>
      <c r="K16" s="402">
        <v>0</v>
      </c>
    </row>
    <row r="17" spans="1:11" ht="15.75" thickBot="1">
      <c r="A17" s="390"/>
      <c r="C17" s="390"/>
      <c r="D17" s="390"/>
      <c r="E17" s="390"/>
      <c r="F17" s="390"/>
      <c r="G17" s="390"/>
      <c r="H17" s="390"/>
      <c r="I17" s="400">
        <v>15</v>
      </c>
      <c r="J17" s="401" t="s">
        <v>878</v>
      </c>
      <c r="K17" s="402">
        <v>0</v>
      </c>
    </row>
    <row r="18" spans="1:11" ht="21" thickTop="1" thickBot="1">
      <c r="A18" s="413" t="s">
        <v>1026</v>
      </c>
      <c r="B18" s="389">
        <v>0.65</v>
      </c>
      <c r="C18" s="414"/>
      <c r="D18" s="390"/>
      <c r="E18" s="390"/>
      <c r="F18" s="390"/>
      <c r="G18" s="390"/>
      <c r="H18" s="390"/>
      <c r="I18" s="400">
        <v>16</v>
      </c>
      <c r="J18" s="401" t="s">
        <v>441</v>
      </c>
      <c r="K18" s="402">
        <v>0</v>
      </c>
    </row>
    <row r="19" spans="1:11" ht="21" thickTop="1" thickBot="1">
      <c r="A19" s="413" t="s">
        <v>1027</v>
      </c>
      <c r="B19" s="389">
        <v>0.65</v>
      </c>
      <c r="C19" s="414"/>
      <c r="D19" s="390"/>
      <c r="E19" s="390"/>
      <c r="F19" s="390"/>
      <c r="G19" s="390"/>
      <c r="H19" s="390"/>
      <c r="I19" s="400">
        <v>17</v>
      </c>
      <c r="J19" s="401" t="s">
        <v>442</v>
      </c>
      <c r="K19" s="402">
        <v>0</v>
      </c>
    </row>
    <row r="20" spans="1:11" ht="21" thickTop="1" thickBot="1">
      <c r="A20" s="415" t="s">
        <v>1028</v>
      </c>
      <c r="B20" s="389">
        <v>0.65</v>
      </c>
      <c r="C20" s="414"/>
      <c r="D20" s="416"/>
      <c r="E20" s="390"/>
      <c r="F20" s="390"/>
      <c r="G20" s="390"/>
      <c r="H20" s="390"/>
      <c r="I20" s="400">
        <v>18</v>
      </c>
      <c r="J20" s="401" t="s">
        <v>443</v>
      </c>
      <c r="K20" s="402">
        <v>1</v>
      </c>
    </row>
    <row r="21" spans="1:11" ht="17.25" thickTop="1" thickBot="1">
      <c r="A21" s="390"/>
      <c r="B21" s="420"/>
      <c r="C21" s="414"/>
      <c r="D21" s="390"/>
      <c r="E21" s="390"/>
      <c r="F21" s="390"/>
      <c r="G21" s="390"/>
      <c r="H21" s="390"/>
      <c r="I21" s="400">
        <v>19</v>
      </c>
      <c r="J21" s="401" t="s">
        <v>444</v>
      </c>
      <c r="K21" s="402">
        <v>0</v>
      </c>
    </row>
    <row r="22" spans="1:11" ht="21" thickTop="1" thickBot="1">
      <c r="A22" s="906" t="s">
        <v>1024</v>
      </c>
      <c r="B22" s="389">
        <v>0.5</v>
      </c>
      <c r="C22" s="390"/>
      <c r="D22" s="390"/>
      <c r="E22" s="390"/>
      <c r="F22" s="390"/>
      <c r="G22" s="390"/>
      <c r="H22" s="390"/>
      <c r="I22" s="400">
        <v>20</v>
      </c>
      <c r="J22" s="401" t="s">
        <v>445</v>
      </c>
      <c r="K22" s="402">
        <v>0</v>
      </c>
    </row>
    <row r="23" spans="1:11" ht="21" thickTop="1" thickBot="1">
      <c r="A23" s="427" t="s">
        <v>1025</v>
      </c>
      <c r="B23" s="389">
        <v>0.75</v>
      </c>
      <c r="C23" s="390"/>
      <c r="D23" s="390"/>
      <c r="E23" s="390"/>
      <c r="F23" s="390"/>
      <c r="G23" s="390"/>
      <c r="H23" s="390"/>
      <c r="I23" s="400">
        <v>21</v>
      </c>
      <c r="J23" s="429" t="s">
        <v>490</v>
      </c>
      <c r="K23" s="402">
        <v>0</v>
      </c>
    </row>
    <row r="24" spans="1:11" ht="21" customHeight="1" thickTop="1" thickBot="1">
      <c r="A24" s="685" t="s">
        <v>1057</v>
      </c>
      <c r="B24" s="389">
        <v>0.65</v>
      </c>
      <c r="C24" s="390"/>
      <c r="D24" s="390"/>
      <c r="E24" s="390"/>
      <c r="F24" s="390"/>
      <c r="G24" s="390"/>
      <c r="H24" s="390"/>
      <c r="I24" s="400">
        <v>22</v>
      </c>
      <c r="J24" s="429" t="s">
        <v>446</v>
      </c>
      <c r="K24" s="402">
        <v>0</v>
      </c>
    </row>
    <row r="25" spans="1:11" ht="20.100000000000001" customHeight="1" thickTop="1" thickBot="1">
      <c r="A25" s="1102" t="s">
        <v>1058</v>
      </c>
      <c r="B25" s="389">
        <v>1</v>
      </c>
      <c r="C25" s="390"/>
      <c r="D25" s="390"/>
      <c r="E25" s="390"/>
      <c r="F25" s="390"/>
      <c r="G25" s="390"/>
      <c r="H25" s="390"/>
      <c r="I25" s="400">
        <v>23</v>
      </c>
      <c r="J25" s="401" t="s">
        <v>489</v>
      </c>
      <c r="K25" s="402">
        <v>0</v>
      </c>
    </row>
    <row r="26" spans="1:11" ht="20.100000000000001" customHeight="1" thickTop="1">
      <c r="A26" s="390"/>
      <c r="C26" s="390"/>
      <c r="D26" s="390"/>
      <c r="E26" s="390"/>
      <c r="F26" s="390"/>
      <c r="G26" s="390"/>
      <c r="H26" s="390"/>
      <c r="I26" s="400">
        <v>24</v>
      </c>
      <c r="J26" s="401" t="s">
        <v>460</v>
      </c>
      <c r="K26" s="402">
        <v>0</v>
      </c>
    </row>
    <row r="27" spans="1:11" ht="20.100000000000001" customHeight="1">
      <c r="A27" s="390"/>
      <c r="C27" s="390"/>
      <c r="D27" s="390"/>
      <c r="E27" s="390"/>
      <c r="F27" s="390"/>
      <c r="G27" s="390"/>
      <c r="H27" s="390"/>
      <c r="I27" s="400">
        <v>25</v>
      </c>
      <c r="J27" s="401" t="s">
        <v>461</v>
      </c>
      <c r="K27" s="402">
        <v>0</v>
      </c>
    </row>
    <row r="28" spans="1:11" ht="20.100000000000001" customHeight="1">
      <c r="A28" s="390"/>
      <c r="I28" s="400">
        <v>26</v>
      </c>
      <c r="J28" s="401" t="s">
        <v>447</v>
      </c>
      <c r="K28" s="402">
        <v>0</v>
      </c>
    </row>
    <row r="29" spans="1:11" ht="20.100000000000001" customHeight="1">
      <c r="I29" s="400">
        <v>27</v>
      </c>
      <c r="J29" s="401" t="s">
        <v>1059</v>
      </c>
      <c r="K29" s="402">
        <v>0</v>
      </c>
    </row>
    <row r="30" spans="1:11" ht="20.100000000000001" customHeight="1">
      <c r="A30" s="390"/>
      <c r="I30" s="400">
        <v>28</v>
      </c>
      <c r="J30" s="401" t="s">
        <v>448</v>
      </c>
      <c r="K30" s="402">
        <v>0</v>
      </c>
    </row>
    <row r="31" spans="1:11" ht="20.100000000000001" customHeight="1">
      <c r="I31" s="400" t="s">
        <v>518</v>
      </c>
      <c r="J31" s="401" t="s">
        <v>449</v>
      </c>
      <c r="K31" s="402">
        <v>0</v>
      </c>
    </row>
    <row r="32" spans="1:11" ht="20.100000000000001" customHeight="1">
      <c r="I32" s="400" t="s">
        <v>519</v>
      </c>
      <c r="J32" s="401" t="s">
        <v>450</v>
      </c>
      <c r="K32" s="402">
        <v>0</v>
      </c>
    </row>
    <row r="33" spans="9:11" ht="20.100000000000001" customHeight="1">
      <c r="I33" s="400" t="s">
        <v>520</v>
      </c>
      <c r="J33" s="401" t="s">
        <v>198</v>
      </c>
      <c r="K33" s="402">
        <v>0</v>
      </c>
    </row>
    <row r="34" spans="9:11" ht="20.100000000000001" customHeight="1">
      <c r="I34" s="400" t="s">
        <v>521</v>
      </c>
      <c r="J34" s="401" t="s">
        <v>199</v>
      </c>
      <c r="K34" s="402">
        <v>0</v>
      </c>
    </row>
    <row r="35" spans="9:11" ht="20.100000000000001" customHeight="1">
      <c r="I35" s="400" t="s">
        <v>522</v>
      </c>
      <c r="J35" s="401" t="s">
        <v>200</v>
      </c>
      <c r="K35" s="402">
        <v>0</v>
      </c>
    </row>
    <row r="36" spans="9:11" ht="20.100000000000001" customHeight="1">
      <c r="I36" s="400" t="s">
        <v>523</v>
      </c>
      <c r="J36" s="401" t="s">
        <v>201</v>
      </c>
      <c r="K36" s="402">
        <v>0</v>
      </c>
    </row>
    <row r="37" spans="9:11" ht="20.100000000000001" customHeight="1">
      <c r="I37" s="400" t="s">
        <v>50</v>
      </c>
      <c r="J37" s="401" t="s">
        <v>202</v>
      </c>
      <c r="K37" s="402">
        <v>0</v>
      </c>
    </row>
    <row r="38" spans="9:11" ht="20.100000000000001" customHeight="1">
      <c r="I38" s="400" t="s">
        <v>524</v>
      </c>
      <c r="J38" s="401" t="s">
        <v>927</v>
      </c>
      <c r="K38" s="402">
        <v>0</v>
      </c>
    </row>
    <row r="39" spans="9:11" ht="20.100000000000001" customHeight="1">
      <c r="I39" s="400" t="s">
        <v>525</v>
      </c>
      <c r="J39" s="401" t="s">
        <v>928</v>
      </c>
      <c r="K39" s="402">
        <v>0</v>
      </c>
    </row>
  </sheetData>
  <sheetProtection password="F140" sheet="1" objects="1" scenarios="1"/>
  <dataConsolidate/>
  <customSheetViews>
    <customSheetView guid="{3C347D85-A9C8-40DE-8556-FF44E8446C58}" scale="75" showGridLines="0" fitToPage="1" state="veryHidden" showRuler="0">
      <selection activeCell="B20" sqref="B20"/>
      <pageMargins left="0.3" right="0.3" top="0.3" bottom="0.75" header="0.25" footer="0.5"/>
      <printOptions horizontalCentered="1" verticalCentered="1" headings="1" gridLines="1"/>
      <pageSetup scale="69" orientation="landscape" r:id="rId1"/>
      <headerFooter alignWithMargins="0">
        <oddFooter>&amp;L&amp;"Arial"&amp;08J:\Tst\CFRS\DEVELMNT\CR20052006\History - Dev\CFRS_20052006_CC99999X_(V1.00Beta)_Detail_Template.xls&amp;R&amp;"Arial"&amp;08&amp;A</oddFooter>
      </headerFooter>
    </customSheetView>
  </customSheetViews>
  <mergeCells count="5">
    <mergeCell ref="E11:H11"/>
    <mergeCell ref="C6:D6"/>
    <mergeCell ref="C13:D13"/>
    <mergeCell ref="I1:K1"/>
    <mergeCell ref="A1:D1"/>
  </mergeCells>
  <phoneticPr fontId="0" type="noConversion"/>
  <printOptions horizontalCentered="1" verticalCentered="1" headings="1" gridLines="1"/>
  <pageMargins left="0.3" right="0.3" top="0.3" bottom="0.75" header="0.25" footer="0.5"/>
  <pageSetup scale="59" orientation="landscape" r:id="rId2"/>
  <headerFooter alignWithMargins="0">
    <oddFooter>&amp;R&amp;"Arial,Regular"&amp;8&amp;A</oddFooter>
  </headerFooter>
  <ignoredErrors>
    <ignoredError sqref="I31" numberStoredAsText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02"/>
  <dimension ref="A1:G2"/>
  <sheetViews>
    <sheetView workbookViewId="0">
      <selection activeCell="C16" sqref="C16"/>
    </sheetView>
  </sheetViews>
  <sheetFormatPr defaultRowHeight="15.75"/>
  <cols>
    <col min="1" max="1" width="13.6640625" style="435" customWidth="1"/>
    <col min="2" max="2" width="8.33203125" style="257" bestFit="1" customWidth="1"/>
    <col min="3" max="3" width="17.44140625" style="257" customWidth="1"/>
    <col min="4" max="4" width="9" style="257" customWidth="1"/>
    <col min="5" max="5" width="9.44140625" style="257" customWidth="1"/>
    <col min="6" max="6" width="26.21875" style="432" customWidth="1"/>
    <col min="7" max="7" width="25.5546875" style="432" customWidth="1"/>
    <col min="8" max="16384" width="8.88671875" style="257"/>
  </cols>
  <sheetData>
    <row r="1" spans="1:7" s="319" customFormat="1">
      <c r="A1" s="433"/>
      <c r="B1" s="318" t="s">
        <v>432</v>
      </c>
      <c r="C1" s="318">
        <f>COUNT(A:A)</f>
        <v>0</v>
      </c>
      <c r="F1" s="430"/>
      <c r="G1" s="430"/>
    </row>
    <row r="2" spans="1:7" s="319" customFormat="1">
      <c r="A2" s="434" t="s">
        <v>429</v>
      </c>
      <c r="B2" s="320" t="s">
        <v>388</v>
      </c>
      <c r="C2" s="320" t="s">
        <v>430</v>
      </c>
      <c r="D2" s="320" t="s">
        <v>431</v>
      </c>
      <c r="E2" s="320" t="s">
        <v>433</v>
      </c>
      <c r="F2" s="431" t="s">
        <v>434</v>
      </c>
      <c r="G2" s="431" t="s">
        <v>435</v>
      </c>
    </row>
  </sheetData>
  <sheetProtection password="F140" sheet="1" objects="1" scenarios="1"/>
  <customSheetViews>
    <customSheetView guid="{3C347D85-A9C8-40DE-8556-FF44E8446C58}" scale="75" showGridLines="0" state="veryHidden" showRuler="0">
      <pageMargins left="0.25" right="0.25" top="0.75" bottom="0.75" header="0.5" footer="0.5"/>
      <pageSetup paperSize="5" scale="77" fitToHeight="32767" orientation="portrait" r:id="rId1"/>
      <headerFooter alignWithMargins="0">
        <oddFooter>&amp;C&amp;"Arial,Regular"&amp;8&amp;P/&amp;N&amp;L&amp;"Arial"&amp;08C:\cfrs\CR20032004\CFRS_20032004_CC99999X_(V0.92)_Detail_Template.xls&amp;R&amp;"Arial"&amp;08&amp;A</oddFooter>
      </headerFooter>
    </customSheetView>
  </customSheetViews>
  <phoneticPr fontId="0" type="noConversion"/>
  <pageMargins left="0.25" right="0.25" top="0.75" bottom="0.75" header="0.5" footer="0.5"/>
  <pageSetup paperSize="5" scale="77" fitToHeight="32767" orientation="portrait" r:id="rId2"/>
  <headerFooter alignWithMargins="0">
    <oddFooter>&amp;C&amp;"Arial,Regular"&amp;8&amp;P/&amp;N&amp;R&amp;"Arial,Regular"&amp;8&amp;A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03">
    <pageSetUpPr fitToPage="1"/>
  </sheetPr>
  <dimension ref="K5:K6"/>
  <sheetViews>
    <sheetView workbookViewId="0">
      <selection activeCell="A18" sqref="A18"/>
    </sheetView>
  </sheetViews>
  <sheetFormatPr defaultRowHeight="15.75"/>
  <sheetData>
    <row r="5" spans="11:11">
      <c r="K5" s="802" t="s">
        <v>1005</v>
      </c>
    </row>
    <row r="6" spans="11:11">
      <c r="K6" s="803" t="str">
        <f xml:space="preserve"> ProtectionStatus</f>
        <v>ON</v>
      </c>
    </row>
  </sheetData>
  <sheetProtection password="F140" sheet="1" objects="1" scenarios="1"/>
  <customSheetViews>
    <customSheetView guid="{3C347D85-A9C8-40DE-8556-FF44E8446C58}" scale="75" showGridLines="0" showRowCol="0" fitToPage="1" showRuler="0">
      <selection activeCell="G32" sqref="G32"/>
      <pageMargins left="0.5" right="0.5" top="1" bottom="1" header="0.5" footer="0.5"/>
      <printOptions horizontalCentered="1"/>
      <pageSetup scale="90" orientation="portrait" r:id="rId1"/>
      <headerFooter alignWithMargins="0">
        <oddFooter>&amp;L&amp;"Arial"&amp;08C:\cfrs\CR20032004\CFRS_20032004_CC99999X_(V0.93)_Detail_Template.xls&amp;R&amp;"Arial"&amp;08&amp;A</oddFooter>
      </headerFooter>
    </customSheetView>
  </customSheetViews>
  <phoneticPr fontId="0" type="noConversion"/>
  <printOptions horizontalCentered="1"/>
  <pageMargins left="0.5" right="0.5" top="1" bottom="1" header="0.5" footer="0.5"/>
  <pageSetup scale="75" orientation="portrait" r:id="rId2"/>
  <headerFooter alignWithMargins="0">
    <oddFooter>&amp;R&amp;"Arial,Regular"&amp;8&amp;A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5" name="Button 1">
              <controlPr defaultSize="0" autoFill="0" autoPict="0" macro="[0]!ShowAllForms">
                <anchor moveWithCells="1" sizeWithCells="1">
                  <from>
                    <xdr:col>0</xdr:col>
                    <xdr:colOff>0</xdr:colOff>
                    <xdr:row>6</xdr:row>
                    <xdr:rowOff>123825</xdr:rowOff>
                  </from>
                  <to>
                    <xdr:col>3</xdr:col>
                    <xdr:colOff>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6" name="btn2">
              <controlPr defaultSize="0" autoFill="0" autoPict="0" macro="[0]!HideAllFormsExceptHOME">
                <anchor moveWithCells="1" sizeWithCells="1">
                  <from>
                    <xdr:col>0</xdr:col>
                    <xdr:colOff>0</xdr:colOff>
                    <xdr:row>2</xdr:row>
                    <xdr:rowOff>38100</xdr:rowOff>
                  </from>
                  <to>
                    <xdr:col>3</xdr:col>
                    <xdr:colOff>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7" name="Button 3">
              <controlPr defaultSize="0" autoFill="0" autoPict="0" macro="[0]!ShowEverything">
                <anchor moveWithCells="1" sizeWithCells="1">
                  <from>
                    <xdr:col>0</xdr:col>
                    <xdr:colOff>0</xdr:colOff>
                    <xdr:row>4</xdr:row>
                    <xdr:rowOff>76200</xdr:rowOff>
                  </from>
                  <to>
                    <xdr:col>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8" name="Button 4">
              <controlPr defaultSize="0" autoFill="0" autoPict="0" macro="[0]!TurnOffHeadings">
                <anchor moveWithCells="1" sizeWithCells="1">
                  <from>
                    <xdr:col>3</xdr:col>
                    <xdr:colOff>104775</xdr:colOff>
                    <xdr:row>2</xdr:row>
                    <xdr:rowOff>38100</xdr:rowOff>
                  </from>
                  <to>
                    <xdr:col>6</xdr:col>
                    <xdr:colOff>104775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7" r:id="rId9" name="Button 5">
              <controlPr defaultSize="0" autoFill="0" autoPict="0" macro="[0]!TurnOffGrid">
                <anchor moveWithCells="1" sizeWithCells="1">
                  <from>
                    <xdr:col>3</xdr:col>
                    <xdr:colOff>104775</xdr:colOff>
                    <xdr:row>4</xdr:row>
                    <xdr:rowOff>76200</xdr:rowOff>
                  </from>
                  <to>
                    <xdr:col>6</xdr:col>
                    <xdr:colOff>104775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8" r:id="rId10" name="Button 6">
              <controlPr defaultSize="0" autoFill="0" autoPict="0" macro="[0]!ClearErrorLog">
                <anchor moveWithCells="1" sizeWithCells="1">
                  <from>
                    <xdr:col>6</xdr:col>
                    <xdr:colOff>190500</xdr:colOff>
                    <xdr:row>2</xdr:row>
                    <xdr:rowOff>38100</xdr:rowOff>
                  </from>
                  <to>
                    <xdr:col>9</xdr:col>
                    <xdr:colOff>190500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9" r:id="rId11" name="Button 7">
              <controlPr defaultSize="0" autoFill="0" autoPict="0" macro="[0]!ProtectUnProtect_Toggle">
                <anchor moveWithCells="1" sizeWithCells="1">
                  <from>
                    <xdr:col>6</xdr:col>
                    <xdr:colOff>190500</xdr:colOff>
                    <xdr:row>4</xdr:row>
                    <xdr:rowOff>76200</xdr:rowOff>
                  </from>
                  <to>
                    <xdr:col>9</xdr:col>
                    <xdr:colOff>190500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2" r:id="rId12" name="Button 10">
              <controlPr defaultSize="0" autoFill="0" autoPict="0" macro="[0]!ClearAllFormBackToBlank">
                <anchor moveWithCells="1" siz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3</xdr:col>
                    <xdr:colOff>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3" r:id="rId13" name="Button 11">
              <controlPr defaultSize="0" autoFill="0" autoPict="0" macro="[0]!HideDMH">
                <anchor moveWithCells="1" sizeWithCells="1">
                  <from>
                    <xdr:col>3</xdr:col>
                    <xdr:colOff>104775</xdr:colOff>
                    <xdr:row>6</xdr:row>
                    <xdr:rowOff>114300</xdr:rowOff>
                  </from>
                  <to>
                    <xdr:col>6</xdr:col>
                    <xdr:colOff>104775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84" r:id="rId14" name="Button 12">
              <controlPr defaultSize="0" autoFill="0" autoPict="0" macro="[0]!PrintAllForms">
                <anchor moveWithCells="1" sizeWithCells="1">
                  <from>
                    <xdr:col>3</xdr:col>
                    <xdr:colOff>104775</xdr:colOff>
                    <xdr:row>8</xdr:row>
                    <xdr:rowOff>152400</xdr:rowOff>
                  </from>
                  <to>
                    <xdr:col>6</xdr:col>
                    <xdr:colOff>104775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379" r:id="rId15" name="Button 107">
              <controlPr defaultSize="0" autoFill="0" autoPict="0" macro="[0]!UnprotectedToPink">
                <anchor moveWithCells="1" sizeWithCells="1">
                  <from>
                    <xdr:col>6</xdr:col>
                    <xdr:colOff>190500</xdr:colOff>
                    <xdr:row>6</xdr:row>
                    <xdr:rowOff>114300</xdr:rowOff>
                  </from>
                  <to>
                    <xdr:col>9</xdr:col>
                    <xdr:colOff>190500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04">
    <pageSetUpPr fitToPage="1"/>
  </sheetPr>
  <dimension ref="A1:K1"/>
  <sheetViews>
    <sheetView topLeftCell="A31" workbookViewId="0">
      <selection activeCell="L32" sqref="L32"/>
    </sheetView>
  </sheetViews>
  <sheetFormatPr defaultRowHeight="15.75"/>
  <cols>
    <col min="10" max="10" width="2.77734375" customWidth="1"/>
    <col min="11" max="11" width="14.5546875" customWidth="1"/>
  </cols>
  <sheetData>
    <row r="1" spans="1:11" ht="48" customHeight="1">
      <c r="A1" s="1248" t="str">
        <f>"DETAIL COST AND FINANCIAL REPORT (FY "&amp; FiscalYear_with_Dash &amp;")"</f>
        <v>DETAIL COST AND FINANCIAL REPORT (FY 2012 - 2013)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</row>
  </sheetData>
  <sheetProtection password="F140" sheet="1" objects="1" scenarios="1"/>
  <customSheetViews>
    <customSheetView guid="{3C347D85-A9C8-40DE-8556-FF44E8446C58}" scale="75" showGridLines="0" showRowCol="0" fitToPage="1" showRuler="0">
      <selection activeCell="I16" sqref="I16"/>
      <pageMargins left="0.5" right="0.5" top="0.5" bottom="0.5" header="0.5" footer="0.5"/>
      <printOptions horizontalCentered="1" verticalCentered="1"/>
      <pageSetup paperSize="5" scale="82" orientation="portrait" r:id="rId1"/>
      <headerFooter alignWithMargins="0">
        <oddHeader>&amp;R&amp;"Arial"&amp;08DEPARTMENT OF MENTAL HEALTH_x000D_Fiscal Year 2004 - 2005</oddHeader>
        <oddFooter>&amp;L&amp;"Arial"&amp;08J:\Tst\CFRS\DEVELMNT\CR20042005\CFRS_20042005_CC99999X_(V8.02Beta)_Detail_Template.xls&amp;R&amp;"Arial"&amp;08HOME</oddFooter>
      </headerFooter>
    </customSheetView>
  </customSheetViews>
  <mergeCells count="1">
    <mergeCell ref="A1:K1"/>
  </mergeCells>
  <phoneticPr fontId="0" type="noConversion"/>
  <printOptions horizontalCentered="1" verticalCentered="1"/>
  <pageMargins left="0.5" right="0.5" top="0.5" bottom="0.5" header="0.5" footer="0.5"/>
  <pageSetup paperSize="5" scale="82" orientation="portrait" r:id="rId2"/>
  <headerFooter alignWithMargins="0">
    <oddHeader>&amp;R&amp;"Arial"&amp;08DEPARTMENT OF HEALTHCARE SERVICES_x000D_Fiscal Year 2012 - 2013</oddHeader>
    <oddFooter>&amp;R&amp;"Arial,Regular"&amp;8HOME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71" r:id="rId5" name="Button 7">
              <controlPr defaultSize="0" autoFill="0" autoPict="0" macro="[0]!GotoMedical">
                <anchor moveWithCells="1">
                  <from>
                    <xdr:col>0</xdr:col>
                    <xdr:colOff>714375</xdr:colOff>
                    <xdr:row>15</xdr:row>
                    <xdr:rowOff>47625</xdr:rowOff>
                  </from>
                  <to>
                    <xdr:col>3</xdr:col>
                    <xdr:colOff>714375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6" name="Button 8">
              <controlPr defaultSize="0" autoFill="0" autoPict="0" macro="[0]!GotoNonMedical">
                <anchor moveWithCells="1">
                  <from>
                    <xdr:col>5</xdr:col>
                    <xdr:colOff>38100</xdr:colOff>
                    <xdr:row>15</xdr:row>
                    <xdr:rowOff>38100</xdr:rowOff>
                  </from>
                  <to>
                    <xdr:col>8</xdr:col>
                    <xdr:colOff>38100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7" name="Button 19">
              <controlPr defaultSize="0" autoFill="0" autoPict="0" macro="[0]!ShowAllForms">
                <anchor moveWithCells="1" sizeWithCells="1">
                  <from>
                    <xdr:col>0</xdr:col>
                    <xdr:colOff>0</xdr:colOff>
                    <xdr:row>37</xdr:row>
                    <xdr:rowOff>66675</xdr:rowOff>
                  </from>
                  <to>
                    <xdr:col>3</xdr:col>
                    <xdr:colOff>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8" name="btn2">
              <controlPr defaultSize="0" autoFill="0" autoPict="0" macro="[0]!HideAllFormsExceptHOME">
                <anchor moveWithCells="1" sizeWithCells="1">
                  <from>
                    <xdr:col>0</xdr:col>
                    <xdr:colOff>0</xdr:colOff>
                    <xdr:row>35</xdr:row>
                    <xdr:rowOff>28575</xdr:rowOff>
                  </from>
                  <to>
                    <xdr:col>3</xdr:col>
                    <xdr:colOff>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9" name="Button 22">
              <controlPr defaultSize="0" autoFill="0" autoPict="0" macro="[0]!TurnOffHeadings">
                <anchor moveWithCells="1" sizeWithCells="1">
                  <from>
                    <xdr:col>3</xdr:col>
                    <xdr:colOff>104775</xdr:colOff>
                    <xdr:row>35</xdr:row>
                    <xdr:rowOff>28575</xdr:rowOff>
                  </from>
                  <to>
                    <xdr:col>6</xdr:col>
                    <xdr:colOff>104775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10" name="Button 23">
              <controlPr defaultSize="0" autoFill="0" autoPict="0" macro="[0]!TurnOffGrid">
                <anchor moveWithCells="1" sizeWithCells="1">
                  <from>
                    <xdr:col>3</xdr:col>
                    <xdr:colOff>104775</xdr:colOff>
                    <xdr:row>37</xdr:row>
                    <xdr:rowOff>85725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2" r:id="rId11" name="Button 48">
              <controlPr defaultSize="0" autoFill="0" autoPict="0" macro="[0]!ClearAllFormBackToBlank">
                <anchor moveWithCells="1" sizeWithCells="1">
                  <from>
                    <xdr:col>0</xdr:col>
                    <xdr:colOff>0</xdr:colOff>
                    <xdr:row>39</xdr:row>
                    <xdr:rowOff>104775</xdr:rowOff>
                  </from>
                  <to>
                    <xdr:col>3</xdr:col>
                    <xdr:colOff>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1" r:id="rId12" name="Button 57">
              <controlPr defaultSize="0" autoFill="0" autoPict="0" macro="[0]!DoImportFromText">
                <anchor moveWithCells="1" sizeWithCells="1">
                  <from>
                    <xdr:col>6</xdr:col>
                    <xdr:colOff>200025</xdr:colOff>
                    <xdr:row>35</xdr:row>
                    <xdr:rowOff>38100</xdr:rowOff>
                  </from>
                  <to>
                    <xdr:col>9</xdr:col>
                    <xdr:colOff>200025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2" r:id="rId13" name="Button 58">
              <controlPr defaultSize="0" autoFill="0" autoPict="0" macro="[0]!DoExportToText">
                <anchor moveWithCells="1" sizeWithCells="1">
                  <from>
                    <xdr:col>6</xdr:col>
                    <xdr:colOff>190500</xdr:colOff>
                    <xdr:row>38</xdr:row>
                    <xdr:rowOff>104775</xdr:rowOff>
                  </from>
                  <to>
                    <xdr:col>9</xdr:col>
                    <xdr:colOff>190500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5" r:id="rId14" name="Button 61">
              <controlPr defaultSize="0" autoFill="0" autoPict="0" macro="[0]!DMHOnly">
                <anchor moveWithCells="1" sizeWithCells="1">
                  <from>
                    <xdr:col>3</xdr:col>
                    <xdr:colOff>123825</xdr:colOff>
                    <xdr:row>39</xdr:row>
                    <xdr:rowOff>114300</xdr:rowOff>
                  </from>
                  <to>
                    <xdr:col>6</xdr:col>
                    <xdr:colOff>123825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05">
    <pageSetUpPr fitToPage="1"/>
  </sheetPr>
  <dimension ref="A1:P42"/>
  <sheetViews>
    <sheetView tabSelected="1" workbookViewId="0">
      <selection sqref="A1:L1"/>
    </sheetView>
  </sheetViews>
  <sheetFormatPr defaultRowHeight="15.75"/>
  <sheetData>
    <row r="1" spans="1:16" ht="46.5" customHeight="1">
      <c r="A1" s="1248" t="str">
        <f>"DETAIL COST AND FINANCIAL REPORT (FY "&amp; FiscalYear_with_Dash &amp;")"</f>
        <v>DETAIL COST AND FINANCIAL REPORT (FY 2012 - 2013)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  <c r="L1" s="1248"/>
    </row>
    <row r="3" spans="1:16">
      <c r="A3" s="167"/>
      <c r="E3" s="167"/>
    </row>
    <row r="4" spans="1:16">
      <c r="A4" s="167"/>
    </row>
    <row r="5" spans="1:16">
      <c r="A5" s="167"/>
    </row>
    <row r="6" spans="1:16">
      <c r="A6" s="167"/>
    </row>
    <row r="8" spans="1:16">
      <c r="A8" s="167"/>
    </row>
    <row r="9" spans="1:16">
      <c r="A9" s="167"/>
    </row>
    <row r="10" spans="1:16">
      <c r="A10" s="167"/>
    </row>
    <row r="11" spans="1:16">
      <c r="A11" s="167"/>
    </row>
    <row r="13" spans="1:16">
      <c r="A13" s="167"/>
    </row>
    <row r="14" spans="1:16">
      <c r="A14" s="167"/>
      <c r="O14" s="713"/>
    </row>
    <row r="15" spans="1:16">
      <c r="A15" s="167"/>
      <c r="P15" s="713"/>
    </row>
    <row r="16" spans="1:16">
      <c r="A16" s="167"/>
    </row>
    <row r="18" spans="1:1">
      <c r="A18" s="167"/>
    </row>
    <row r="42" spans="5:5">
      <c r="E42" s="801" t="s">
        <v>879</v>
      </c>
    </row>
  </sheetData>
  <sheetProtection password="F140" sheet="1" objects="1" scenarios="1"/>
  <customSheetViews>
    <customSheetView guid="{3C347D85-A9C8-40DE-8556-FF44E8446C58}" scale="75" showGridLines="0" showRowCol="0" fitToPage="1" showRuler="0">
      <selection sqref="A1:L1"/>
      <pageMargins left="0.5" right="0.5" top="0.5" bottom="0.5" header="0.5" footer="0.5"/>
      <printOptions horizontalCentered="1" verticalCentered="1"/>
      <pageSetup paperSize="5" scale="75" orientation="portrait" r:id="rId1"/>
      <headerFooter alignWithMargins="0">
        <oddHeader>&amp;R&amp;"Arial"&amp;08DEPARTMENT OF MENTAL HEALTH_x000D_Fiscal Year 2004 - 2005</oddHeader>
        <oddFooter>&amp;L&amp;"Arial"&amp;08J:\Tst\CFRS\DEVELMNT\CR20042005\CFRS_20042005_CC99999X_(V8.02)_Detail_Template.xls&amp;R&amp;"Arial"&amp;08Medi-Cal</oddFooter>
      </headerFooter>
    </customSheetView>
  </customSheetViews>
  <mergeCells count="1">
    <mergeCell ref="A1:L1"/>
  </mergeCells>
  <phoneticPr fontId="0" type="noConversion"/>
  <printOptions horizontalCentered="1" verticalCentered="1"/>
  <pageMargins left="0.5" right="0.5" top="0.5" bottom="0.5" header="0.5" footer="0.5"/>
  <pageSetup paperSize="5" scale="75" orientation="portrait" r:id="rId2"/>
  <headerFooter alignWithMargins="0">
    <oddHeader>&amp;R&amp;"Arial"&amp;08DEPARTMENT OF HEALTHCARE SERVICES_x000D_Fiscal Year 2012 - 2013</oddHeader>
    <oddFooter>&amp;R&amp;"Arial,Regular"&amp;8Medi-Cal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5" name="Button 1">
              <controlPr defaultSize="0" autoFill="0" autoPict="0" macro="[0]!GotoMH1900_INFO">
                <anchor moveWithCells="1">
                  <from>
                    <xdr:col>1</xdr:col>
                    <xdr:colOff>276225</xdr:colOff>
                    <xdr:row>2</xdr:row>
                    <xdr:rowOff>9525</xdr:rowOff>
                  </from>
                  <to>
                    <xdr:col>3</xdr:col>
                    <xdr:colOff>466725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6" name="btn2">
              <controlPr defaultSize="0" autoFill="0" autoPict="0" macro="[0]!GotoMH1901_Schedule_B">
                <anchor moveWithCells="1">
                  <from>
                    <xdr:col>1</xdr:col>
                    <xdr:colOff>276225</xdr:colOff>
                    <xdr:row>12</xdr:row>
                    <xdr:rowOff>28575</xdr:rowOff>
                  </from>
                  <to>
                    <xdr:col>3</xdr:col>
                    <xdr:colOff>714375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7" name="Button 3">
              <controlPr defaultSize="0" autoFill="0" autoPict="0" macro="[0]!GotoMH1901_Schedule_A">
                <anchor moveWithCells="1">
                  <from>
                    <xdr:col>1</xdr:col>
                    <xdr:colOff>276225</xdr:colOff>
                    <xdr:row>6</xdr:row>
                    <xdr:rowOff>180975</xdr:rowOff>
                  </from>
                  <to>
                    <xdr:col>3</xdr:col>
                    <xdr:colOff>685800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8" name="Button 4">
              <controlPr defaultSize="0" autoFill="0" autoPict="0" macro="[0]!GotoMH1991">
                <anchor moveWithCells="1">
                  <from>
                    <xdr:col>8</xdr:col>
                    <xdr:colOff>9525</xdr:colOff>
                    <xdr:row>12</xdr:row>
                    <xdr:rowOff>9525</xdr:rowOff>
                  </from>
                  <to>
                    <xdr:col>10</xdr:col>
                    <xdr:colOff>200025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9" name="Button 14">
              <controlPr defaultSize="0" autoFill="0" autoPict="0" macro="[0]!GotoMH1960">
                <anchor moveWithCells="1">
                  <from>
                    <xdr:col>1</xdr:col>
                    <xdr:colOff>276225</xdr:colOff>
                    <xdr:row>33</xdr:row>
                    <xdr:rowOff>66675</xdr:rowOff>
                  </from>
                  <to>
                    <xdr:col>3</xdr:col>
                    <xdr:colOff>466725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0" name="Button 15">
              <controlPr defaultSize="0" autoFill="0" autoPict="0" macro="[0]!GotoMH1961">
                <anchor moveWithCells="1">
                  <from>
                    <xdr:col>1</xdr:col>
                    <xdr:colOff>276225</xdr:colOff>
                    <xdr:row>17</xdr:row>
                    <xdr:rowOff>28575</xdr:rowOff>
                  </from>
                  <to>
                    <xdr:col>3</xdr:col>
                    <xdr:colOff>466725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11" name="Button 17">
              <controlPr defaultSize="0" autoFill="0" autoPict="0" macro="[0]!GotoMH1969_INST">
                <anchor moveWithCells="1">
                  <from>
                    <xdr:col>4</xdr:col>
                    <xdr:colOff>485775</xdr:colOff>
                    <xdr:row>49</xdr:row>
                    <xdr:rowOff>66675</xdr:rowOff>
                  </from>
                  <to>
                    <xdr:col>6</xdr:col>
                    <xdr:colOff>676275</xdr:colOff>
                    <xdr:row>51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1" r:id="rId12" name="Button 25">
              <controlPr defaultSize="0" autoFill="0" autoPict="0" macro="[0]!GotoMH1968">
                <anchor moveWithCells="1">
                  <from>
                    <xdr:col>1</xdr:col>
                    <xdr:colOff>323850</xdr:colOff>
                    <xdr:row>62</xdr:row>
                    <xdr:rowOff>28575</xdr:rowOff>
                  </from>
                  <to>
                    <xdr:col>3</xdr:col>
                    <xdr:colOff>514350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2" r:id="rId13" name="Button 26">
              <controlPr defaultSize="0" autoFill="0" autoPict="0" macro="[0]!GotoMH1966s">
                <anchor moveWithCells="1">
                  <from>
                    <xdr:col>1</xdr:col>
                    <xdr:colOff>323850</xdr:colOff>
                    <xdr:row>57</xdr:row>
                    <xdr:rowOff>180975</xdr:rowOff>
                  </from>
                  <to>
                    <xdr:col>3</xdr:col>
                    <xdr:colOff>514350</xdr:colOff>
                    <xdr:row>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43" r:id="rId14" name="Button 27">
              <controlPr defaultSize="0" autoFill="0" autoPict="0" macro="[0]!GotoMH1979">
                <anchor moveWithCells="1">
                  <from>
                    <xdr:col>1</xdr:col>
                    <xdr:colOff>323850</xdr:colOff>
                    <xdr:row>66</xdr:row>
                    <xdr:rowOff>190500</xdr:rowOff>
                  </from>
                  <to>
                    <xdr:col>3</xdr:col>
                    <xdr:colOff>514350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7" r:id="rId15" name="Button 41">
              <controlPr defaultSize="0" autoFill="0" autoPict="0" macro="[0]!GotoMH1964">
                <anchor moveWithCells="1">
                  <from>
                    <xdr:col>4</xdr:col>
                    <xdr:colOff>495300</xdr:colOff>
                    <xdr:row>42</xdr:row>
                    <xdr:rowOff>190500</xdr:rowOff>
                  </from>
                  <to>
                    <xdr:col>6</xdr:col>
                    <xdr:colOff>685800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59" r:id="rId16" name="Button 43">
              <controlPr defaultSize="0" autoFill="0" autoPict="0" macro="[0]!GotoMH1969FromInst">
                <anchor moveWithCells="1">
                  <from>
                    <xdr:col>8</xdr:col>
                    <xdr:colOff>381000</xdr:colOff>
                    <xdr:row>49</xdr:row>
                    <xdr:rowOff>38100</xdr:rowOff>
                  </from>
                  <to>
                    <xdr:col>10</xdr:col>
                    <xdr:colOff>571500</xdr:colOff>
                    <xdr:row>51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2" r:id="rId17" name="Button 46">
              <controlPr defaultSize="0" autoFill="0" autoPict="0" macro="[0]!GotoMH1992">
                <anchor moveWithCells="1">
                  <from>
                    <xdr:col>6</xdr:col>
                    <xdr:colOff>647700</xdr:colOff>
                    <xdr:row>62</xdr:row>
                    <xdr:rowOff>180975</xdr:rowOff>
                  </from>
                  <to>
                    <xdr:col>9</xdr:col>
                    <xdr:colOff>76200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7" r:id="rId18" name="Button 51">
              <controlPr defaultSize="0" autoFill="0" autoPict="0" macro="[0]!GotoMH1901_Schedule_C">
                <anchor moveWithCells="1">
                  <from>
                    <xdr:col>1</xdr:col>
                    <xdr:colOff>276225</xdr:colOff>
                    <xdr:row>42</xdr:row>
                    <xdr:rowOff>180975</xdr:rowOff>
                  </from>
                  <to>
                    <xdr:col>3</xdr:col>
                    <xdr:colOff>676275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69" r:id="rId19" name="Button 53">
              <controlPr defaultSize="0" autoFill="0" autoPict="0" macro="[0]!GotoMH1962">
                <anchor moveWithCells="1">
                  <from>
                    <xdr:col>1</xdr:col>
                    <xdr:colOff>276225</xdr:colOff>
                    <xdr:row>22</xdr:row>
                    <xdr:rowOff>66675</xdr:rowOff>
                  </from>
                  <to>
                    <xdr:col>3</xdr:col>
                    <xdr:colOff>466725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73" r:id="rId20" name="Button 57">
              <controlPr defaultSize="0" autoFill="0" autoPict="0" macro="[0]!GotoMH1963">
                <anchor moveWithCells="1">
                  <from>
                    <xdr:col>1</xdr:col>
                    <xdr:colOff>276225</xdr:colOff>
                    <xdr:row>27</xdr:row>
                    <xdr:rowOff>123825</xdr:rowOff>
                  </from>
                  <to>
                    <xdr:col>3</xdr:col>
                    <xdr:colOff>466725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561" r:id="rId21" name="Button 145">
              <controlPr defaultSize="0" autoFill="0" autoPict="0" macro="[0]!GotoMH1965">
                <anchor moveWithCells="1">
                  <from>
                    <xdr:col>8</xdr:col>
                    <xdr:colOff>342900</xdr:colOff>
                    <xdr:row>42</xdr:row>
                    <xdr:rowOff>190500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06">
    <pageSetUpPr fitToPage="1"/>
  </sheetPr>
  <dimension ref="A1:K20"/>
  <sheetViews>
    <sheetView workbookViewId="0">
      <selection sqref="A1:K3"/>
    </sheetView>
  </sheetViews>
  <sheetFormatPr defaultRowHeight="15.75"/>
  <sheetData>
    <row r="1" spans="1:11" ht="15.75" customHeight="1">
      <c r="A1" s="1248" t="str">
        <f>"DETAIL COST AND FINANCIAL REPORT (FY "&amp; FiscalYear_with_Dash &amp;")"</f>
        <v>DETAIL COST AND FINANCIAL REPORT (FY 2012 - 2013)</v>
      </c>
      <c r="B1" s="1248"/>
      <c r="C1" s="1248"/>
      <c r="D1" s="1248"/>
      <c r="E1" s="1248"/>
      <c r="F1" s="1248"/>
      <c r="G1" s="1248"/>
      <c r="H1" s="1248"/>
      <c r="I1" s="1248"/>
      <c r="J1" s="1248"/>
      <c r="K1" s="1248"/>
    </row>
    <row r="2" spans="1:11" ht="15.75" customHeight="1">
      <c r="A2" s="1248"/>
      <c r="B2" s="1248"/>
      <c r="C2" s="1248"/>
      <c r="D2" s="1248"/>
      <c r="E2" s="1248"/>
      <c r="F2" s="1248"/>
      <c r="G2" s="1248"/>
      <c r="H2" s="1248"/>
      <c r="I2" s="1248"/>
      <c r="J2" s="1248"/>
      <c r="K2" s="1248"/>
    </row>
    <row r="3" spans="1:11" ht="15.75" customHeight="1">
      <c r="A3" s="1248"/>
      <c r="B3" s="1248"/>
      <c r="C3" s="1248"/>
      <c r="D3" s="1248"/>
      <c r="E3" s="1248"/>
      <c r="F3" s="1248"/>
      <c r="G3" s="1248"/>
      <c r="H3" s="1248"/>
      <c r="I3" s="1248"/>
      <c r="J3" s="1248"/>
      <c r="K3" s="1248"/>
    </row>
    <row r="5" spans="1:11">
      <c r="A5" s="167"/>
      <c r="E5" s="167"/>
    </row>
    <row r="6" spans="1:11">
      <c r="A6" s="167"/>
    </row>
    <row r="7" spans="1:11">
      <c r="A7" s="167"/>
    </row>
    <row r="8" spans="1:11">
      <c r="A8" s="167"/>
    </row>
    <row r="10" spans="1:11">
      <c r="A10" s="167"/>
    </row>
    <row r="11" spans="1:11">
      <c r="A11" s="167"/>
    </row>
    <row r="12" spans="1:11">
      <c r="A12" s="167"/>
    </row>
    <row r="13" spans="1:11">
      <c r="A13" s="167"/>
    </row>
    <row r="15" spans="1:11">
      <c r="A15" s="167"/>
    </row>
    <row r="16" spans="1:11">
      <c r="A16" s="167"/>
    </row>
    <row r="17" spans="1:1">
      <c r="A17" s="167"/>
    </row>
    <row r="18" spans="1:1">
      <c r="A18" s="167"/>
    </row>
    <row r="20" spans="1:1">
      <c r="A20" s="167"/>
    </row>
  </sheetData>
  <sheetProtection password="F140" sheet="1" objects="1" scenarios="1"/>
  <customSheetViews>
    <customSheetView guid="{3C347D85-A9C8-40DE-8556-FF44E8446C58}" scale="75" showGridLines="0" showRowCol="0" fitToPage="1" showRuler="0">
      <selection sqref="A1:K3"/>
      <pageMargins left="0.5" right="0.5" top="0.5" bottom="0.5" header="0.5" footer="0.5"/>
      <printOptions horizontalCentered="1" verticalCentered="1"/>
      <pageSetup paperSize="5" scale="82" orientation="portrait" r:id="rId1"/>
      <headerFooter alignWithMargins="0"/>
    </customSheetView>
  </customSheetViews>
  <mergeCells count="1">
    <mergeCell ref="A1:K3"/>
  </mergeCells>
  <phoneticPr fontId="0" type="noConversion"/>
  <printOptions horizontalCentered="1" verticalCentered="1"/>
  <pageMargins left="0.5" right="0.5" top="0.5" bottom="0.5" header="0.5" footer="0.5"/>
  <pageSetup paperSize="5" scale="82" orientation="portrait" r:id="rId2"/>
  <headerFooter alignWithMargins="0">
    <oddHeader>&amp;R&amp;"Arial"&amp;08DEPARTMENT OF HEALTHCARE SERVICES_x000D_Fiscal Year 2011 - 2012</oddHeader>
    <oddFooter>&amp;R&amp;"Arial,Regular"&amp;8Non Medi-Cal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5" name="Button 1">
              <controlPr defaultSize="0" autoFill="0" autoPict="0" macro="[0]!GotoMH1900_INFO">
                <anchor moveWithCells="1">
                  <from>
                    <xdr:col>1</xdr:col>
                    <xdr:colOff>219075</xdr:colOff>
                    <xdr:row>3</xdr:row>
                    <xdr:rowOff>190500</xdr:rowOff>
                  </from>
                  <to>
                    <xdr:col>3</xdr:col>
                    <xdr:colOff>571500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6" name="btn2">
              <controlPr defaultSize="0" autoFill="0" autoPict="0" macro="[0]!GotoMH1901_Schedule_B">
                <anchor moveWithCells="1">
                  <from>
                    <xdr:col>1</xdr:col>
                    <xdr:colOff>161925</xdr:colOff>
                    <xdr:row>13</xdr:row>
                    <xdr:rowOff>180975</xdr:rowOff>
                  </from>
                  <to>
                    <xdr:col>3</xdr:col>
                    <xdr:colOff>514350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7" name="Button 3">
              <controlPr defaultSize="0" autoFill="0" autoPict="0" macro="[0]!GotoMH1901_Schedule_A">
                <anchor moveWithCells="1">
                  <from>
                    <xdr:col>1</xdr:col>
                    <xdr:colOff>228600</xdr:colOff>
                    <xdr:row>8</xdr:row>
                    <xdr:rowOff>161925</xdr:rowOff>
                  </from>
                  <to>
                    <xdr:col>3</xdr:col>
                    <xdr:colOff>581025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8" name="Button 14">
              <controlPr defaultSize="0" autoFill="0" autoPict="0" macro="[0]!GotoMH1960">
                <anchor moveWithCells="1">
                  <from>
                    <xdr:col>1</xdr:col>
                    <xdr:colOff>219075</xdr:colOff>
                    <xdr:row>19</xdr:row>
                    <xdr:rowOff>47625</xdr:rowOff>
                  </from>
                  <to>
                    <xdr:col>3</xdr:col>
                    <xdr:colOff>571500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9" name="Button 25">
              <controlPr defaultSize="0" autoFill="0" autoPict="0" macro="[0]!GotoMH1901_Schedule_C">
                <anchor moveWithCells="1">
                  <from>
                    <xdr:col>1</xdr:col>
                    <xdr:colOff>180975</xdr:colOff>
                    <xdr:row>25</xdr:row>
                    <xdr:rowOff>0</xdr:rowOff>
                  </from>
                  <to>
                    <xdr:col>3</xdr:col>
                    <xdr:colOff>533400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10" name="Button 30">
              <controlPr defaultSize="0" autoFill="0" autoPict="0" macro="[0]!GotoMH1966s">
                <anchor moveWithCells="1">
                  <from>
                    <xdr:col>4</xdr:col>
                    <xdr:colOff>733425</xdr:colOff>
                    <xdr:row>27</xdr:row>
                    <xdr:rowOff>38100</xdr:rowOff>
                  </from>
                  <to>
                    <xdr:col>7</xdr:col>
                    <xdr:colOff>323850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2" r:id="rId11" name="Button 60">
              <controlPr defaultSize="0" autoFill="0" autoPict="0" macro="[0]!GotoMH1964">
                <anchor moveWithCells="1">
                  <from>
                    <xdr:col>4</xdr:col>
                    <xdr:colOff>752475</xdr:colOff>
                    <xdr:row>25</xdr:row>
                    <xdr:rowOff>9525</xdr:rowOff>
                  </from>
                  <to>
                    <xdr:col>7</xdr:col>
                    <xdr:colOff>342900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3" r:id="rId12" name="Button 81">
              <controlPr defaultSize="0" autoFill="0" autoPict="0" macro="[0]!GotoMH1992">
                <anchor moveWithCells="1">
                  <from>
                    <xdr:col>1</xdr:col>
                    <xdr:colOff>228600</xdr:colOff>
                    <xdr:row>30</xdr:row>
                    <xdr:rowOff>57150</xdr:rowOff>
                  </from>
                  <to>
                    <xdr:col>3</xdr:col>
                    <xdr:colOff>581025</xdr:colOff>
                    <xdr:row>31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07">
    <pageSetUpPr fitToPage="1"/>
  </sheetPr>
  <dimension ref="A1:H62"/>
  <sheetViews>
    <sheetView zoomScale="75" zoomScaleNormal="75" workbookViewId="0"/>
  </sheetViews>
  <sheetFormatPr defaultColWidth="8" defaultRowHeight="15"/>
  <cols>
    <col min="1" max="1" width="33.109375" style="3" customWidth="1"/>
    <col min="2" max="2" width="21.21875" style="2" customWidth="1"/>
    <col min="3" max="3" width="13.88671875" style="3" customWidth="1"/>
    <col min="4" max="4" width="15.21875" style="3" customWidth="1"/>
    <col min="5" max="5" width="28" style="3" customWidth="1"/>
    <col min="6" max="6" width="18.44140625" style="3" customWidth="1"/>
    <col min="7" max="16384" width="8" style="3"/>
  </cols>
  <sheetData>
    <row r="1" spans="1:8" ht="15.75" customHeight="1" thickBot="1">
      <c r="A1" s="460" t="s">
        <v>624</v>
      </c>
      <c r="B1" s="452"/>
      <c r="C1" s="453"/>
      <c r="D1" s="453"/>
      <c r="E1" s="453"/>
      <c r="F1" s="461" t="s">
        <v>1012</v>
      </c>
      <c r="H1" s="275"/>
    </row>
    <row r="2" spans="1:8" s="463" customFormat="1" ht="49.5" customHeight="1" thickTop="1">
      <c r="A2" s="556" t="str">
        <f>"DETAIL COST REPORT"&amp;CHAR(10)&amp;"INFORMATION SHEET"&amp;CHAR(10)&amp;"MH 1900 "&amp;Revision_Date</f>
        <v>DETAIL COST REPORT
INFORMATION SHEET
MH 1900 (Rev. 9/2013)</v>
      </c>
      <c r="B2" s="462"/>
      <c r="C2" s="462"/>
      <c r="E2" s="1249" t="str">
        <f>"FISCAL YEAR "&amp; FiscalYear_with_Dash</f>
        <v>FISCAL YEAR 2012 - 2013</v>
      </c>
      <c r="F2" s="1250"/>
      <c r="H2" s="464"/>
    </row>
    <row r="3" spans="1:8" ht="20.25" customHeight="1">
      <c r="A3" s="258" t="s">
        <v>277</v>
      </c>
    </row>
    <row r="4" spans="1:8" ht="15.75" thickBot="1">
      <c r="A4" s="1" t="s">
        <v>276</v>
      </c>
    </row>
    <row r="5" spans="1:8" ht="15.75">
      <c r="A5" s="267" t="s">
        <v>278</v>
      </c>
      <c r="B5" s="989"/>
    </row>
    <row r="6" spans="1:8" ht="15.75">
      <c r="A6" s="268" t="s">
        <v>160</v>
      </c>
      <c r="B6" s="990"/>
    </row>
    <row r="7" spans="1:8" ht="15.75">
      <c r="A7" s="268" t="s">
        <v>279</v>
      </c>
      <c r="B7" s="991"/>
    </row>
    <row r="8" spans="1:8" ht="15.75">
      <c r="A8" s="268" t="s">
        <v>177</v>
      </c>
      <c r="B8" s="992"/>
    </row>
    <row r="9" spans="1:8" ht="15.75">
      <c r="A9" s="268" t="s">
        <v>174</v>
      </c>
      <c r="B9" s="993"/>
    </row>
    <row r="10" spans="1:8" ht="15.75">
      <c r="A10" s="268" t="s">
        <v>175</v>
      </c>
      <c r="B10" s="992"/>
    </row>
    <row r="11" spans="1:8" ht="33">
      <c r="A11" s="232" t="s">
        <v>929</v>
      </c>
      <c r="B11" s="994">
        <v>1</v>
      </c>
      <c r="E11" s="175"/>
    </row>
    <row r="12" spans="1:8" ht="33" customHeight="1" thickBot="1">
      <c r="A12" s="235" t="s">
        <v>930</v>
      </c>
      <c r="B12" s="995">
        <v>2</v>
      </c>
    </row>
    <row r="13" spans="1:8" s="1" customFormat="1" ht="60" customHeight="1">
      <c r="A13" s="258" t="s">
        <v>453</v>
      </c>
    </row>
    <row r="14" spans="1:8" ht="3" customHeight="1">
      <c r="A14"/>
      <c r="B14"/>
      <c r="C14"/>
    </row>
    <row r="15" spans="1:8">
      <c r="A15" s="1" t="s">
        <v>280</v>
      </c>
    </row>
    <row r="16" spans="1:8" ht="17.25" customHeight="1" thickBot="1">
      <c r="B16" s="3"/>
    </row>
    <row r="17" spans="1:2" ht="15.75">
      <c r="A17" s="267" t="s">
        <v>281</v>
      </c>
      <c r="B17" s="1126"/>
    </row>
    <row r="18" spans="1:2" ht="15.75">
      <c r="A18" s="268"/>
      <c r="B18" s="1126"/>
    </row>
    <row r="19" spans="1:2" ht="15.75">
      <c r="A19" s="268"/>
      <c r="B19" s="1126"/>
    </row>
    <row r="20" spans="1:2" ht="15.75">
      <c r="A20" s="268" t="s">
        <v>282</v>
      </c>
      <c r="B20" s="1127"/>
    </row>
    <row r="21" spans="1:2" ht="15.75" customHeight="1">
      <c r="A21" s="1255" t="s">
        <v>15</v>
      </c>
      <c r="B21" s="996">
        <v>1</v>
      </c>
    </row>
    <row r="22" spans="1:2" ht="16.5" customHeight="1" thickBot="1">
      <c r="A22" s="1256"/>
      <c r="B22" s="445"/>
    </row>
    <row r="23" spans="1:2" ht="18.75" customHeight="1">
      <c r="A23" s="204"/>
      <c r="B23" s="873"/>
    </row>
    <row r="24" spans="1:2" ht="30" customHeight="1" thickBot="1">
      <c r="A24" s="1257" t="s">
        <v>653</v>
      </c>
      <c r="B24" s="1257"/>
    </row>
    <row r="25" spans="1:2" ht="18.75" customHeight="1">
      <c r="A25" s="269" t="s">
        <v>341</v>
      </c>
      <c r="B25" s="1128"/>
    </row>
    <row r="26" spans="1:2" ht="18.75" customHeight="1" thickBot="1">
      <c r="A26" s="270" t="s">
        <v>342</v>
      </c>
      <c r="B26" s="1128"/>
    </row>
    <row r="27" spans="1:2" ht="9.75" customHeight="1">
      <c r="A27" s="204"/>
      <c r="B27" s="853"/>
    </row>
    <row r="28" spans="1:2" ht="30" customHeight="1" thickBot="1">
      <c r="A28" s="1257" t="s">
        <v>677</v>
      </c>
      <c r="B28" s="1257"/>
    </row>
    <row r="29" spans="1:2" ht="18.75" customHeight="1">
      <c r="A29" s="269" t="s">
        <v>341</v>
      </c>
      <c r="B29" s="1128"/>
    </row>
    <row r="30" spans="1:2" ht="18.75" customHeight="1" thickBot="1">
      <c r="A30" s="270" t="s">
        <v>342</v>
      </c>
      <c r="B30" s="1128"/>
    </row>
    <row r="31" spans="1:2" ht="9.75" customHeight="1">
      <c r="A31" s="204"/>
      <c r="B31" s="853"/>
    </row>
    <row r="32" spans="1:2" ht="30" customHeight="1" thickBot="1">
      <c r="A32" s="1257" t="s">
        <v>678</v>
      </c>
      <c r="B32" s="1257"/>
    </row>
    <row r="33" spans="1:8" ht="18.75" customHeight="1">
      <c r="A33" s="269" t="s">
        <v>341</v>
      </c>
      <c r="B33" s="1128"/>
    </row>
    <row r="34" spans="1:8" ht="18.75" customHeight="1" thickBot="1">
      <c r="A34" s="270" t="s">
        <v>342</v>
      </c>
      <c r="B34" s="1128"/>
    </row>
    <row r="35" spans="1:8" ht="15.75" thickBot="1">
      <c r="B35" s="855"/>
    </row>
    <row r="36" spans="1:8" ht="16.5" thickBot="1">
      <c r="A36" s="446" t="s">
        <v>601</v>
      </c>
      <c r="B36" s="869">
        <f ca="1">'MH1979'!S57</f>
        <v>0</v>
      </c>
    </row>
    <row r="37" spans="1:8" ht="11.25" customHeight="1">
      <c r="B37" s="855"/>
    </row>
    <row r="38" spans="1:8" ht="30.75" customHeight="1" thickBot="1">
      <c r="A38" s="1258" t="s">
        <v>302</v>
      </c>
      <c r="B38" s="1259"/>
      <c r="C38" s="1"/>
    </row>
    <row r="39" spans="1:8" s="271" customFormat="1" ht="15.75" customHeight="1">
      <c r="A39" s="272" t="s">
        <v>324</v>
      </c>
      <c r="B39" s="1129"/>
      <c r="C39" s="856"/>
      <c r="D39" s="856"/>
      <c r="E39" s="1258"/>
      <c r="F39" s="1259"/>
      <c r="G39" s="856"/>
      <c r="H39" s="856"/>
    </row>
    <row r="40" spans="1:8" s="271" customFormat="1" ht="15.75" customHeight="1">
      <c r="A40" s="273" t="s">
        <v>325</v>
      </c>
      <c r="B40" s="1130"/>
      <c r="C40" s="856"/>
      <c r="D40" s="856"/>
      <c r="E40" s="3"/>
      <c r="F40" s="3"/>
      <c r="G40" s="856"/>
      <c r="H40" s="856"/>
    </row>
    <row r="41" spans="1:8" s="271" customFormat="1" ht="15.75">
      <c r="A41" s="273" t="s">
        <v>326</v>
      </c>
      <c r="B41" s="1130"/>
      <c r="C41" s="856"/>
      <c r="D41" s="856"/>
      <c r="E41" s="3"/>
      <c r="F41" s="3"/>
      <c r="G41" s="856"/>
      <c r="H41" s="856"/>
    </row>
    <row r="42" spans="1:8" s="271" customFormat="1" ht="15.75">
      <c r="A42" s="273" t="s">
        <v>327</v>
      </c>
      <c r="B42" s="1130"/>
      <c r="C42" s="856"/>
      <c r="D42" s="856"/>
      <c r="E42" s="3"/>
      <c r="F42" s="804"/>
      <c r="G42" s="856"/>
      <c r="H42" s="856"/>
    </row>
    <row r="43" spans="1:8" s="271" customFormat="1" ht="15.75">
      <c r="A43" s="273" t="s">
        <v>328</v>
      </c>
      <c r="B43" s="1130"/>
      <c r="C43" s="856"/>
      <c r="D43" s="856"/>
      <c r="E43" s="804"/>
      <c r="F43" s="858"/>
      <c r="G43" s="856"/>
      <c r="H43" s="856"/>
    </row>
    <row r="44" spans="1:8" s="271" customFormat="1" ht="15.75">
      <c r="A44" s="273" t="s">
        <v>329</v>
      </c>
      <c r="B44" s="1130"/>
      <c r="C44" s="856"/>
      <c r="D44" s="856"/>
      <c r="E44" s="804"/>
      <c r="F44" s="859"/>
      <c r="G44" s="856"/>
      <c r="H44" s="856"/>
    </row>
    <row r="45" spans="1:8" s="271" customFormat="1" ht="16.5" thickBot="1">
      <c r="A45" s="274" t="s">
        <v>330</v>
      </c>
      <c r="B45" s="1130"/>
      <c r="C45" s="856"/>
      <c r="D45" s="856"/>
      <c r="E45" s="804"/>
      <c r="F45" s="858"/>
      <c r="G45" s="856"/>
      <c r="H45" s="856"/>
    </row>
    <row r="46" spans="1:8" s="271" customFormat="1">
      <c r="A46" s="857"/>
      <c r="B46" s="857"/>
      <c r="C46" s="856"/>
      <c r="D46" s="856"/>
      <c r="E46" s="804"/>
      <c r="F46" s="860"/>
      <c r="G46" s="856"/>
      <c r="H46" s="856"/>
    </row>
    <row r="47" spans="1:8" ht="19.5" customHeight="1">
      <c r="A47" s="1260" t="s">
        <v>888</v>
      </c>
      <c r="B47" s="1261"/>
      <c r="C47" s="1262"/>
      <c r="D47" s="1262"/>
      <c r="E47" s="1262"/>
      <c r="F47" s="1263"/>
    </row>
    <row r="48" spans="1:8" ht="15.75" customHeight="1">
      <c r="A48" s="1264" t="s">
        <v>1093</v>
      </c>
      <c r="B48" s="1265"/>
      <c r="C48" s="1266"/>
      <c r="D48" s="1267" t="s">
        <v>1094</v>
      </c>
      <c r="E48" s="1268"/>
      <c r="F48" s="1269"/>
    </row>
    <row r="49" spans="1:6" ht="16.5" thickBot="1">
      <c r="A49" s="806" t="s">
        <v>889</v>
      </c>
      <c r="B49" s="867" t="s">
        <v>296</v>
      </c>
      <c r="C49" s="868" t="s">
        <v>887</v>
      </c>
      <c r="D49" s="805"/>
      <c r="E49" s="810" t="s">
        <v>343</v>
      </c>
      <c r="F49" s="807" t="s">
        <v>890</v>
      </c>
    </row>
    <row r="50" spans="1:6" ht="17.25" customHeight="1" thickBot="1">
      <c r="A50" s="808" t="s">
        <v>626</v>
      </c>
      <c r="B50" s="997"/>
      <c r="C50" s="998"/>
      <c r="E50" s="891" t="str">
        <f>"SDMC   "&amp;LEFT(Entire_FiscalYear,20)</f>
        <v>SDMC   07/01/12 - 06/30/13</v>
      </c>
      <c r="F50" s="999"/>
    </row>
    <row r="51" spans="1:6" ht="16.5" thickBot="1">
      <c r="A51" s="809" t="s">
        <v>607</v>
      </c>
      <c r="B51" s="997"/>
      <c r="C51" s="1000"/>
      <c r="E51" s="892" t="s">
        <v>11</v>
      </c>
      <c r="F51" s="1253"/>
    </row>
    <row r="52" spans="1:6" ht="15.75" customHeight="1" thickBot="1">
      <c r="A52" s="809" t="s">
        <v>611</v>
      </c>
      <c r="B52" s="997"/>
      <c r="C52" s="1000"/>
      <c r="E52" s="893" t="str">
        <f>Entire_FiscalYear</f>
        <v>07/01/12 - 06/30/13</v>
      </c>
      <c r="F52" s="1254"/>
    </row>
    <row r="53" spans="1:6" ht="16.5" customHeight="1" thickBot="1">
      <c r="A53" s="809" t="s">
        <v>612</v>
      </c>
      <c r="B53" s="997"/>
      <c r="C53" s="1000"/>
      <c r="E53" s="892" t="s">
        <v>12</v>
      </c>
      <c r="F53" s="1253"/>
    </row>
    <row r="54" spans="1:6" ht="18" customHeight="1" thickBot="1">
      <c r="A54" s="800" t="s">
        <v>233</v>
      </c>
      <c r="B54" s="1001"/>
      <c r="C54" s="887"/>
      <c r="E54" s="893" t="str">
        <f>Entire_FiscalYear</f>
        <v>07/01/12 - 06/30/13</v>
      </c>
      <c r="F54" s="1254"/>
    </row>
    <row r="55" spans="1:6" ht="18" customHeight="1" thickBot="1">
      <c r="A55" s="888" t="s">
        <v>868</v>
      </c>
      <c r="B55" s="889">
        <f>SUM(B50:B54)</f>
        <v>0</v>
      </c>
      <c r="C55" s="889">
        <f>SUM(C50:C53)</f>
        <v>0</v>
      </c>
      <c r="E55" s="894" t="s">
        <v>13</v>
      </c>
      <c r="F55" s="1253"/>
    </row>
    <row r="56" spans="1:6" ht="18" customHeight="1" thickBot="1">
      <c r="A56" s="881" t="s">
        <v>886</v>
      </c>
      <c r="B56" s="882" t="str">
        <f>IF(B55=SUM(F50:F59),"OK","ERROR")</f>
        <v>OK</v>
      </c>
      <c r="C56" s="883" t="str">
        <f>IF(C55=F60,"OK","ERROR")</f>
        <v>OK</v>
      </c>
      <c r="E56" s="895" t="str">
        <f>Entire_FiscalYear</f>
        <v>07/01/12 - 06/30/13</v>
      </c>
      <c r="F56" s="1270"/>
    </row>
    <row r="57" spans="1:6" ht="16.5" customHeight="1" thickBot="1">
      <c r="A57" s="884"/>
      <c r="B57" s="885"/>
      <c r="C57" s="804"/>
      <c r="E57" s="896" t="s">
        <v>14</v>
      </c>
      <c r="F57" s="1001"/>
    </row>
    <row r="58" spans="1:6" ht="16.5" customHeight="1" thickBot="1">
      <c r="A58" s="886" t="s">
        <v>561</v>
      </c>
      <c r="B58" s="383">
        <v>2</v>
      </c>
      <c r="C58" s="804"/>
      <c r="E58" s="897" t="s">
        <v>946</v>
      </c>
      <c r="F58" s="1002"/>
    </row>
    <row r="59" spans="1:6" ht="21" customHeight="1" thickBot="1">
      <c r="E59" s="897" t="s">
        <v>947</v>
      </c>
      <c r="F59" s="1002"/>
    </row>
    <row r="60" spans="1:6">
      <c r="E60" s="1251" t="str">
        <f xml:space="preserve"> "Healthy Families                        " &amp; Entire_FiscalYear</f>
        <v>Healthy Families                        07/01/12 - 06/30/13</v>
      </c>
      <c r="F60" s="1253"/>
    </row>
    <row r="61" spans="1:6" ht="15.75" thickBot="1">
      <c r="E61" s="1252"/>
      <c r="F61" s="1254"/>
    </row>
    <row r="62" spans="1:6" ht="16.5" thickBot="1">
      <c r="E62" s="799" t="s">
        <v>868</v>
      </c>
      <c r="F62" s="536">
        <f>SUM(F50:F60)</f>
        <v>0</v>
      </c>
    </row>
  </sheetData>
  <sheetProtection password="F140" sheet="1" objects="1" scenarios="1"/>
  <customSheetViews>
    <customSheetView guid="{3C347D85-A9C8-40DE-8556-FF44E8446C58}" scale="75" showGridLines="0" fitToPage="1" showRuler="0" topLeftCell="A13">
      <selection activeCell="B30" sqref="B30"/>
      <pageMargins left="0.5" right="0.5" top="0.5" bottom="0.5" header="0.5" footer="0.5"/>
      <printOptions horizontalCentered="1" verticalCentered="1"/>
      <pageSetup paperSize="5" scale="67" orientation="portrait" r:id="rId1"/>
      <headerFooter alignWithMargins="0">
        <oddFooter>&amp;L&amp;"Arial"&amp;08J:\Tst\CFRS\DEVELMNT\CR20042005\CFRS_20042005_CC99999X_(V8.01Beta)_Detail_Template.xls&amp;R&amp;"Arial"&amp;08MH1900_INFO</oddFooter>
      </headerFooter>
    </customSheetView>
    <customSheetView guid="{39467F21-71F3-11D4-88B2-DA4501A98828}" scale="50" showRuler="0">
      <selection activeCell="A6" sqref="A6"/>
      <pageMargins left="0.75" right="0.75" top="1" bottom="1" header="0.5" footer="0.5"/>
      <printOptions horizontalCentered="1"/>
      <pageSetup orientation="portrait" horizontalDpi="4294967292" verticalDpi="300" r:id="rId2"/>
      <headerFooter alignWithMargins="0">
        <oddHeader>&amp;CINFORMATION SHEET</oddHeader>
      </headerFooter>
    </customSheetView>
  </customSheetViews>
  <mergeCells count="15">
    <mergeCell ref="E2:F2"/>
    <mergeCell ref="E60:E61"/>
    <mergeCell ref="F60:F61"/>
    <mergeCell ref="A21:A22"/>
    <mergeCell ref="A24:B24"/>
    <mergeCell ref="A28:B28"/>
    <mergeCell ref="E39:F39"/>
    <mergeCell ref="A32:B32"/>
    <mergeCell ref="A38:B38"/>
    <mergeCell ref="A47:F47"/>
    <mergeCell ref="A48:C48"/>
    <mergeCell ref="D48:F48"/>
    <mergeCell ref="F51:F52"/>
    <mergeCell ref="F53:F54"/>
    <mergeCell ref="F55:F56"/>
  </mergeCells>
  <phoneticPr fontId="0" type="noConversion"/>
  <dataValidations count="5">
    <dataValidation type="custom" allowBlank="1" showInputMessage="1" showErrorMessage="1" sqref="B36 F45:F46 B33:B34 F43 B29:B31 B25:B27 F55 F53 F57:F60 B50:C54 F50:F51">
      <formula1>ISNUMBER(B25)</formula1>
    </dataValidation>
    <dataValidation type="textLength" allowBlank="1" showErrorMessage="1" errorTitle="Need 4 Digits" error="Requires 4 digit Provider Number!" sqref="B40:B46 A46">
      <formula1>4</formula1>
      <formula2>4</formula2>
    </dataValidation>
    <dataValidation type="textLength" allowBlank="1" showInputMessage="1" showErrorMessage="1" errorTitle="Need 5 digits" error="Requires 5 digit County Legal Entity (FFS)!" sqref="B39">
      <formula1>5</formula1>
      <formula2>5</formula2>
    </dataValidation>
    <dataValidation type="textLength" allowBlank="1" showErrorMessage="1" errorTitle="Not a valid Legal Entity Number" error="Legal Entity Number must be 5 characters." sqref="B8">
      <formula1>5</formula1>
      <formula2>5</formula2>
    </dataValidation>
    <dataValidation type="custom" allowBlank="1" showErrorMessage="1" sqref="B10">
      <formula1>LEN(B10)=2</formula1>
    </dataValidation>
  </dataValidations>
  <printOptions horizontalCentered="1"/>
  <pageMargins left="0.5" right="0.5" top="0.5" bottom="0.5" header="0.5" footer="0.5"/>
  <pageSetup paperSize="5" scale="61" orientation="portrait" r:id="rId3"/>
  <headerFooter alignWithMargins="0">
    <oddFooter>&amp;L&amp;"Arial"&amp;08Q:\Templates\2012-2013 Templates\Detail Template\2012-2013 Detail - v11\2012-2013_Detail_Template_v11G.xlsm&amp;R&amp;"Arial"&amp;08MH1900_INFO</oddFooter>
  </headerFooter>
  <rowBreaks count="3" manualBreakCount="3">
    <brk id="1" max="5" man="1"/>
    <brk id="46" max="16383" man="1"/>
    <brk id="47" max="5" man="1"/>
  </rowBreaks>
  <colBreaks count="1" manualBreakCount="1">
    <brk id="4" max="65" man="1"/>
  </col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4" r:id="rId6" name="cboYN1">
              <controlPr defaultSize="0" autoLine="0" autoPict="0" macro="[0]!cboYN1_Change">
                <anchor moveWithCells="1">
                  <from>
                    <xdr:col>1</xdr:col>
                    <xdr:colOff>19050</xdr:colOff>
                    <xdr:row>10</xdr:row>
                    <xdr:rowOff>28575</xdr:rowOff>
                  </from>
                  <to>
                    <xdr:col>2</xdr:col>
                    <xdr:colOff>495300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7" name="cboYN3">
              <controlPr defaultSize="0" autoLine="0" autoPict="0">
                <anchor moveWithCells="1">
                  <from>
                    <xdr:col>1</xdr:col>
                    <xdr:colOff>19050</xdr:colOff>
                    <xdr:row>20</xdr:row>
                    <xdr:rowOff>47625</xdr:rowOff>
                  </from>
                  <to>
                    <xdr:col>2</xdr:col>
                    <xdr:colOff>495300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8" name="Button 6">
              <controlPr defaultSize="0" print="0" autoFill="0" autoPict="0" macro="[0]!GotoMH1901_Schedule_A">
                <anchor>
                  <from>
                    <xdr:col>1</xdr:col>
                    <xdr:colOff>76200</xdr:colOff>
                    <xdr:row>60</xdr:row>
                    <xdr:rowOff>28575</xdr:rowOff>
                  </from>
                  <to>
                    <xdr:col>2</xdr:col>
                    <xdr:colOff>476250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9" name="Button 7">
              <controlPr defaultSize="0" print="0" autoFill="0" autoPict="0" macro="[0]!GotoHOME">
                <anchor>
                  <from>
                    <xdr:col>0</xdr:col>
                    <xdr:colOff>523875</xdr:colOff>
                    <xdr:row>60</xdr:row>
                    <xdr:rowOff>47625</xdr:rowOff>
                  </from>
                  <to>
                    <xdr:col>0</xdr:col>
                    <xdr:colOff>2428875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0" name="cboYN2">
              <controlPr defaultSize="0" autoLine="0" autoPict="0">
                <anchor moveWithCells="1">
                  <from>
                    <xdr:col>1</xdr:col>
                    <xdr:colOff>19050</xdr:colOff>
                    <xdr:row>11</xdr:row>
                    <xdr:rowOff>28575</xdr:rowOff>
                  </from>
                  <to>
                    <xdr:col>2</xdr:col>
                    <xdr:colOff>495300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1" name="Button 9">
              <controlPr defaultSize="0" print="0" autoFill="0" autoPict="0" macro="[0]!GotoMH1901_Schedule_A">
                <anchor>
                  <from>
                    <xdr:col>0</xdr:col>
                    <xdr:colOff>1095375</xdr:colOff>
                    <xdr:row>12</xdr:row>
                    <xdr:rowOff>114300</xdr:rowOff>
                  </from>
                  <to>
                    <xdr:col>1</xdr:col>
                    <xdr:colOff>9525</xdr:colOff>
                    <xdr:row>12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2" name="Button 10">
              <controlPr defaultSize="0" print="0" autoFill="0" autoPict="0" macro="[0]!GotoHOME">
                <anchor>
                  <from>
                    <xdr:col>0</xdr:col>
                    <xdr:colOff>57150</xdr:colOff>
                    <xdr:row>12</xdr:row>
                    <xdr:rowOff>114300</xdr:rowOff>
                  </from>
                  <to>
                    <xdr:col>0</xdr:col>
                    <xdr:colOff>1000125</xdr:colOff>
                    <xdr:row>12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08">
    <pageSetUpPr fitToPage="1"/>
  </sheetPr>
  <dimension ref="A1:J74"/>
  <sheetViews>
    <sheetView zoomScale="75" zoomScaleNormal="75" workbookViewId="0"/>
  </sheetViews>
  <sheetFormatPr defaultColWidth="9.77734375" defaultRowHeight="15"/>
  <cols>
    <col min="1" max="1" width="4.109375" style="4" customWidth="1"/>
    <col min="2" max="2" width="26.77734375" style="4" customWidth="1"/>
    <col min="3" max="3" width="12.77734375" style="4" customWidth="1"/>
    <col min="4" max="4" width="9.77734375" style="4" customWidth="1"/>
    <col min="5" max="5" width="14.33203125" style="4" customWidth="1"/>
    <col min="6" max="6" width="14.33203125" style="5" customWidth="1"/>
    <col min="7" max="7" width="14.33203125" style="4" hidden="1" customWidth="1"/>
    <col min="8" max="8" width="14.33203125" style="4" customWidth="1"/>
    <col min="9" max="9" width="15.6640625" style="4" customWidth="1"/>
    <col min="10" max="10" width="14.77734375" style="4" customWidth="1"/>
    <col min="11" max="16384" width="9.77734375" style="4"/>
  </cols>
  <sheetData>
    <row r="1" spans="1:10" ht="15.95" customHeight="1" thickBot="1">
      <c r="A1" s="465" t="s">
        <v>624</v>
      </c>
      <c r="B1" s="452"/>
      <c r="C1" s="452"/>
      <c r="D1" s="452"/>
      <c r="E1" s="452"/>
      <c r="F1" s="452"/>
      <c r="G1" s="452"/>
      <c r="H1" s="452"/>
      <c r="I1" s="453"/>
      <c r="J1" s="921" t="s">
        <v>1012</v>
      </c>
    </row>
    <row r="2" spans="1:10" ht="18.75" customHeight="1" thickTop="1">
      <c r="A2" s="466" t="s">
        <v>455</v>
      </c>
      <c r="B2" s="450"/>
      <c r="C2" s="451"/>
      <c r="D2" s="451"/>
      <c r="E2" s="451"/>
      <c r="F2" s="451"/>
      <c r="G2" s="451"/>
      <c r="H2" s="451"/>
      <c r="I2" s="451"/>
      <c r="J2" s="451"/>
    </row>
    <row r="3" spans="1:10" ht="23.25" customHeight="1">
      <c r="A3" s="467" t="s">
        <v>676</v>
      </c>
      <c r="B3" s="450"/>
      <c r="C3" s="451"/>
      <c r="D3" s="451"/>
      <c r="E3" s="451"/>
      <c r="F3" s="451"/>
      <c r="G3" s="451"/>
      <c r="H3" s="451"/>
      <c r="I3" s="451"/>
    </row>
    <row r="4" spans="1:10" s="638" customFormat="1" ht="27.75" customHeight="1">
      <c r="A4" s="637" t="str">
        <f>"MH 1901 SCHEDULE A "&amp;Revision_Date</f>
        <v>MH 1901 SCHEDULE A (Rev. 9/2013)</v>
      </c>
      <c r="F4" s="639"/>
      <c r="J4" s="640" t="str">
        <f>"FISCAL YEAR "&amp; FiscalYear_with_Dash</f>
        <v>FISCAL YEAR 2012 - 2013</v>
      </c>
    </row>
    <row r="5" spans="1:10" ht="20.100000000000001" customHeight="1">
      <c r="B5" s="344" t="str">
        <f>"Entity Name: "&amp;Legal_Entity_Name</f>
        <v xml:space="preserve">Entity Name: </v>
      </c>
      <c r="C5" s="153"/>
      <c r="D5" s="636"/>
      <c r="E5" s="10"/>
      <c r="F5" s="207"/>
      <c r="I5" s="7"/>
      <c r="J5" s="642" t="str">
        <f>"Entity Number: "&amp;Legal_Entity_Number</f>
        <v xml:space="preserve">Entity Number: </v>
      </c>
    </row>
    <row r="6" spans="1:10" ht="20.100000000000001" customHeight="1">
      <c r="B6" s="8"/>
      <c r="C6" s="925"/>
      <c r="D6" s="10"/>
    </row>
    <row r="7" spans="1:10" ht="20.100000000000001" hidden="1" customHeight="1">
      <c r="B7" s="8"/>
      <c r="C7" s="343"/>
    </row>
    <row r="8" spans="1:10" hidden="1"/>
    <row r="9" spans="1:10" ht="16.5" thickBot="1">
      <c r="D9" s="236" t="s">
        <v>161</v>
      </c>
      <c r="E9" s="236" t="s">
        <v>162</v>
      </c>
      <c r="F9" s="237" t="s">
        <v>132</v>
      </c>
      <c r="G9" s="236" t="s">
        <v>163</v>
      </c>
      <c r="H9" s="236" t="s">
        <v>163</v>
      </c>
      <c r="I9" s="236" t="s">
        <v>164</v>
      </c>
      <c r="J9" s="236" t="s">
        <v>165</v>
      </c>
    </row>
    <row r="10" spans="1:10" ht="18" customHeight="1">
      <c r="B10" s="176"/>
      <c r="C10" s="177"/>
      <c r="D10" s="177"/>
      <c r="E10" s="178" t="s">
        <v>29</v>
      </c>
      <c r="F10" s="179"/>
      <c r="G10" s="180" t="s">
        <v>562</v>
      </c>
      <c r="H10" s="357"/>
      <c r="I10" s="361" t="s">
        <v>567</v>
      </c>
      <c r="J10" s="360" t="s">
        <v>31</v>
      </c>
    </row>
    <row r="11" spans="1:10" ht="18" customHeight="1">
      <c r="B11" s="181"/>
      <c r="C11" s="11"/>
      <c r="D11" s="11"/>
      <c r="E11" s="182" t="s">
        <v>30</v>
      </c>
      <c r="F11" s="12"/>
      <c r="G11" s="13" t="s">
        <v>563</v>
      </c>
      <c r="H11" s="358" t="s">
        <v>32</v>
      </c>
      <c r="I11" s="358" t="s">
        <v>568</v>
      </c>
      <c r="J11" s="362" t="s">
        <v>564</v>
      </c>
    </row>
    <row r="12" spans="1:10" ht="18" customHeight="1" thickBot="1">
      <c r="B12" s="183" t="s">
        <v>33</v>
      </c>
      <c r="C12" s="14"/>
      <c r="D12" s="15" t="s">
        <v>34</v>
      </c>
      <c r="E12" s="16" t="s">
        <v>35</v>
      </c>
      <c r="F12" s="1140" t="s">
        <v>36</v>
      </c>
      <c r="G12" s="15" t="s">
        <v>37</v>
      </c>
      <c r="H12" s="359" t="s">
        <v>38</v>
      </c>
      <c r="I12" s="359" t="s">
        <v>569</v>
      </c>
      <c r="J12" s="363" t="s">
        <v>565</v>
      </c>
    </row>
    <row r="13" spans="1:10" ht="24.95" customHeight="1">
      <c r="B13" s="184" t="s">
        <v>39</v>
      </c>
      <c r="C13" s="11"/>
      <c r="D13" s="194"/>
      <c r="E13" s="195"/>
      <c r="F13" s="1271"/>
      <c r="G13" s="1138"/>
      <c r="H13" s="247"/>
      <c r="I13" s="247"/>
      <c r="J13" s="364"/>
    </row>
    <row r="14" spans="1:10" ht="21" customHeight="1">
      <c r="A14" s="238">
        <v>1</v>
      </c>
      <c r="B14" s="185" t="s">
        <v>40</v>
      </c>
      <c r="C14" s="17"/>
      <c r="D14" s="196" t="s">
        <v>41</v>
      </c>
      <c r="E14" s="197" t="s">
        <v>42</v>
      </c>
      <c r="F14" s="1272"/>
      <c r="G14" s="1139"/>
      <c r="H14" s="1004"/>
      <c r="I14" s="1004"/>
      <c r="J14" s="376">
        <f>IF(G14&gt;0, G14, I14)</f>
        <v>0</v>
      </c>
    </row>
    <row r="15" spans="1:10" ht="21" customHeight="1">
      <c r="A15" s="238">
        <v>2</v>
      </c>
      <c r="B15" s="185" t="s">
        <v>43</v>
      </c>
      <c r="C15" s="18"/>
      <c r="D15" s="196" t="s">
        <v>41</v>
      </c>
      <c r="E15" s="197" t="s">
        <v>44</v>
      </c>
      <c r="F15" s="234">
        <v>416.95</v>
      </c>
      <c r="G15" s="325"/>
      <c r="H15" s="1005"/>
      <c r="I15" s="1006"/>
      <c r="J15" s="377">
        <f t="shared" ref="J15:J26" si="0">IF(G15&gt;0, G15, I15)</f>
        <v>0</v>
      </c>
    </row>
    <row r="16" spans="1:10" ht="21" customHeight="1">
      <c r="A16" s="238">
        <v>3</v>
      </c>
      <c r="B16" s="185" t="s">
        <v>45</v>
      </c>
      <c r="C16" s="17"/>
      <c r="D16" s="196" t="s">
        <v>41</v>
      </c>
      <c r="E16" s="197" t="s">
        <v>46</v>
      </c>
      <c r="F16" s="325"/>
      <c r="G16" s="1006"/>
      <c r="H16" s="1006"/>
      <c r="I16" s="1006"/>
      <c r="J16" s="378">
        <f t="shared" si="0"/>
        <v>0</v>
      </c>
    </row>
    <row r="17" spans="1:10" ht="21" customHeight="1">
      <c r="A17" s="238">
        <v>4</v>
      </c>
      <c r="B17" s="185" t="s">
        <v>47</v>
      </c>
      <c r="C17" s="18"/>
      <c r="D17" s="196" t="s">
        <v>41</v>
      </c>
      <c r="E17" s="197" t="s">
        <v>48</v>
      </c>
      <c r="F17" s="325"/>
      <c r="G17" s="242"/>
      <c r="H17" s="1006"/>
      <c r="I17" s="1006"/>
      <c r="J17" s="377">
        <f t="shared" si="0"/>
        <v>0</v>
      </c>
    </row>
    <row r="18" spans="1:10" ht="21" customHeight="1">
      <c r="A18" s="238">
        <v>5</v>
      </c>
      <c r="B18" s="186" t="s">
        <v>49</v>
      </c>
      <c r="C18" s="19"/>
      <c r="D18" s="198" t="s">
        <v>41</v>
      </c>
      <c r="E18" s="199" t="s">
        <v>50</v>
      </c>
      <c r="F18" s="325"/>
      <c r="G18" s="242"/>
      <c r="H18" s="1006"/>
      <c r="I18" s="1006"/>
      <c r="J18" s="377">
        <f t="shared" si="0"/>
        <v>0</v>
      </c>
    </row>
    <row r="19" spans="1:10" ht="20.25" customHeight="1">
      <c r="A19" s="238">
        <v>6</v>
      </c>
      <c r="B19" s="187" t="s">
        <v>51</v>
      </c>
      <c r="C19" s="20"/>
      <c r="D19" s="200" t="s">
        <v>41</v>
      </c>
      <c r="E19" s="201" t="s">
        <v>52</v>
      </c>
      <c r="F19" s="325"/>
      <c r="G19" s="243"/>
      <c r="H19" s="1006"/>
      <c r="I19" s="1006"/>
      <c r="J19" s="377">
        <f t="shared" si="0"/>
        <v>0</v>
      </c>
    </row>
    <row r="20" spans="1:10" ht="20.25" customHeight="1">
      <c r="A20" s="238">
        <v>7</v>
      </c>
      <c r="B20" s="185" t="s">
        <v>53</v>
      </c>
      <c r="C20" s="17"/>
      <c r="D20" s="196" t="s">
        <v>41</v>
      </c>
      <c r="E20" s="197" t="s">
        <v>54</v>
      </c>
      <c r="F20" s="325"/>
      <c r="G20" s="1006"/>
      <c r="H20" s="1006"/>
      <c r="I20" s="1006"/>
      <c r="J20" s="378">
        <f t="shared" si="0"/>
        <v>0</v>
      </c>
    </row>
    <row r="21" spans="1:10" ht="20.25" customHeight="1">
      <c r="A21" s="238">
        <v>8</v>
      </c>
      <c r="B21" s="185" t="s">
        <v>55</v>
      </c>
      <c r="C21" s="18"/>
      <c r="D21" s="196" t="s">
        <v>41</v>
      </c>
      <c r="E21" s="197" t="s">
        <v>56</v>
      </c>
      <c r="F21" s="325"/>
      <c r="G21" s="242"/>
      <c r="H21" s="1006"/>
      <c r="I21" s="1006"/>
      <c r="J21" s="377">
        <f t="shared" si="0"/>
        <v>0</v>
      </c>
    </row>
    <row r="22" spans="1:10" ht="20.25" customHeight="1">
      <c r="A22" s="238">
        <v>9</v>
      </c>
      <c r="B22" s="185" t="s">
        <v>57</v>
      </c>
      <c r="C22" s="18"/>
      <c r="D22" s="196" t="s">
        <v>41</v>
      </c>
      <c r="E22" s="197" t="s">
        <v>58</v>
      </c>
      <c r="F22" s="325"/>
      <c r="G22" s="243"/>
      <c r="H22" s="1006"/>
      <c r="I22" s="1006"/>
      <c r="J22" s="377">
        <f t="shared" si="0"/>
        <v>0</v>
      </c>
    </row>
    <row r="23" spans="1:10" ht="20.25" customHeight="1">
      <c r="A23" s="238">
        <v>10</v>
      </c>
      <c r="B23" s="185" t="s">
        <v>59</v>
      </c>
      <c r="C23" s="17"/>
      <c r="D23" s="196" t="s">
        <v>41</v>
      </c>
      <c r="E23" s="197" t="s">
        <v>60</v>
      </c>
      <c r="F23" s="325"/>
      <c r="G23" s="1006"/>
      <c r="H23" s="1006"/>
      <c r="I23" s="1006"/>
      <c r="J23" s="378">
        <f t="shared" si="0"/>
        <v>0</v>
      </c>
    </row>
    <row r="24" spans="1:10" ht="20.25" customHeight="1">
      <c r="A24" s="238">
        <v>11</v>
      </c>
      <c r="B24" s="185" t="s">
        <v>61</v>
      </c>
      <c r="C24" s="18"/>
      <c r="D24" s="196" t="s">
        <v>41</v>
      </c>
      <c r="E24" s="197" t="s">
        <v>62</v>
      </c>
      <c r="F24" s="325"/>
      <c r="G24" s="242"/>
      <c r="H24" s="1006"/>
      <c r="I24" s="1006"/>
      <c r="J24" s="377">
        <f t="shared" si="0"/>
        <v>0</v>
      </c>
    </row>
    <row r="25" spans="1:10" ht="20.25" customHeight="1">
      <c r="A25" s="238">
        <v>12</v>
      </c>
      <c r="B25" s="185" t="s">
        <v>63</v>
      </c>
      <c r="C25" s="18"/>
      <c r="D25" s="196" t="s">
        <v>41</v>
      </c>
      <c r="E25" s="197" t="s">
        <v>64</v>
      </c>
      <c r="F25" s="325"/>
      <c r="G25" s="242"/>
      <c r="H25" s="1006"/>
      <c r="I25" s="1006"/>
      <c r="J25" s="377">
        <f t="shared" si="0"/>
        <v>0</v>
      </c>
    </row>
    <row r="26" spans="1:10" ht="20.25" customHeight="1">
      <c r="A26" s="238">
        <v>13</v>
      </c>
      <c r="B26" s="185" t="s">
        <v>65</v>
      </c>
      <c r="C26" s="18"/>
      <c r="D26" s="196" t="s">
        <v>41</v>
      </c>
      <c r="E26" s="197" t="s">
        <v>66</v>
      </c>
      <c r="F26" s="325"/>
      <c r="G26" s="243"/>
      <c r="H26" s="1006"/>
      <c r="I26" s="1006"/>
      <c r="J26" s="370">
        <f t="shared" si="0"/>
        <v>0</v>
      </c>
    </row>
    <row r="27" spans="1:10" ht="24.95" customHeight="1">
      <c r="A27" s="238"/>
      <c r="B27" s="184" t="s">
        <v>67</v>
      </c>
      <c r="C27" s="21"/>
      <c r="D27" s="194"/>
      <c r="E27" s="195"/>
      <c r="F27" s="1273"/>
      <c r="G27" s="245"/>
      <c r="H27" s="245"/>
      <c r="I27" s="245"/>
      <c r="J27" s="371"/>
    </row>
    <row r="28" spans="1:10" ht="15" customHeight="1">
      <c r="A28" s="1284">
        <v>14</v>
      </c>
      <c r="B28" s="188" t="s">
        <v>68</v>
      </c>
      <c r="C28" s="21"/>
      <c r="D28" s="202"/>
      <c r="E28" s="195"/>
      <c r="F28" s="1274"/>
      <c r="G28" s="1003"/>
      <c r="H28" s="381"/>
      <c r="I28" s="381"/>
      <c r="J28" s="372"/>
    </row>
    <row r="29" spans="1:10" ht="15" customHeight="1">
      <c r="A29" s="1284"/>
      <c r="B29" s="185" t="s">
        <v>69</v>
      </c>
      <c r="C29" s="17"/>
      <c r="D29" s="196" t="s">
        <v>70</v>
      </c>
      <c r="E29" s="197" t="s">
        <v>71</v>
      </c>
      <c r="F29" s="1275"/>
      <c r="G29" s="1004"/>
      <c r="H29" s="1004"/>
      <c r="I29" s="1004"/>
      <c r="J29" s="373">
        <f t="shared" ref="J29:J48" si="1">IF(G29&gt;0, G29, I29)</f>
        <v>0</v>
      </c>
    </row>
    <row r="30" spans="1:10" ht="21" customHeight="1">
      <c r="A30" s="238">
        <v>15</v>
      </c>
      <c r="B30" s="185" t="s">
        <v>72</v>
      </c>
      <c r="C30" s="17"/>
      <c r="D30" s="196" t="s">
        <v>70</v>
      </c>
      <c r="E30" s="197" t="s">
        <v>73</v>
      </c>
      <c r="F30" s="325"/>
      <c r="G30" s="1006"/>
      <c r="H30" s="1006"/>
      <c r="I30" s="1006"/>
      <c r="J30" s="378">
        <f t="shared" si="1"/>
        <v>0</v>
      </c>
    </row>
    <row r="31" spans="1:10" ht="21" customHeight="1">
      <c r="A31" s="238">
        <v>16</v>
      </c>
      <c r="B31" s="185" t="s">
        <v>74</v>
      </c>
      <c r="C31" s="18"/>
      <c r="D31" s="196" t="s">
        <v>70</v>
      </c>
      <c r="E31" s="197" t="s">
        <v>75</v>
      </c>
      <c r="F31" s="325"/>
      <c r="G31" s="242"/>
      <c r="H31" s="1006"/>
      <c r="I31" s="1006"/>
      <c r="J31" s="377">
        <f t="shared" si="1"/>
        <v>0</v>
      </c>
    </row>
    <row r="32" spans="1:10" ht="21" customHeight="1">
      <c r="A32" s="238">
        <v>17</v>
      </c>
      <c r="B32" s="185" t="s">
        <v>76</v>
      </c>
      <c r="C32" s="18"/>
      <c r="D32" s="196" t="s">
        <v>70</v>
      </c>
      <c r="E32" s="197" t="s">
        <v>54</v>
      </c>
      <c r="F32" s="325"/>
      <c r="G32" s="242"/>
      <c r="H32" s="1006"/>
      <c r="I32" s="1006"/>
      <c r="J32" s="377">
        <f t="shared" si="1"/>
        <v>0</v>
      </c>
    </row>
    <row r="33" spans="1:10" ht="21" customHeight="1">
      <c r="A33" s="238">
        <v>18</v>
      </c>
      <c r="B33" s="185" t="s">
        <v>77</v>
      </c>
      <c r="C33" s="18"/>
      <c r="D33" s="196" t="s">
        <v>70</v>
      </c>
      <c r="E33" s="197" t="s">
        <v>78</v>
      </c>
      <c r="F33" s="325"/>
      <c r="G33" s="242"/>
      <c r="H33" s="1006"/>
      <c r="I33" s="1007"/>
      <c r="J33" s="377">
        <f t="shared" si="1"/>
        <v>0</v>
      </c>
    </row>
    <row r="34" spans="1:10" ht="15" customHeight="1">
      <c r="A34" s="1284">
        <v>19</v>
      </c>
      <c r="B34" s="188" t="s">
        <v>467</v>
      </c>
      <c r="C34" s="21"/>
      <c r="D34" s="1278" t="s">
        <v>70</v>
      </c>
      <c r="E34" s="1278" t="s">
        <v>80</v>
      </c>
      <c r="F34" s="1273"/>
      <c r="G34" s="1280"/>
      <c r="H34" s="1282"/>
      <c r="I34" s="1282"/>
      <c r="J34" s="1276">
        <f t="shared" si="1"/>
        <v>0</v>
      </c>
    </row>
    <row r="35" spans="1:10" ht="15" customHeight="1">
      <c r="A35" s="1284"/>
      <c r="B35" s="185" t="s">
        <v>79</v>
      </c>
      <c r="C35" s="17"/>
      <c r="D35" s="1279"/>
      <c r="E35" s="1279"/>
      <c r="F35" s="1275"/>
      <c r="G35" s="1281"/>
      <c r="H35" s="1281"/>
      <c r="I35" s="1281"/>
      <c r="J35" s="1277"/>
    </row>
    <row r="36" spans="1:10" ht="21" customHeight="1">
      <c r="A36" s="238">
        <v>20</v>
      </c>
      <c r="B36" s="185" t="s">
        <v>81</v>
      </c>
      <c r="C36" s="17"/>
      <c r="D36" s="196" t="s">
        <v>70</v>
      </c>
      <c r="E36" s="197" t="s">
        <v>64</v>
      </c>
      <c r="F36" s="325"/>
      <c r="G36" s="1006"/>
      <c r="H36" s="1006"/>
      <c r="I36" s="1006"/>
      <c r="J36" s="378">
        <f t="shared" si="1"/>
        <v>0</v>
      </c>
    </row>
    <row r="37" spans="1:10" ht="15" customHeight="1">
      <c r="A37" s="1284">
        <v>21</v>
      </c>
      <c r="B37" s="188" t="s">
        <v>468</v>
      </c>
      <c r="C37" s="21"/>
      <c r="D37" s="1278" t="s">
        <v>70</v>
      </c>
      <c r="E37" s="1278" t="s">
        <v>82</v>
      </c>
      <c r="F37" s="1273"/>
      <c r="G37" s="1282"/>
      <c r="H37" s="1282"/>
      <c r="I37" s="1282"/>
      <c r="J37" s="1283">
        <f t="shared" si="1"/>
        <v>0</v>
      </c>
    </row>
    <row r="38" spans="1:10" ht="15" customHeight="1">
      <c r="A38" s="1284"/>
      <c r="B38" s="185" t="s">
        <v>79</v>
      </c>
      <c r="C38" s="17"/>
      <c r="D38" s="1279"/>
      <c r="E38" s="1279"/>
      <c r="F38" s="1275"/>
      <c r="G38" s="1281"/>
      <c r="H38" s="1281"/>
      <c r="I38" s="1281"/>
      <c r="J38" s="1277"/>
    </row>
    <row r="39" spans="1:10" ht="21" customHeight="1">
      <c r="A39" s="238">
        <v>22</v>
      </c>
      <c r="B39" s="185" t="s">
        <v>81</v>
      </c>
      <c r="C39" s="18"/>
      <c r="D39" s="196" t="s">
        <v>70</v>
      </c>
      <c r="E39" s="197" t="s">
        <v>83</v>
      </c>
      <c r="F39" s="325"/>
      <c r="G39" s="1006"/>
      <c r="H39" s="1006"/>
      <c r="I39" s="1006"/>
      <c r="J39" s="378">
        <f t="shared" si="1"/>
        <v>0</v>
      </c>
    </row>
    <row r="40" spans="1:10" ht="24.95" customHeight="1">
      <c r="A40" s="238"/>
      <c r="B40" s="184" t="s">
        <v>84</v>
      </c>
      <c r="C40" s="11"/>
      <c r="D40" s="196"/>
      <c r="E40" s="197"/>
      <c r="F40" s="1273"/>
      <c r="G40" s="245"/>
      <c r="H40" s="245"/>
      <c r="I40" s="245"/>
      <c r="J40" s="371"/>
    </row>
    <row r="41" spans="1:10" ht="21" customHeight="1">
      <c r="A41" s="238">
        <v>23</v>
      </c>
      <c r="B41" s="185" t="s">
        <v>85</v>
      </c>
      <c r="C41" s="18"/>
      <c r="D41" s="196" t="s">
        <v>86</v>
      </c>
      <c r="E41" s="197" t="s">
        <v>87</v>
      </c>
      <c r="F41" s="1275"/>
      <c r="G41" s="1004"/>
      <c r="H41" s="1004"/>
      <c r="I41" s="1004"/>
      <c r="J41" s="379">
        <f t="shared" si="1"/>
        <v>0</v>
      </c>
    </row>
    <row r="42" spans="1:10" ht="21" customHeight="1">
      <c r="A42" s="238">
        <v>24</v>
      </c>
      <c r="B42" s="185" t="s">
        <v>88</v>
      </c>
      <c r="C42" s="18"/>
      <c r="D42" s="196" t="s">
        <v>86</v>
      </c>
      <c r="E42" s="197" t="s">
        <v>89</v>
      </c>
      <c r="F42" s="325"/>
      <c r="G42" s="1006"/>
      <c r="H42" s="1006"/>
      <c r="I42" s="1006"/>
      <c r="J42" s="380">
        <f t="shared" si="1"/>
        <v>0</v>
      </c>
    </row>
    <row r="43" spans="1:10" ht="21" customHeight="1">
      <c r="A43" s="238">
        <v>25</v>
      </c>
      <c r="B43" s="185" t="s">
        <v>88</v>
      </c>
      <c r="C43" s="18"/>
      <c r="D43" s="196" t="s">
        <v>86</v>
      </c>
      <c r="E43" s="197" t="s">
        <v>90</v>
      </c>
      <c r="F43" s="325"/>
      <c r="G43" s="1006"/>
      <c r="H43" s="1006"/>
      <c r="I43" s="1006"/>
      <c r="J43" s="378">
        <f t="shared" si="1"/>
        <v>0</v>
      </c>
    </row>
    <row r="44" spans="1:10" ht="21" customHeight="1">
      <c r="A44" s="238">
        <v>26</v>
      </c>
      <c r="B44" s="185" t="s">
        <v>91</v>
      </c>
      <c r="C44" s="18"/>
      <c r="D44" s="196" t="s">
        <v>86</v>
      </c>
      <c r="E44" s="197" t="s">
        <v>78</v>
      </c>
      <c r="F44" s="325"/>
      <c r="G44" s="1006"/>
      <c r="H44" s="1006"/>
      <c r="I44" s="1006"/>
      <c r="J44" s="378">
        <f t="shared" si="1"/>
        <v>0</v>
      </c>
    </row>
    <row r="45" spans="1:10" ht="21" customHeight="1">
      <c r="A45" s="238">
        <v>27</v>
      </c>
      <c r="B45" s="185" t="s">
        <v>92</v>
      </c>
      <c r="C45" s="18"/>
      <c r="D45" s="196" t="s">
        <v>86</v>
      </c>
      <c r="E45" s="197" t="s">
        <v>93</v>
      </c>
      <c r="F45" s="325"/>
      <c r="G45" s="1006"/>
      <c r="H45" s="1006"/>
      <c r="I45" s="1006"/>
      <c r="J45" s="378">
        <f t="shared" si="1"/>
        <v>0</v>
      </c>
    </row>
    <row r="46" spans="1:10" ht="24.95" customHeight="1">
      <c r="A46" s="238"/>
      <c r="B46" s="184" t="s">
        <v>94</v>
      </c>
      <c r="C46" s="11"/>
      <c r="D46" s="196"/>
      <c r="E46" s="197"/>
      <c r="F46" s="1233"/>
      <c r="G46" s="246"/>
      <c r="H46" s="1234"/>
      <c r="I46" s="1235"/>
      <c r="J46" s="371"/>
    </row>
    <row r="47" spans="1:10" ht="21" customHeight="1">
      <c r="A47" s="238">
        <v>28</v>
      </c>
      <c r="B47" s="185" t="s">
        <v>95</v>
      </c>
      <c r="C47" s="18"/>
      <c r="D47" s="196" t="s">
        <v>96</v>
      </c>
      <c r="E47" s="197" t="s">
        <v>89</v>
      </c>
      <c r="F47" s="1233"/>
      <c r="G47" s="244"/>
      <c r="H47" s="1006"/>
      <c r="I47" s="1006"/>
      <c r="J47" s="378">
        <f t="shared" si="1"/>
        <v>0</v>
      </c>
    </row>
    <row r="48" spans="1:10" ht="21" customHeight="1">
      <c r="A48" s="238">
        <v>29</v>
      </c>
      <c r="B48" s="185" t="s">
        <v>97</v>
      </c>
      <c r="C48" s="18"/>
      <c r="D48" s="196" t="s">
        <v>96</v>
      </c>
      <c r="E48" s="197" t="s">
        <v>46</v>
      </c>
      <c r="F48" s="325"/>
      <c r="G48" s="242"/>
      <c r="H48" s="1006"/>
      <c r="I48" s="1008"/>
      <c r="J48" s="377">
        <f t="shared" si="1"/>
        <v>0</v>
      </c>
    </row>
    <row r="49" spans="1:10" ht="24.95" customHeight="1">
      <c r="A49" s="238"/>
      <c r="B49" s="184" t="s">
        <v>335</v>
      </c>
      <c r="C49" s="23"/>
      <c r="D49" s="194"/>
      <c r="E49" s="195"/>
      <c r="F49" s="1273"/>
      <c r="G49" s="1297" t="s">
        <v>390</v>
      </c>
      <c r="H49" s="1298"/>
      <c r="I49" s="366"/>
      <c r="J49" s="365"/>
    </row>
    <row r="50" spans="1:10" ht="21" customHeight="1">
      <c r="A50" s="238">
        <v>30</v>
      </c>
      <c r="B50" s="185" t="s">
        <v>98</v>
      </c>
      <c r="C50" s="18"/>
      <c r="D50" s="205">
        <v>55</v>
      </c>
      <c r="E50" s="206" t="s">
        <v>99</v>
      </c>
      <c r="F50" s="1275"/>
      <c r="G50" s="1297"/>
      <c r="H50" s="1298"/>
      <c r="I50" s="368"/>
      <c r="J50" s="367"/>
    </row>
    <row r="51" spans="1:10" ht="21" customHeight="1">
      <c r="A51" s="238">
        <v>31</v>
      </c>
      <c r="B51" s="185" t="s">
        <v>100</v>
      </c>
      <c r="C51" s="18"/>
      <c r="D51" s="205">
        <v>55</v>
      </c>
      <c r="E51" s="206" t="s">
        <v>101</v>
      </c>
      <c r="F51" s="325"/>
      <c r="G51" s="1009" t="s">
        <v>391</v>
      </c>
      <c r="H51" s="1010"/>
      <c r="I51" s="1141" t="s">
        <v>391</v>
      </c>
      <c r="J51" s="374"/>
    </row>
    <row r="52" spans="1:10" ht="21" customHeight="1">
      <c r="A52" s="238">
        <v>32</v>
      </c>
      <c r="B52" s="185" t="s">
        <v>333</v>
      </c>
      <c r="C52" s="18"/>
      <c r="D52" s="205">
        <v>55</v>
      </c>
      <c r="E52" s="206" t="s">
        <v>332</v>
      </c>
      <c r="F52" s="325"/>
      <c r="G52" s="1009" t="s">
        <v>393</v>
      </c>
      <c r="H52" s="1010"/>
      <c r="I52" s="1142" t="s">
        <v>393</v>
      </c>
      <c r="J52" s="374"/>
    </row>
    <row r="53" spans="1:10" ht="21" customHeight="1">
      <c r="A53" s="238">
        <v>33</v>
      </c>
      <c r="B53" s="185" t="s">
        <v>334</v>
      </c>
      <c r="C53" s="18"/>
      <c r="D53" s="205">
        <v>55</v>
      </c>
      <c r="E53" s="206" t="s">
        <v>297</v>
      </c>
      <c r="F53" s="325"/>
      <c r="G53" s="1009" t="s">
        <v>394</v>
      </c>
      <c r="H53" s="1010"/>
      <c r="I53" s="1142" t="s">
        <v>394</v>
      </c>
      <c r="J53" s="374"/>
    </row>
    <row r="54" spans="1:10" ht="21" customHeight="1">
      <c r="A54" s="238">
        <v>34</v>
      </c>
      <c r="B54" s="185" t="s">
        <v>102</v>
      </c>
      <c r="C54" s="18"/>
      <c r="D54" s="205">
        <v>55</v>
      </c>
      <c r="E54" s="206" t="s">
        <v>103</v>
      </c>
      <c r="F54" s="325"/>
      <c r="G54" s="1009" t="s">
        <v>392</v>
      </c>
      <c r="H54" s="1010"/>
      <c r="I54" s="1142" t="s">
        <v>392</v>
      </c>
      <c r="J54" s="374"/>
    </row>
    <row r="55" spans="1:10" ht="21" customHeight="1">
      <c r="A55" s="238">
        <v>35</v>
      </c>
      <c r="B55" s="185" t="s">
        <v>104</v>
      </c>
      <c r="C55" s="18"/>
      <c r="D55" s="205">
        <v>55</v>
      </c>
      <c r="E55" s="206" t="s">
        <v>105</v>
      </c>
      <c r="F55" s="325"/>
      <c r="G55" s="1011" t="s">
        <v>389</v>
      </c>
      <c r="H55" s="444" t="str">
        <f>IF(SUM(H51:H54)=0,"",AVERAGE(H51:H54))</f>
        <v/>
      </c>
      <c r="I55" s="987" t="s">
        <v>389</v>
      </c>
      <c r="J55" s="374"/>
    </row>
    <row r="56" spans="1:10" ht="21" customHeight="1">
      <c r="A56" s="238">
        <v>36</v>
      </c>
      <c r="B56" s="185" t="s">
        <v>336</v>
      </c>
      <c r="C56" s="18"/>
      <c r="D56" s="205">
        <v>55</v>
      </c>
      <c r="E56" s="206" t="s">
        <v>106</v>
      </c>
      <c r="F56" s="1273"/>
      <c r="G56" s="1285"/>
      <c r="H56" s="1286"/>
      <c r="I56" s="1287"/>
      <c r="J56" s="1288"/>
    </row>
    <row r="57" spans="1:10" ht="21" customHeight="1">
      <c r="A57" s="238">
        <v>37</v>
      </c>
      <c r="B57" s="185" t="s">
        <v>107</v>
      </c>
      <c r="C57" s="18"/>
      <c r="D57" s="205">
        <v>55</v>
      </c>
      <c r="E57" s="206" t="s">
        <v>108</v>
      </c>
      <c r="F57" s="1274"/>
      <c r="G57" s="1289"/>
      <c r="H57" s="1290"/>
      <c r="I57" s="1291"/>
      <c r="J57" s="1292"/>
    </row>
    <row r="58" spans="1:10" ht="21" customHeight="1">
      <c r="A58" s="238">
        <v>38</v>
      </c>
      <c r="B58" s="185" t="s">
        <v>337</v>
      </c>
      <c r="C58" s="18"/>
      <c r="D58" s="205">
        <v>55</v>
      </c>
      <c r="E58" s="206" t="s">
        <v>109</v>
      </c>
      <c r="F58" s="1274"/>
      <c r="G58" s="1289"/>
      <c r="H58" s="1290"/>
      <c r="I58" s="1291"/>
      <c r="J58" s="1292"/>
    </row>
    <row r="59" spans="1:10" ht="21" customHeight="1">
      <c r="A59" s="238">
        <v>39</v>
      </c>
      <c r="B59" s="185" t="s">
        <v>110</v>
      </c>
      <c r="C59" s="18"/>
      <c r="D59" s="205">
        <v>55</v>
      </c>
      <c r="E59" s="206" t="s">
        <v>111</v>
      </c>
      <c r="F59" s="1274"/>
      <c r="G59" s="1289"/>
      <c r="H59" s="1290"/>
      <c r="I59" s="1291"/>
      <c r="J59" s="1292"/>
    </row>
    <row r="60" spans="1:10" ht="21" customHeight="1">
      <c r="A60" s="238">
        <v>40</v>
      </c>
      <c r="B60" s="185" t="s">
        <v>112</v>
      </c>
      <c r="C60" s="18"/>
      <c r="D60" s="205">
        <v>55</v>
      </c>
      <c r="E60" s="206" t="s">
        <v>113</v>
      </c>
      <c r="F60" s="1274"/>
      <c r="G60" s="1289"/>
      <c r="H60" s="1290"/>
      <c r="I60" s="1291"/>
      <c r="J60" s="1292"/>
    </row>
    <row r="61" spans="1:10" ht="21" customHeight="1">
      <c r="A61" s="238">
        <v>41</v>
      </c>
      <c r="B61" s="185" t="s">
        <v>338</v>
      </c>
      <c r="C61" s="18"/>
      <c r="D61" s="205">
        <v>55</v>
      </c>
      <c r="E61" s="206" t="s">
        <v>114</v>
      </c>
      <c r="F61" s="1275"/>
      <c r="G61" s="1293"/>
      <c r="H61" s="1294"/>
      <c r="I61" s="1295"/>
      <c r="J61" s="1296"/>
    </row>
    <row r="62" spans="1:10" ht="24.95" customHeight="1">
      <c r="A62" s="238"/>
      <c r="B62" s="184" t="s">
        <v>115</v>
      </c>
      <c r="C62" s="22"/>
      <c r="D62" s="194"/>
      <c r="E62" s="195"/>
      <c r="F62" s="1273"/>
      <c r="G62" s="298"/>
      <c r="H62" s="298"/>
      <c r="I62" s="298"/>
      <c r="J62" s="369"/>
    </row>
    <row r="63" spans="1:10" ht="15" customHeight="1">
      <c r="A63" s="1284">
        <v>42</v>
      </c>
      <c r="B63" s="188" t="s">
        <v>116</v>
      </c>
      <c r="C63" s="11"/>
      <c r="D63" s="202"/>
      <c r="E63" s="195"/>
      <c r="F63" s="1274"/>
      <c r="G63" s="1012"/>
      <c r="H63" s="382"/>
      <c r="I63" s="382"/>
      <c r="J63" s="375"/>
    </row>
    <row r="64" spans="1:10" ht="21" customHeight="1">
      <c r="A64" s="1284"/>
      <c r="B64" s="185" t="s">
        <v>117</v>
      </c>
      <c r="C64" s="18"/>
      <c r="D64" s="196" t="s">
        <v>118</v>
      </c>
      <c r="E64" s="197" t="s">
        <v>46</v>
      </c>
      <c r="F64" s="1275"/>
      <c r="G64" s="244"/>
      <c r="H64" s="1004"/>
      <c r="I64" s="1004"/>
      <c r="J64" s="370">
        <f t="shared" ref="J64:J70" si="2">IF(G64&gt;0, G64, I64)</f>
        <v>0</v>
      </c>
    </row>
    <row r="65" spans="1:10" ht="21" customHeight="1">
      <c r="A65" s="238">
        <v>43</v>
      </c>
      <c r="B65" s="185" t="s">
        <v>119</v>
      </c>
      <c r="C65" s="18"/>
      <c r="D65" s="196" t="s">
        <v>118</v>
      </c>
      <c r="E65" s="197" t="s">
        <v>75</v>
      </c>
      <c r="F65" s="325"/>
      <c r="G65" s="242"/>
      <c r="H65" s="1006"/>
      <c r="I65" s="1006"/>
      <c r="J65" s="377">
        <f t="shared" si="2"/>
        <v>0</v>
      </c>
    </row>
    <row r="66" spans="1:10" ht="21" customHeight="1">
      <c r="A66" s="238">
        <v>44</v>
      </c>
      <c r="B66" s="185" t="s">
        <v>120</v>
      </c>
      <c r="C66" s="18"/>
      <c r="D66" s="196" t="s">
        <v>118</v>
      </c>
      <c r="E66" s="197" t="s">
        <v>54</v>
      </c>
      <c r="F66" s="325"/>
      <c r="G66" s="242"/>
      <c r="H66" s="1006"/>
      <c r="I66" s="1006"/>
      <c r="J66" s="377">
        <f t="shared" si="2"/>
        <v>0</v>
      </c>
    </row>
    <row r="67" spans="1:10" ht="21" customHeight="1">
      <c r="A67" s="238">
        <v>45</v>
      </c>
      <c r="B67" s="186" t="s">
        <v>121</v>
      </c>
      <c r="C67" s="509"/>
      <c r="D67" s="510" t="s">
        <v>118</v>
      </c>
      <c r="E67" s="510" t="s">
        <v>78</v>
      </c>
      <c r="F67" s="325"/>
      <c r="G67" s="511"/>
      <c r="H67" s="1006"/>
      <c r="I67" s="1006"/>
      <c r="J67" s="512">
        <f t="shared" si="2"/>
        <v>0</v>
      </c>
    </row>
    <row r="68" spans="1:10" ht="21" customHeight="1">
      <c r="A68" s="238">
        <v>46</v>
      </c>
      <c r="B68" s="185" t="s">
        <v>637</v>
      </c>
      <c r="C68" s="18"/>
      <c r="D68" s="196" t="s">
        <v>118</v>
      </c>
      <c r="E68" s="197" t="s">
        <v>639</v>
      </c>
      <c r="F68" s="326"/>
      <c r="G68" s="242"/>
      <c r="H68" s="1004"/>
      <c r="I68" s="1004"/>
      <c r="J68" s="370">
        <f t="shared" si="2"/>
        <v>0</v>
      </c>
    </row>
    <row r="69" spans="1:10" ht="21" customHeight="1">
      <c r="A69" s="238">
        <v>47</v>
      </c>
      <c r="B69" s="185" t="s">
        <v>647</v>
      </c>
      <c r="C69" s="18"/>
      <c r="D69" s="196" t="s">
        <v>118</v>
      </c>
      <c r="E69" s="197" t="s">
        <v>646</v>
      </c>
      <c r="F69" s="325"/>
      <c r="G69" s="242"/>
      <c r="H69" s="1006"/>
      <c r="I69" s="1006"/>
      <c r="J69" s="377">
        <f t="shared" si="2"/>
        <v>0</v>
      </c>
    </row>
    <row r="70" spans="1:10" ht="21" customHeight="1">
      <c r="A70" s="238">
        <v>48</v>
      </c>
      <c r="B70" s="188" t="s">
        <v>638</v>
      </c>
      <c r="C70" s="11"/>
      <c r="D70" s="514" t="s">
        <v>118</v>
      </c>
      <c r="E70" s="513" t="s">
        <v>640</v>
      </c>
      <c r="F70" s="515"/>
      <c r="G70" s="243"/>
      <c r="H70" s="1007"/>
      <c r="I70" s="1007"/>
      <c r="J70" s="516">
        <f t="shared" si="2"/>
        <v>0</v>
      </c>
    </row>
    <row r="71" spans="1:10" ht="21" customHeight="1">
      <c r="A71" s="238">
        <v>49</v>
      </c>
      <c r="B71" s="517" t="s">
        <v>649</v>
      </c>
      <c r="C71" s="518"/>
      <c r="D71" s="519" t="s">
        <v>118</v>
      </c>
      <c r="E71" s="520" t="s">
        <v>641</v>
      </c>
      <c r="F71" s="521"/>
      <c r="G71" s="522"/>
      <c r="H71" s="1006"/>
      <c r="I71" s="1006"/>
      <c r="J71" s="523">
        <f>IF(G71&gt;0, G71, I71)</f>
        <v>0</v>
      </c>
    </row>
    <row r="72" spans="1:10" ht="21" customHeight="1" thickBot="1">
      <c r="A72" s="238">
        <v>50</v>
      </c>
      <c r="B72" s="524" t="s">
        <v>648</v>
      </c>
      <c r="C72" s="525"/>
      <c r="D72" s="526" t="s">
        <v>118</v>
      </c>
      <c r="E72" s="527" t="s">
        <v>650</v>
      </c>
      <c r="F72" s="528"/>
      <c r="G72" s="529"/>
      <c r="H72" s="1013"/>
      <c r="I72" s="1013"/>
      <c r="J72" s="530">
        <f>IF(G72&gt;0, G72, I72)</f>
        <v>0</v>
      </c>
    </row>
    <row r="73" spans="1:10">
      <c r="G73" s="5"/>
      <c r="H73" s="5"/>
      <c r="I73" s="5"/>
      <c r="J73" s="5"/>
    </row>
    <row r="74" spans="1:10">
      <c r="B74" s="214"/>
      <c r="C74" s="157"/>
      <c r="D74" s="157"/>
      <c r="E74" s="157"/>
      <c r="F74" s="215"/>
      <c r="G74" s="215"/>
      <c r="H74" s="215"/>
      <c r="I74" s="215"/>
      <c r="J74" s="215"/>
    </row>
  </sheetData>
  <sheetProtection password="F140" sheet="1" objects="1" scenarios="1"/>
  <customSheetViews>
    <customSheetView guid="{3C347D85-A9C8-40DE-8556-FF44E8446C58}" scale="75" showGridLines="0" fitToPage="1" printArea="1" hiddenColumns="1" showRuler="0">
      <selection activeCell="F1" sqref="F1:F65536"/>
      <pageMargins left="0.5" right="0.5" top="0.5" bottom="0.75" header="0.5" footer="0.5"/>
      <printOptions horizontalCentered="1" verticalCentered="1"/>
      <pageSetup paperSize="5" scale="55" orientation="portrait" r:id="rId1"/>
      <headerFooter alignWithMargins="0">
        <oddFooter>&amp;L&amp;"Arial"&amp;08J:\Tst\CFRS\DEVELMNT\CR20042005\CFRS_20042005_CC99999X_(V8.01Beta)_Detail_Template.xls&amp;R&amp;"Arial"&amp;08MH1901_Schedule_A</oddFooter>
      </headerFooter>
    </customSheetView>
    <customSheetView guid="{39467F21-71F3-11D4-88B2-DA4501A98828}" scale="75" fitToPage="1" showRuler="0" topLeftCell="A83">
      <selection activeCell="A103" sqref="A103"/>
      <pageMargins left="0.25" right="0.25" top="0.75" bottom="0.25" header="0" footer="0"/>
      <printOptions horizontalCentered="1" gridLines="1"/>
      <pageSetup paperSize="5" scale="65" orientation="portrait" horizontalDpi="4294967292" r:id="rId2"/>
      <headerFooter alignWithMargins="0"/>
    </customSheetView>
  </customSheetViews>
  <mergeCells count="26">
    <mergeCell ref="A63:A64"/>
    <mergeCell ref="G56:J61"/>
    <mergeCell ref="G49:H50"/>
    <mergeCell ref="F49:F50"/>
    <mergeCell ref="F56:F61"/>
    <mergeCell ref="F62:F64"/>
    <mergeCell ref="A28:A29"/>
    <mergeCell ref="A34:A35"/>
    <mergeCell ref="A37:A38"/>
    <mergeCell ref="E34:E35"/>
    <mergeCell ref="D34:D35"/>
    <mergeCell ref="D37:D38"/>
    <mergeCell ref="J34:J35"/>
    <mergeCell ref="E37:E38"/>
    <mergeCell ref="G34:G35"/>
    <mergeCell ref="H34:H35"/>
    <mergeCell ref="I34:I35"/>
    <mergeCell ref="G37:G38"/>
    <mergeCell ref="H37:H38"/>
    <mergeCell ref="I37:I38"/>
    <mergeCell ref="J37:J38"/>
    <mergeCell ref="F13:F14"/>
    <mergeCell ref="F27:F29"/>
    <mergeCell ref="F34:F35"/>
    <mergeCell ref="F37:F38"/>
    <mergeCell ref="F40:F41"/>
  </mergeCells>
  <phoneticPr fontId="0" type="noConversion"/>
  <conditionalFormatting sqref="N14:N15">
    <cfRule type="expression" dxfId="11" priority="1" stopIfTrue="1">
      <formula>M14&gt;0</formula>
    </cfRule>
  </conditionalFormatting>
  <dataValidations count="4">
    <dataValidation type="decimal" operator="notEqual" allowBlank="1" showErrorMessage="1" errorTitle="Eligibility Factor Error" error="The Eligibility Factor must be greater than zero.  (Leave the cell BLANK if you did not participate in MAA during the quarter.)" sqref="H51:H54">
      <formula1>AND(H51&lt;&gt;0,ISNUMBER(H51))</formula1>
    </dataValidation>
    <dataValidation type="custom" allowBlank="1" showInputMessage="1" showErrorMessage="1" sqref="G24:G28 J34 I17:J19 I21:J22 I31:J33 I24:J28 G17:G19 G21:G22 G31:G33 H27:H29">
      <formula1>ISNUMBER(G17)</formula1>
    </dataValidation>
    <dataValidation type="custom" allowBlank="1" showErrorMessage="1" errorTitle="Wrong Data Entered" error="Please enter a number!" sqref="G14:J16">
      <formula1>ISNUMBER(G14)</formula1>
    </dataValidation>
    <dataValidation type="custom" allowBlank="1" showInputMessage="1" showErrorMessage="1" errorTitle="Wrong Data Entered" error="Please enter a number!" sqref="H17:H26 H64:H72 G36:J37 G23 I34 H30:H34 G34 I29:J30 I23:J23 I20:J20 G20 G29:G30 G39:J45 H48">
      <formula1>ISNUMBER(G17)</formula1>
    </dataValidation>
  </dataValidations>
  <printOptions horizontalCentered="1" verticalCentered="1" gridLines="1" gridLinesSet="0"/>
  <pageMargins left="0.5" right="0.5" top="0.5" bottom="0.75" header="0.5" footer="0.5"/>
  <pageSetup paperSize="5" scale="63" orientation="portrait" r:id="rId3"/>
  <headerFooter alignWithMargins="0">
    <oddFooter>&amp;R&amp;"Arial"&amp;08MH1901_Schedule_A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2" r:id="rId6" name="Button 18">
              <controlPr defaultSize="0" print="0" autoFill="0" autoPict="0" macro="[0]!GotoHOME">
                <anchor moveWithCells="1">
                  <from>
                    <xdr:col>1</xdr:col>
                    <xdr:colOff>66675</xdr:colOff>
                    <xdr:row>72</xdr:row>
                    <xdr:rowOff>114300</xdr:rowOff>
                  </from>
                  <to>
                    <xdr:col>1</xdr:col>
                    <xdr:colOff>1990725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7" name="btn2">
              <controlPr defaultSize="0" print="0" autoFill="0" autoPict="0" macro="[0]!GotoMH1901_Schedule_B">
                <anchor moveWithCells="1">
                  <from>
                    <xdr:col>3</xdr:col>
                    <xdr:colOff>733425</xdr:colOff>
                    <xdr:row>72</xdr:row>
                    <xdr:rowOff>114300</xdr:rowOff>
                  </from>
                  <to>
                    <xdr:col>5</xdr:col>
                    <xdr:colOff>600075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8" name="btn1">
              <controlPr defaultSize="0" print="0" autoFill="0" autoPict="0" macro="[0]!GotoMH1900_INFO">
                <anchor moveWithCells="1">
                  <from>
                    <xdr:col>1</xdr:col>
                    <xdr:colOff>2095500</xdr:colOff>
                    <xdr:row>72</xdr:row>
                    <xdr:rowOff>114300</xdr:rowOff>
                  </from>
                  <to>
                    <xdr:col>3</xdr:col>
                    <xdr:colOff>638175</xdr:colOff>
                    <xdr:row>74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09">
    <pageSetUpPr fitToPage="1"/>
  </sheetPr>
  <dimension ref="A1:S111"/>
  <sheetViews>
    <sheetView zoomScale="75" zoomScaleNormal="75" workbookViewId="0"/>
  </sheetViews>
  <sheetFormatPr defaultRowHeight="15"/>
  <cols>
    <col min="1" max="1" width="5.5546875" style="103" customWidth="1"/>
    <col min="2" max="2" width="10" style="103" customWidth="1"/>
    <col min="3" max="3" width="11" style="103" customWidth="1"/>
    <col min="4" max="4" width="8.88671875" style="103"/>
    <col min="5" max="5" width="12.44140625" style="103" customWidth="1"/>
    <col min="6" max="6" width="15.77734375" style="103" customWidth="1"/>
    <col min="7" max="8" width="16.5546875" style="155" customWidth="1"/>
    <col min="9" max="9" width="10.88671875" style="155" customWidth="1"/>
    <col min="10" max="12" width="13.6640625" style="155" customWidth="1"/>
    <col min="13" max="14" width="10.77734375" style="155" customWidth="1"/>
    <col min="15" max="15" width="10.5546875" style="155" customWidth="1"/>
    <col min="16" max="16" width="10.77734375" style="155" customWidth="1"/>
    <col min="17" max="17" width="10.5546875" style="155" customWidth="1"/>
    <col min="18" max="18" width="10.77734375" style="155" customWidth="1"/>
    <col min="19" max="19" width="11.109375" style="103" customWidth="1"/>
    <col min="20" max="16384" width="8.88671875" style="103"/>
  </cols>
  <sheetData>
    <row r="1" spans="1:19" ht="19.5" customHeight="1" thickBot="1">
      <c r="A1" s="468" t="s">
        <v>624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3"/>
      <c r="Q1" s="452"/>
      <c r="R1" s="453"/>
      <c r="S1" s="920" t="s">
        <v>1012</v>
      </c>
    </row>
    <row r="2" spans="1:19" ht="19.5" customHeight="1" thickTop="1">
      <c r="A2" s="469" t="s">
        <v>455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4.75" customHeight="1">
      <c r="A3" s="472" t="s">
        <v>598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9.5" customHeight="1">
      <c r="A4" s="470" t="str">
        <f xml:space="preserve"> "MH 1901 SCHEDULE B" &amp; " " &amp; Entire_FiscalYear</f>
        <v>MH 1901 SCHEDULE B 07/01/12 - 06/30/13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471" t="str">
        <f>"FISCAL YEAR "&amp; FiscalYear_with_Dash</f>
        <v>FISCAL YEAR 2012 - 2013</v>
      </c>
    </row>
    <row r="5" spans="1:19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19" hidden="1"/>
    <row r="7" spans="1:19">
      <c r="B7" s="344" t="str">
        <f>"Entity Name: "&amp;Legal_Entity_Name</f>
        <v xml:space="preserve">Entity Name: </v>
      </c>
      <c r="C7" s="104"/>
      <c r="D7" s="10"/>
      <c r="E7" s="10"/>
      <c r="G7" s="156"/>
      <c r="J7" s="341"/>
      <c r="K7" s="341"/>
      <c r="L7" s="341"/>
      <c r="M7" s="341"/>
    </row>
    <row r="8" spans="1:19" hidden="1">
      <c r="B8" s="8"/>
      <c r="C8" s="9"/>
      <c r="D8" s="10"/>
      <c r="E8" s="4"/>
      <c r="F8" s="4"/>
      <c r="G8" s="157"/>
      <c r="H8" s="157"/>
    </row>
    <row r="9" spans="1:19" hidden="1">
      <c r="B9" s="8"/>
      <c r="C9" s="344"/>
      <c r="D9" s="4"/>
      <c r="G9" s="157"/>
      <c r="H9" s="157"/>
    </row>
    <row r="10" spans="1:19" ht="15.75">
      <c r="B10" s="107"/>
      <c r="I10" s="158"/>
      <c r="J10" s="158"/>
      <c r="K10" s="158"/>
      <c r="L10" s="158"/>
      <c r="M10" s="158"/>
      <c r="N10" s="158"/>
      <c r="O10" s="158"/>
      <c r="P10" s="158"/>
      <c r="Q10" s="158"/>
      <c r="R10" s="158"/>
    </row>
    <row r="11" spans="1:19" ht="15.75" customHeight="1">
      <c r="A11" s="104"/>
      <c r="B11" s="1309" t="s">
        <v>491</v>
      </c>
      <c r="C11" s="981" t="s">
        <v>527</v>
      </c>
      <c r="D11" s="981"/>
      <c r="E11" s="981"/>
      <c r="F11" s="1312" t="s">
        <v>1095</v>
      </c>
      <c r="G11" s="1313"/>
      <c r="I11" s="159"/>
      <c r="J11" s="159"/>
      <c r="K11" s="159"/>
      <c r="L11" s="159"/>
      <c r="M11" s="159"/>
      <c r="N11" s="159"/>
      <c r="O11" s="160"/>
      <c r="P11" s="160"/>
      <c r="Q11" s="160"/>
      <c r="R11" s="160"/>
    </row>
    <row r="12" spans="1:19" ht="15" customHeight="1">
      <c r="A12" s="104"/>
      <c r="B12" s="1310"/>
      <c r="C12" s="981" t="s">
        <v>526</v>
      </c>
      <c r="D12" s="981"/>
      <c r="E12" s="981"/>
      <c r="F12" s="1312" t="s">
        <v>492</v>
      </c>
      <c r="G12" s="1313"/>
      <c r="I12" s="161"/>
      <c r="J12" s="161"/>
      <c r="K12" s="161"/>
      <c r="L12" s="161"/>
      <c r="M12" s="161"/>
      <c r="N12" s="161"/>
      <c r="O12" s="161"/>
      <c r="P12" s="161"/>
      <c r="Q12" s="161"/>
      <c r="R12" s="161"/>
    </row>
    <row r="13" spans="1:19" ht="15.75" customHeight="1">
      <c r="A13" s="104"/>
      <c r="B13" s="1310"/>
      <c r="C13" s="981" t="s">
        <v>528</v>
      </c>
      <c r="D13" s="981"/>
      <c r="E13" s="981"/>
      <c r="F13" s="1314" t="s">
        <v>819</v>
      </c>
      <c r="G13" s="1315"/>
      <c r="I13" s="159"/>
      <c r="J13" s="159"/>
      <c r="K13" s="159"/>
      <c r="L13" s="159"/>
      <c r="M13" s="159"/>
      <c r="N13" s="159"/>
      <c r="O13" s="162"/>
      <c r="P13" s="160"/>
      <c r="Q13" s="162"/>
      <c r="R13" s="160"/>
    </row>
    <row r="14" spans="1:19" ht="21" customHeight="1">
      <c r="A14" s="104"/>
      <c r="B14" s="1311"/>
      <c r="C14" s="981" t="s">
        <v>529</v>
      </c>
      <c r="D14" s="981"/>
      <c r="E14" s="981"/>
      <c r="F14" s="1316"/>
      <c r="G14" s="1313"/>
      <c r="I14" s="163"/>
      <c r="J14" s="161"/>
      <c r="K14" s="161"/>
      <c r="L14" s="161"/>
      <c r="M14" s="161"/>
      <c r="N14" s="161"/>
      <c r="O14" s="161"/>
      <c r="P14" s="161"/>
      <c r="Q14" s="161"/>
      <c r="R14" s="161"/>
    </row>
    <row r="15" spans="1:19" ht="18" customHeight="1">
      <c r="A15" s="104"/>
      <c r="B15" s="104"/>
      <c r="I15" s="159"/>
      <c r="J15" s="159"/>
      <c r="K15" s="159"/>
      <c r="L15" s="159"/>
      <c r="M15" s="159"/>
      <c r="N15" s="159"/>
      <c r="O15" s="161"/>
      <c r="P15" s="161"/>
      <c r="Q15" s="161"/>
      <c r="R15" s="161"/>
    </row>
    <row r="16" spans="1:19" ht="9.75" customHeight="1"/>
    <row r="17" spans="1:19" ht="16.5" customHeight="1">
      <c r="B17" s="105" t="s">
        <v>161</v>
      </c>
      <c r="C17" s="105" t="s">
        <v>162</v>
      </c>
      <c r="D17" s="105" t="s">
        <v>132</v>
      </c>
      <c r="E17" s="106" t="s">
        <v>163</v>
      </c>
      <c r="F17" s="105" t="s">
        <v>164</v>
      </c>
      <c r="G17" s="164" t="s">
        <v>165</v>
      </c>
      <c r="H17" s="165" t="s">
        <v>166</v>
      </c>
      <c r="I17" s="165" t="s">
        <v>133</v>
      </c>
      <c r="J17" s="165" t="s">
        <v>167</v>
      </c>
      <c r="K17" s="165" t="s">
        <v>168</v>
      </c>
      <c r="L17" s="165" t="s">
        <v>169</v>
      </c>
      <c r="M17" s="165" t="s">
        <v>170</v>
      </c>
      <c r="N17" s="165" t="s">
        <v>171</v>
      </c>
      <c r="O17" s="165" t="s">
        <v>316</v>
      </c>
      <c r="P17" s="165" t="s">
        <v>395</v>
      </c>
      <c r="Q17" s="165" t="s">
        <v>396</v>
      </c>
      <c r="R17" s="165" t="s">
        <v>397</v>
      </c>
      <c r="S17" s="105" t="s">
        <v>367</v>
      </c>
    </row>
    <row r="18" spans="1:19" ht="39.75" customHeight="1">
      <c r="B18" s="1304" t="str">
        <f xml:space="preserve"> "ALL UNITS                                                           " &amp;
 Entire_FiscalYear</f>
        <v>ALL UNITS                                                           07/01/12 - 06/30/13</v>
      </c>
      <c r="C18" s="1305"/>
      <c r="D18" s="1305"/>
      <c r="E18" s="1306"/>
      <c r="F18" s="1299" t="str">
        <f xml:space="preserve"> "REGULAR FMAP SHORT/DOYLE MEDI-CAL                    " &amp; Entire_FiscalYear</f>
        <v>REGULAR FMAP SHORT/DOYLE MEDI-CAL                    07/01/12 - 06/30/13</v>
      </c>
      <c r="G18" s="1307"/>
      <c r="H18" s="1308"/>
      <c r="I18" s="1299" t="str">
        <f xml:space="preserve"> "ENHANCED FMAP SHORT/DOYLE MEDI-CAL                                                                                                                         " &amp; Entire_FiscalYear</f>
        <v>ENHANCED FMAP SHORT/DOYLE MEDI-CAL                                                                                                                         07/01/12 - 06/30/13</v>
      </c>
      <c r="J18" s="1300"/>
      <c r="K18" s="1300"/>
      <c r="L18" s="1300"/>
      <c r="M18" s="1300"/>
      <c r="N18" s="1301"/>
      <c r="O18" s="1301"/>
      <c r="P18" s="1302"/>
      <c r="Q18" s="1299" t="str">
        <f xml:space="preserve"> "HEALTHY FAMILIES SED " &amp;Entire_FiscalYear</f>
        <v>HEALTHY FAMILIES SED 07/01/12 - 06/30/13</v>
      </c>
      <c r="R18" s="1303"/>
      <c r="S18" s="655"/>
    </row>
    <row r="19" spans="1:19" ht="78.75" customHeight="1">
      <c r="B19" s="255" t="s">
        <v>345</v>
      </c>
      <c r="C19" s="253" t="s">
        <v>131</v>
      </c>
      <c r="D19" s="253" t="s">
        <v>463</v>
      </c>
      <c r="E19" s="254" t="s">
        <v>820</v>
      </c>
      <c r="F19" s="1137" t="s">
        <v>1017</v>
      </c>
      <c r="G19" s="655" t="s">
        <v>1018</v>
      </c>
      <c r="H19" s="1230" t="s">
        <v>8</v>
      </c>
      <c r="I19" s="1134" t="s">
        <v>0</v>
      </c>
      <c r="J19" s="545" t="s">
        <v>1</v>
      </c>
      <c r="K19" s="555" t="s">
        <v>9</v>
      </c>
      <c r="L19" s="555" t="s">
        <v>2</v>
      </c>
      <c r="M19" s="658" t="s">
        <v>3</v>
      </c>
      <c r="N19" s="659" t="s">
        <v>4</v>
      </c>
      <c r="O19" s="255" t="s">
        <v>10</v>
      </c>
      <c r="P19" s="1136" t="s">
        <v>5</v>
      </c>
      <c r="Q19" s="546" t="s">
        <v>6</v>
      </c>
      <c r="R19" s="256" t="s">
        <v>7</v>
      </c>
      <c r="S19" s="655" t="s">
        <v>469</v>
      </c>
    </row>
    <row r="20" spans="1:19">
      <c r="A20" s="329">
        <v>1</v>
      </c>
      <c r="B20" s="1014"/>
      <c r="C20" s="1015"/>
      <c r="D20" s="1015"/>
      <c r="E20" s="1016"/>
      <c r="F20" s="1017"/>
      <c r="G20" s="1133"/>
      <c r="H20" s="1135"/>
      <c r="I20" s="1019"/>
      <c r="J20" s="1018"/>
      <c r="K20" s="1019"/>
      <c r="L20" s="1018"/>
      <c r="M20" s="1019"/>
      <c r="N20" s="1018"/>
      <c r="O20" s="1019"/>
      <c r="P20" s="1018"/>
      <c r="Q20" s="1017"/>
      <c r="R20" s="1020"/>
      <c r="S20" s="313">
        <f t="shared" ref="S20:S51" si="0">E20-SUM(F20,G20,I20,K20,M20,O20,Q20)</f>
        <v>0</v>
      </c>
    </row>
    <row r="21" spans="1:19">
      <c r="A21" s="329">
        <v>2</v>
      </c>
      <c r="B21" s="1014"/>
      <c r="C21" s="1015"/>
      <c r="D21" s="1015"/>
      <c r="E21" s="1016"/>
      <c r="F21" s="1017"/>
      <c r="G21" s="1017"/>
      <c r="H21" s="1018"/>
      <c r="I21" s="1019"/>
      <c r="J21" s="1018"/>
      <c r="K21" s="1019"/>
      <c r="L21" s="1018"/>
      <c r="M21" s="1019"/>
      <c r="N21" s="1018"/>
      <c r="O21" s="1019"/>
      <c r="P21" s="1018"/>
      <c r="Q21" s="1017"/>
      <c r="R21" s="1020"/>
      <c r="S21" s="313">
        <f t="shared" si="0"/>
        <v>0</v>
      </c>
    </row>
    <row r="22" spans="1:19">
      <c r="A22" s="329">
        <v>3</v>
      </c>
      <c r="B22" s="1014"/>
      <c r="C22" s="1015"/>
      <c r="D22" s="1015"/>
      <c r="E22" s="1016"/>
      <c r="F22" s="1017"/>
      <c r="G22" s="1017"/>
      <c r="H22" s="1018"/>
      <c r="I22" s="1019"/>
      <c r="J22" s="1018"/>
      <c r="K22" s="1019"/>
      <c r="L22" s="1018"/>
      <c r="M22" s="1019"/>
      <c r="N22" s="1018"/>
      <c r="O22" s="1019"/>
      <c r="P22" s="1018"/>
      <c r="Q22" s="1017"/>
      <c r="R22" s="1020"/>
      <c r="S22" s="313">
        <f t="shared" si="0"/>
        <v>0</v>
      </c>
    </row>
    <row r="23" spans="1:19">
      <c r="A23" s="329">
        <v>4</v>
      </c>
      <c r="B23" s="1014"/>
      <c r="C23" s="1015"/>
      <c r="D23" s="1015"/>
      <c r="E23" s="1016"/>
      <c r="F23" s="1017"/>
      <c r="G23" s="1017"/>
      <c r="H23" s="1018"/>
      <c r="I23" s="1019"/>
      <c r="J23" s="1018"/>
      <c r="K23" s="1019"/>
      <c r="L23" s="1018"/>
      <c r="M23" s="1019"/>
      <c r="N23" s="1018"/>
      <c r="O23" s="1019"/>
      <c r="P23" s="1018"/>
      <c r="Q23" s="1017"/>
      <c r="R23" s="1020"/>
      <c r="S23" s="313">
        <f t="shared" si="0"/>
        <v>0</v>
      </c>
    </row>
    <row r="24" spans="1:19">
      <c r="A24" s="329">
        <v>5</v>
      </c>
      <c r="B24" s="1014"/>
      <c r="C24" s="1015"/>
      <c r="D24" s="1015"/>
      <c r="E24" s="1016"/>
      <c r="F24" s="1017"/>
      <c r="G24" s="1017"/>
      <c r="H24" s="1018"/>
      <c r="I24" s="1019"/>
      <c r="J24" s="1018"/>
      <c r="K24" s="1019"/>
      <c r="L24" s="1018"/>
      <c r="M24" s="1019"/>
      <c r="N24" s="1018"/>
      <c r="O24" s="1019"/>
      <c r="P24" s="1018"/>
      <c r="Q24" s="1017"/>
      <c r="R24" s="1020"/>
      <c r="S24" s="313">
        <f t="shared" si="0"/>
        <v>0</v>
      </c>
    </row>
    <row r="25" spans="1:19">
      <c r="A25" s="329">
        <v>6</v>
      </c>
      <c r="B25" s="1014"/>
      <c r="C25" s="1015"/>
      <c r="D25" s="1015"/>
      <c r="E25" s="1016"/>
      <c r="F25" s="1017"/>
      <c r="G25" s="1017"/>
      <c r="H25" s="1018"/>
      <c r="I25" s="1019"/>
      <c r="J25" s="1018"/>
      <c r="K25" s="1019"/>
      <c r="L25" s="1018"/>
      <c r="M25" s="1019"/>
      <c r="N25" s="1018"/>
      <c r="O25" s="1019"/>
      <c r="P25" s="1018"/>
      <c r="Q25" s="1017"/>
      <c r="R25" s="1020"/>
      <c r="S25" s="313">
        <f t="shared" si="0"/>
        <v>0</v>
      </c>
    </row>
    <row r="26" spans="1:19">
      <c r="A26" s="329">
        <v>7</v>
      </c>
      <c r="B26" s="1014"/>
      <c r="C26" s="1015"/>
      <c r="D26" s="1015"/>
      <c r="E26" s="1016"/>
      <c r="F26" s="1017"/>
      <c r="G26" s="1017"/>
      <c r="H26" s="1018"/>
      <c r="I26" s="1019"/>
      <c r="J26" s="1018"/>
      <c r="K26" s="1019"/>
      <c r="L26" s="1018"/>
      <c r="M26" s="1019"/>
      <c r="N26" s="1018"/>
      <c r="O26" s="1019"/>
      <c r="P26" s="1018"/>
      <c r="Q26" s="1017"/>
      <c r="R26" s="1020"/>
      <c r="S26" s="313">
        <f t="shared" si="0"/>
        <v>0</v>
      </c>
    </row>
    <row r="27" spans="1:19">
      <c r="A27" s="329">
        <v>8</v>
      </c>
      <c r="B27" s="1014"/>
      <c r="C27" s="1015"/>
      <c r="D27" s="1015"/>
      <c r="E27" s="1016"/>
      <c r="F27" s="1017"/>
      <c r="G27" s="1017"/>
      <c r="H27" s="1018"/>
      <c r="I27" s="1019"/>
      <c r="J27" s="1018"/>
      <c r="K27" s="1019"/>
      <c r="L27" s="1018"/>
      <c r="M27" s="1019"/>
      <c r="N27" s="1018"/>
      <c r="O27" s="1019"/>
      <c r="P27" s="1018"/>
      <c r="Q27" s="1017"/>
      <c r="R27" s="1020"/>
      <c r="S27" s="313">
        <f t="shared" si="0"/>
        <v>0</v>
      </c>
    </row>
    <row r="28" spans="1:19">
      <c r="A28" s="329">
        <v>9</v>
      </c>
      <c r="B28" s="1014"/>
      <c r="C28" s="1015"/>
      <c r="D28" s="1015"/>
      <c r="E28" s="1016"/>
      <c r="F28" s="1017"/>
      <c r="G28" s="1017"/>
      <c r="H28" s="1018"/>
      <c r="I28" s="1019"/>
      <c r="J28" s="1018"/>
      <c r="K28" s="1019"/>
      <c r="L28" s="1018"/>
      <c r="M28" s="1019"/>
      <c r="N28" s="1018"/>
      <c r="O28" s="1019"/>
      <c r="P28" s="1018"/>
      <c r="Q28" s="1017"/>
      <c r="R28" s="1020"/>
      <c r="S28" s="313">
        <f t="shared" si="0"/>
        <v>0</v>
      </c>
    </row>
    <row r="29" spans="1:19">
      <c r="A29" s="329">
        <v>10</v>
      </c>
      <c r="B29" s="1014"/>
      <c r="C29" s="1015"/>
      <c r="D29" s="1015"/>
      <c r="E29" s="1016"/>
      <c r="F29" s="1017"/>
      <c r="G29" s="1017"/>
      <c r="H29" s="1018"/>
      <c r="I29" s="1019"/>
      <c r="J29" s="1018"/>
      <c r="K29" s="1019"/>
      <c r="L29" s="1018"/>
      <c r="M29" s="1019"/>
      <c r="N29" s="1018"/>
      <c r="O29" s="1019"/>
      <c r="P29" s="1018"/>
      <c r="Q29" s="1017"/>
      <c r="R29" s="1020"/>
      <c r="S29" s="313">
        <f t="shared" si="0"/>
        <v>0</v>
      </c>
    </row>
    <row r="30" spans="1:19">
      <c r="A30" s="329">
        <v>11</v>
      </c>
      <c r="B30" s="1014"/>
      <c r="C30" s="1015"/>
      <c r="D30" s="1015"/>
      <c r="E30" s="1016"/>
      <c r="F30" s="1017"/>
      <c r="G30" s="1017"/>
      <c r="H30" s="1018"/>
      <c r="I30" s="1019"/>
      <c r="J30" s="1018"/>
      <c r="K30" s="1019"/>
      <c r="L30" s="1018"/>
      <c r="M30" s="1019"/>
      <c r="N30" s="1018"/>
      <c r="O30" s="1019"/>
      <c r="P30" s="1018"/>
      <c r="Q30" s="1017"/>
      <c r="R30" s="1020"/>
      <c r="S30" s="313">
        <f t="shared" si="0"/>
        <v>0</v>
      </c>
    </row>
    <row r="31" spans="1:19">
      <c r="A31" s="329">
        <v>12</v>
      </c>
      <c r="B31" s="1014"/>
      <c r="C31" s="1015"/>
      <c r="D31" s="1015"/>
      <c r="E31" s="1016"/>
      <c r="F31" s="1017"/>
      <c r="G31" s="1017"/>
      <c r="H31" s="1018"/>
      <c r="I31" s="1019"/>
      <c r="J31" s="1018"/>
      <c r="K31" s="1019"/>
      <c r="L31" s="1018"/>
      <c r="M31" s="1019"/>
      <c r="N31" s="1018"/>
      <c r="O31" s="1019"/>
      <c r="P31" s="1018"/>
      <c r="Q31" s="1017"/>
      <c r="R31" s="1020"/>
      <c r="S31" s="313">
        <f t="shared" si="0"/>
        <v>0</v>
      </c>
    </row>
    <row r="32" spans="1:19">
      <c r="A32" s="329">
        <v>13</v>
      </c>
      <c r="B32" s="1014"/>
      <c r="C32" s="1015"/>
      <c r="D32" s="1015"/>
      <c r="E32" s="1016"/>
      <c r="F32" s="1017"/>
      <c r="G32" s="1017"/>
      <c r="H32" s="1018"/>
      <c r="I32" s="1019"/>
      <c r="J32" s="1018"/>
      <c r="K32" s="1019"/>
      <c r="L32" s="1018"/>
      <c r="M32" s="1019"/>
      <c r="N32" s="1018"/>
      <c r="O32" s="1019"/>
      <c r="P32" s="1018"/>
      <c r="Q32" s="1017"/>
      <c r="R32" s="1020"/>
      <c r="S32" s="313">
        <f t="shared" si="0"/>
        <v>0</v>
      </c>
    </row>
    <row r="33" spans="1:19">
      <c r="A33" s="329">
        <v>14</v>
      </c>
      <c r="B33" s="1014"/>
      <c r="C33" s="1015"/>
      <c r="D33" s="1015"/>
      <c r="E33" s="1016"/>
      <c r="F33" s="1017"/>
      <c r="G33" s="1017"/>
      <c r="H33" s="1018"/>
      <c r="I33" s="1019"/>
      <c r="J33" s="1018"/>
      <c r="K33" s="1019"/>
      <c r="L33" s="1018"/>
      <c r="M33" s="1019"/>
      <c r="N33" s="1018"/>
      <c r="O33" s="1019"/>
      <c r="P33" s="1018"/>
      <c r="Q33" s="1017"/>
      <c r="R33" s="1020"/>
      <c r="S33" s="313">
        <f t="shared" si="0"/>
        <v>0</v>
      </c>
    </row>
    <row r="34" spans="1:19">
      <c r="A34" s="329">
        <v>15</v>
      </c>
      <c r="B34" s="1014"/>
      <c r="C34" s="1015"/>
      <c r="D34" s="1015"/>
      <c r="E34" s="1016"/>
      <c r="F34" s="1017"/>
      <c r="G34" s="1017"/>
      <c r="H34" s="1018"/>
      <c r="I34" s="1019"/>
      <c r="J34" s="1018"/>
      <c r="K34" s="1019"/>
      <c r="L34" s="1018"/>
      <c r="M34" s="1019"/>
      <c r="N34" s="1018"/>
      <c r="O34" s="1019"/>
      <c r="P34" s="1018"/>
      <c r="Q34" s="1017"/>
      <c r="R34" s="1020"/>
      <c r="S34" s="313">
        <f t="shared" si="0"/>
        <v>0</v>
      </c>
    </row>
    <row r="35" spans="1:19">
      <c r="A35" s="329">
        <v>16</v>
      </c>
      <c r="B35" s="1014"/>
      <c r="C35" s="1015"/>
      <c r="D35" s="1015"/>
      <c r="E35" s="1016"/>
      <c r="F35" s="1017"/>
      <c r="G35" s="1017"/>
      <c r="H35" s="1018"/>
      <c r="I35" s="1019"/>
      <c r="J35" s="1018"/>
      <c r="K35" s="1019"/>
      <c r="L35" s="1018"/>
      <c r="M35" s="1019"/>
      <c r="N35" s="1018"/>
      <c r="O35" s="1019"/>
      <c r="P35" s="1018"/>
      <c r="Q35" s="1017"/>
      <c r="R35" s="1020"/>
      <c r="S35" s="313">
        <f t="shared" si="0"/>
        <v>0</v>
      </c>
    </row>
    <row r="36" spans="1:19">
      <c r="A36" s="329">
        <v>17</v>
      </c>
      <c r="B36" s="1014"/>
      <c r="C36" s="1015"/>
      <c r="D36" s="1015"/>
      <c r="E36" s="1016"/>
      <c r="F36" s="1017"/>
      <c r="G36" s="1017"/>
      <c r="H36" s="1018"/>
      <c r="I36" s="1019"/>
      <c r="J36" s="1018"/>
      <c r="K36" s="1019"/>
      <c r="L36" s="1018"/>
      <c r="M36" s="1019"/>
      <c r="N36" s="1018"/>
      <c r="O36" s="1019"/>
      <c r="P36" s="1018"/>
      <c r="Q36" s="1017"/>
      <c r="R36" s="1020"/>
      <c r="S36" s="313">
        <f t="shared" si="0"/>
        <v>0</v>
      </c>
    </row>
    <row r="37" spans="1:19">
      <c r="A37" s="329">
        <v>18</v>
      </c>
      <c r="B37" s="1014"/>
      <c r="C37" s="1015"/>
      <c r="D37" s="1015"/>
      <c r="E37" s="1016"/>
      <c r="F37" s="1017"/>
      <c r="G37" s="1017"/>
      <c r="H37" s="1018"/>
      <c r="I37" s="1019"/>
      <c r="J37" s="1018"/>
      <c r="K37" s="1019"/>
      <c r="L37" s="1018"/>
      <c r="M37" s="1019"/>
      <c r="N37" s="1018"/>
      <c r="O37" s="1019"/>
      <c r="P37" s="1018"/>
      <c r="Q37" s="1017"/>
      <c r="R37" s="1020"/>
      <c r="S37" s="313">
        <f t="shared" si="0"/>
        <v>0</v>
      </c>
    </row>
    <row r="38" spans="1:19">
      <c r="A38" s="329">
        <v>19</v>
      </c>
      <c r="B38" s="1014"/>
      <c r="C38" s="1015"/>
      <c r="D38" s="1015"/>
      <c r="E38" s="1016"/>
      <c r="F38" s="1017"/>
      <c r="G38" s="1017"/>
      <c r="H38" s="1018"/>
      <c r="I38" s="1019"/>
      <c r="J38" s="1018"/>
      <c r="K38" s="1019"/>
      <c r="L38" s="1018"/>
      <c r="M38" s="1019"/>
      <c r="N38" s="1018"/>
      <c r="O38" s="1019"/>
      <c r="P38" s="1018"/>
      <c r="Q38" s="1017"/>
      <c r="R38" s="1020"/>
      <c r="S38" s="313">
        <f t="shared" si="0"/>
        <v>0</v>
      </c>
    </row>
    <row r="39" spans="1:19">
      <c r="A39" s="329">
        <v>20</v>
      </c>
      <c r="B39" s="1014"/>
      <c r="C39" s="1015"/>
      <c r="D39" s="1015"/>
      <c r="E39" s="1016"/>
      <c r="F39" s="1017"/>
      <c r="G39" s="1017"/>
      <c r="H39" s="1018"/>
      <c r="I39" s="1019"/>
      <c r="J39" s="1018"/>
      <c r="K39" s="1019"/>
      <c r="L39" s="1018"/>
      <c r="M39" s="1019"/>
      <c r="N39" s="1018"/>
      <c r="O39" s="1019"/>
      <c r="P39" s="1018"/>
      <c r="Q39" s="1017"/>
      <c r="R39" s="1020"/>
      <c r="S39" s="313">
        <f t="shared" si="0"/>
        <v>0</v>
      </c>
    </row>
    <row r="40" spans="1:19">
      <c r="A40" s="329">
        <v>21</v>
      </c>
      <c r="B40" s="1014"/>
      <c r="C40" s="1015"/>
      <c r="D40" s="1015"/>
      <c r="E40" s="1016"/>
      <c r="F40" s="1017"/>
      <c r="G40" s="1017"/>
      <c r="H40" s="1018"/>
      <c r="I40" s="1019"/>
      <c r="J40" s="1018"/>
      <c r="K40" s="1019"/>
      <c r="L40" s="1018"/>
      <c r="M40" s="1019"/>
      <c r="N40" s="1018"/>
      <c r="O40" s="1019"/>
      <c r="P40" s="1018"/>
      <c r="Q40" s="1017"/>
      <c r="R40" s="1020"/>
      <c r="S40" s="313">
        <f t="shared" si="0"/>
        <v>0</v>
      </c>
    </row>
    <row r="41" spans="1:19">
      <c r="A41" s="329">
        <v>22</v>
      </c>
      <c r="B41" s="1014"/>
      <c r="C41" s="1015"/>
      <c r="D41" s="1015"/>
      <c r="E41" s="1016"/>
      <c r="F41" s="1017"/>
      <c r="G41" s="1017"/>
      <c r="H41" s="1018"/>
      <c r="I41" s="1019"/>
      <c r="J41" s="1018"/>
      <c r="K41" s="1019"/>
      <c r="L41" s="1018"/>
      <c r="M41" s="1019"/>
      <c r="N41" s="1018"/>
      <c r="O41" s="1019"/>
      <c r="P41" s="1018"/>
      <c r="Q41" s="1017"/>
      <c r="R41" s="1020"/>
      <c r="S41" s="313">
        <f t="shared" si="0"/>
        <v>0</v>
      </c>
    </row>
    <row r="42" spans="1:19">
      <c r="A42" s="329">
        <v>23</v>
      </c>
      <c r="B42" s="1014"/>
      <c r="C42" s="1015"/>
      <c r="D42" s="1015"/>
      <c r="E42" s="1016"/>
      <c r="F42" s="1017"/>
      <c r="G42" s="1017"/>
      <c r="H42" s="1018"/>
      <c r="I42" s="1019"/>
      <c r="J42" s="1018"/>
      <c r="K42" s="1019"/>
      <c r="L42" s="1018"/>
      <c r="M42" s="1019"/>
      <c r="N42" s="1018"/>
      <c r="O42" s="1019"/>
      <c r="P42" s="1018"/>
      <c r="Q42" s="1017"/>
      <c r="R42" s="1020"/>
      <c r="S42" s="313">
        <f t="shared" si="0"/>
        <v>0</v>
      </c>
    </row>
    <row r="43" spans="1:19">
      <c r="A43" s="329">
        <v>24</v>
      </c>
      <c r="B43" s="1014"/>
      <c r="C43" s="1015"/>
      <c r="D43" s="1015"/>
      <c r="E43" s="1016"/>
      <c r="F43" s="1017"/>
      <c r="G43" s="1017"/>
      <c r="H43" s="1018"/>
      <c r="I43" s="1019"/>
      <c r="J43" s="1018"/>
      <c r="K43" s="1019"/>
      <c r="L43" s="1018"/>
      <c r="M43" s="1019"/>
      <c r="N43" s="1018"/>
      <c r="O43" s="1019"/>
      <c r="P43" s="1018"/>
      <c r="Q43" s="1017"/>
      <c r="R43" s="1020"/>
      <c r="S43" s="313">
        <f t="shared" si="0"/>
        <v>0</v>
      </c>
    </row>
    <row r="44" spans="1:19">
      <c r="A44" s="329">
        <v>25</v>
      </c>
      <c r="B44" s="1014"/>
      <c r="C44" s="1015"/>
      <c r="D44" s="1015"/>
      <c r="E44" s="1016"/>
      <c r="F44" s="1017"/>
      <c r="G44" s="1017"/>
      <c r="H44" s="1018"/>
      <c r="I44" s="1019"/>
      <c r="J44" s="1018"/>
      <c r="K44" s="1019"/>
      <c r="L44" s="1018"/>
      <c r="M44" s="1019"/>
      <c r="N44" s="1018"/>
      <c r="O44" s="1019"/>
      <c r="P44" s="1018"/>
      <c r="Q44" s="1017"/>
      <c r="R44" s="1020"/>
      <c r="S44" s="313">
        <f t="shared" si="0"/>
        <v>0</v>
      </c>
    </row>
    <row r="45" spans="1:19">
      <c r="A45" s="329">
        <v>26</v>
      </c>
      <c r="B45" s="1014"/>
      <c r="C45" s="1015"/>
      <c r="D45" s="1015"/>
      <c r="E45" s="1016"/>
      <c r="F45" s="1017"/>
      <c r="G45" s="1017"/>
      <c r="H45" s="1018"/>
      <c r="I45" s="1019"/>
      <c r="J45" s="1018"/>
      <c r="K45" s="1019"/>
      <c r="L45" s="1018"/>
      <c r="M45" s="1019"/>
      <c r="N45" s="1018"/>
      <c r="O45" s="1019"/>
      <c r="P45" s="1018"/>
      <c r="Q45" s="1017"/>
      <c r="R45" s="1020"/>
      <c r="S45" s="313">
        <f t="shared" si="0"/>
        <v>0</v>
      </c>
    </row>
    <row r="46" spans="1:19">
      <c r="A46" s="329">
        <v>27</v>
      </c>
      <c r="B46" s="1014"/>
      <c r="C46" s="1015"/>
      <c r="D46" s="1015"/>
      <c r="E46" s="1016"/>
      <c r="F46" s="1017"/>
      <c r="G46" s="1017"/>
      <c r="H46" s="1018"/>
      <c r="I46" s="1019"/>
      <c r="J46" s="1018"/>
      <c r="K46" s="1019"/>
      <c r="L46" s="1018"/>
      <c r="M46" s="1019"/>
      <c r="N46" s="1018"/>
      <c r="O46" s="1019"/>
      <c r="P46" s="1018"/>
      <c r="Q46" s="1017"/>
      <c r="R46" s="1020"/>
      <c r="S46" s="313">
        <f t="shared" si="0"/>
        <v>0</v>
      </c>
    </row>
    <row r="47" spans="1:19">
      <c r="A47" s="329">
        <v>28</v>
      </c>
      <c r="B47" s="1014"/>
      <c r="C47" s="1015"/>
      <c r="D47" s="1015"/>
      <c r="E47" s="1016"/>
      <c r="F47" s="1017"/>
      <c r="G47" s="1017"/>
      <c r="H47" s="1018"/>
      <c r="I47" s="1019"/>
      <c r="J47" s="1018"/>
      <c r="K47" s="1019"/>
      <c r="L47" s="1018"/>
      <c r="M47" s="1019"/>
      <c r="N47" s="1018"/>
      <c r="O47" s="1019"/>
      <c r="P47" s="1018"/>
      <c r="Q47" s="1017"/>
      <c r="R47" s="1020"/>
      <c r="S47" s="313">
        <f t="shared" si="0"/>
        <v>0</v>
      </c>
    </row>
    <row r="48" spans="1:19">
      <c r="A48" s="329">
        <v>29</v>
      </c>
      <c r="B48" s="1014"/>
      <c r="C48" s="1015"/>
      <c r="D48" s="1015"/>
      <c r="E48" s="1016"/>
      <c r="F48" s="1017"/>
      <c r="G48" s="1017"/>
      <c r="H48" s="1018"/>
      <c r="I48" s="1019"/>
      <c r="J48" s="1018"/>
      <c r="K48" s="1019"/>
      <c r="L48" s="1018"/>
      <c r="M48" s="1019"/>
      <c r="N48" s="1018"/>
      <c r="O48" s="1019"/>
      <c r="P48" s="1018"/>
      <c r="Q48" s="1017"/>
      <c r="R48" s="1020"/>
      <c r="S48" s="313">
        <f t="shared" si="0"/>
        <v>0</v>
      </c>
    </row>
    <row r="49" spans="1:19">
      <c r="A49" s="329">
        <v>30</v>
      </c>
      <c r="B49" s="1014"/>
      <c r="C49" s="1015"/>
      <c r="D49" s="1015"/>
      <c r="E49" s="1016"/>
      <c r="F49" s="1017"/>
      <c r="G49" s="1017"/>
      <c r="H49" s="1018"/>
      <c r="I49" s="1019"/>
      <c r="J49" s="1018"/>
      <c r="K49" s="1019"/>
      <c r="L49" s="1018"/>
      <c r="M49" s="1019"/>
      <c r="N49" s="1018"/>
      <c r="O49" s="1019"/>
      <c r="P49" s="1018"/>
      <c r="Q49" s="1017"/>
      <c r="R49" s="1020"/>
      <c r="S49" s="313">
        <f t="shared" si="0"/>
        <v>0</v>
      </c>
    </row>
    <row r="50" spans="1:19">
      <c r="A50" s="329">
        <v>31</v>
      </c>
      <c r="B50" s="1014"/>
      <c r="C50" s="1015"/>
      <c r="D50" s="1015"/>
      <c r="E50" s="1016"/>
      <c r="F50" s="1017"/>
      <c r="G50" s="1017"/>
      <c r="H50" s="1018"/>
      <c r="I50" s="1019"/>
      <c r="J50" s="1018"/>
      <c r="K50" s="1019"/>
      <c r="L50" s="1018"/>
      <c r="M50" s="1019"/>
      <c r="N50" s="1018"/>
      <c r="O50" s="1019"/>
      <c r="P50" s="1018"/>
      <c r="Q50" s="1017"/>
      <c r="R50" s="1020"/>
      <c r="S50" s="313">
        <f t="shared" si="0"/>
        <v>0</v>
      </c>
    </row>
    <row r="51" spans="1:19">
      <c r="A51" s="329">
        <v>32</v>
      </c>
      <c r="B51" s="1014"/>
      <c r="C51" s="1015"/>
      <c r="D51" s="1015"/>
      <c r="E51" s="1016"/>
      <c r="F51" s="1017"/>
      <c r="G51" s="1017"/>
      <c r="H51" s="1018"/>
      <c r="I51" s="1019"/>
      <c r="J51" s="1018"/>
      <c r="K51" s="1019"/>
      <c r="L51" s="1018"/>
      <c r="M51" s="1019"/>
      <c r="N51" s="1018"/>
      <c r="O51" s="1019"/>
      <c r="P51" s="1018"/>
      <c r="Q51" s="1017"/>
      <c r="R51" s="1020"/>
      <c r="S51" s="313">
        <f t="shared" si="0"/>
        <v>0</v>
      </c>
    </row>
    <row r="52" spans="1:19">
      <c r="A52" s="329">
        <v>33</v>
      </c>
      <c r="B52" s="1014"/>
      <c r="C52" s="1015"/>
      <c r="D52" s="1015"/>
      <c r="E52" s="1016"/>
      <c r="F52" s="1017"/>
      <c r="G52" s="1017"/>
      <c r="H52" s="1018"/>
      <c r="I52" s="1019"/>
      <c r="J52" s="1018"/>
      <c r="K52" s="1019"/>
      <c r="L52" s="1018"/>
      <c r="M52" s="1019"/>
      <c r="N52" s="1018"/>
      <c r="O52" s="1019"/>
      <c r="P52" s="1018"/>
      <c r="Q52" s="1017"/>
      <c r="R52" s="1020"/>
      <c r="S52" s="313">
        <f t="shared" ref="S52:S83" si="1">E52-SUM(F52,G52,I52,K52,M52,O52,Q52)</f>
        <v>0</v>
      </c>
    </row>
    <row r="53" spans="1:19">
      <c r="A53" s="329">
        <v>34</v>
      </c>
      <c r="B53" s="1014"/>
      <c r="C53" s="1015"/>
      <c r="D53" s="1015"/>
      <c r="E53" s="1016"/>
      <c r="F53" s="1017"/>
      <c r="G53" s="1017"/>
      <c r="H53" s="1018"/>
      <c r="I53" s="1019"/>
      <c r="J53" s="1018"/>
      <c r="K53" s="1019"/>
      <c r="L53" s="1018"/>
      <c r="M53" s="1019"/>
      <c r="N53" s="1018"/>
      <c r="O53" s="1019"/>
      <c r="P53" s="1018"/>
      <c r="Q53" s="1017"/>
      <c r="R53" s="1020"/>
      <c r="S53" s="313">
        <f t="shared" si="1"/>
        <v>0</v>
      </c>
    </row>
    <row r="54" spans="1:19">
      <c r="A54" s="329">
        <v>35</v>
      </c>
      <c r="B54" s="1014"/>
      <c r="C54" s="1015"/>
      <c r="D54" s="1015"/>
      <c r="E54" s="1016"/>
      <c r="F54" s="1017"/>
      <c r="G54" s="1017"/>
      <c r="H54" s="1018"/>
      <c r="I54" s="1019"/>
      <c r="J54" s="1018"/>
      <c r="K54" s="1019"/>
      <c r="L54" s="1018"/>
      <c r="M54" s="1019"/>
      <c r="N54" s="1018"/>
      <c r="O54" s="1019"/>
      <c r="P54" s="1018"/>
      <c r="Q54" s="1017"/>
      <c r="R54" s="1020"/>
      <c r="S54" s="313">
        <f t="shared" si="1"/>
        <v>0</v>
      </c>
    </row>
    <row r="55" spans="1:19">
      <c r="A55" s="329">
        <v>36</v>
      </c>
      <c r="B55" s="1014"/>
      <c r="C55" s="1015"/>
      <c r="D55" s="1015"/>
      <c r="E55" s="1016"/>
      <c r="F55" s="1017"/>
      <c r="G55" s="1017"/>
      <c r="H55" s="1018"/>
      <c r="I55" s="1019"/>
      <c r="J55" s="1018"/>
      <c r="K55" s="1019"/>
      <c r="L55" s="1018"/>
      <c r="M55" s="1019"/>
      <c r="N55" s="1018"/>
      <c r="O55" s="1019"/>
      <c r="P55" s="1018"/>
      <c r="Q55" s="1017"/>
      <c r="R55" s="1020"/>
      <c r="S55" s="313">
        <f t="shared" si="1"/>
        <v>0</v>
      </c>
    </row>
    <row r="56" spans="1:19">
      <c r="A56" s="329">
        <v>37</v>
      </c>
      <c r="B56" s="1014"/>
      <c r="C56" s="1015"/>
      <c r="D56" s="1015"/>
      <c r="E56" s="1016"/>
      <c r="F56" s="1017"/>
      <c r="G56" s="1017"/>
      <c r="H56" s="1018"/>
      <c r="I56" s="1019"/>
      <c r="J56" s="1018"/>
      <c r="K56" s="1019"/>
      <c r="L56" s="1018"/>
      <c r="M56" s="1019"/>
      <c r="N56" s="1018"/>
      <c r="O56" s="1019"/>
      <c r="P56" s="1018"/>
      <c r="Q56" s="1017"/>
      <c r="R56" s="1020"/>
      <c r="S56" s="313">
        <f t="shared" si="1"/>
        <v>0</v>
      </c>
    </row>
    <row r="57" spans="1:19">
      <c r="A57" s="329">
        <v>38</v>
      </c>
      <c r="B57" s="1014"/>
      <c r="C57" s="1015"/>
      <c r="D57" s="1015"/>
      <c r="E57" s="1016"/>
      <c r="F57" s="1017"/>
      <c r="G57" s="1017"/>
      <c r="H57" s="1018"/>
      <c r="I57" s="1019"/>
      <c r="J57" s="1018"/>
      <c r="K57" s="1019"/>
      <c r="L57" s="1018"/>
      <c r="M57" s="1019"/>
      <c r="N57" s="1018"/>
      <c r="O57" s="1019"/>
      <c r="P57" s="1018"/>
      <c r="Q57" s="1017"/>
      <c r="R57" s="1020"/>
      <c r="S57" s="313">
        <f t="shared" si="1"/>
        <v>0</v>
      </c>
    </row>
    <row r="58" spans="1:19">
      <c r="A58" s="329">
        <v>39</v>
      </c>
      <c r="B58" s="1014"/>
      <c r="C58" s="1015"/>
      <c r="D58" s="1015"/>
      <c r="E58" s="1016"/>
      <c r="F58" s="1017"/>
      <c r="G58" s="1017"/>
      <c r="H58" s="1018"/>
      <c r="I58" s="1019"/>
      <c r="J58" s="1018"/>
      <c r="K58" s="1019"/>
      <c r="L58" s="1018"/>
      <c r="M58" s="1019"/>
      <c r="N58" s="1018"/>
      <c r="O58" s="1019"/>
      <c r="P58" s="1018"/>
      <c r="Q58" s="1017"/>
      <c r="R58" s="1020"/>
      <c r="S58" s="313">
        <f t="shared" si="1"/>
        <v>0</v>
      </c>
    </row>
    <row r="59" spans="1:19">
      <c r="A59" s="329">
        <v>40</v>
      </c>
      <c r="B59" s="1014"/>
      <c r="C59" s="1015"/>
      <c r="D59" s="1015"/>
      <c r="E59" s="1016"/>
      <c r="F59" s="1017"/>
      <c r="G59" s="1017"/>
      <c r="H59" s="1018"/>
      <c r="I59" s="1019"/>
      <c r="J59" s="1018"/>
      <c r="K59" s="1019"/>
      <c r="L59" s="1018"/>
      <c r="M59" s="1019"/>
      <c r="N59" s="1018"/>
      <c r="O59" s="1019"/>
      <c r="P59" s="1018"/>
      <c r="Q59" s="1017"/>
      <c r="R59" s="1020"/>
      <c r="S59" s="313">
        <f t="shared" si="1"/>
        <v>0</v>
      </c>
    </row>
    <row r="60" spans="1:19">
      <c r="A60" s="329">
        <v>41</v>
      </c>
      <c r="B60" s="1014"/>
      <c r="C60" s="1015"/>
      <c r="D60" s="1015"/>
      <c r="E60" s="1016"/>
      <c r="F60" s="1017"/>
      <c r="G60" s="1017"/>
      <c r="H60" s="1018"/>
      <c r="I60" s="1019"/>
      <c r="J60" s="1018"/>
      <c r="K60" s="1019"/>
      <c r="L60" s="1018"/>
      <c r="M60" s="1019"/>
      <c r="N60" s="1018"/>
      <c r="O60" s="1019"/>
      <c r="P60" s="1018"/>
      <c r="Q60" s="1017"/>
      <c r="R60" s="1020"/>
      <c r="S60" s="313">
        <f t="shared" si="1"/>
        <v>0</v>
      </c>
    </row>
    <row r="61" spans="1:19">
      <c r="A61" s="329">
        <v>42</v>
      </c>
      <c r="B61" s="1014"/>
      <c r="C61" s="1015"/>
      <c r="D61" s="1015"/>
      <c r="E61" s="1016"/>
      <c r="F61" s="1017"/>
      <c r="G61" s="1017"/>
      <c r="H61" s="1018"/>
      <c r="I61" s="1019"/>
      <c r="J61" s="1018"/>
      <c r="K61" s="1019"/>
      <c r="L61" s="1018"/>
      <c r="M61" s="1019"/>
      <c r="N61" s="1018"/>
      <c r="O61" s="1019"/>
      <c r="P61" s="1018"/>
      <c r="Q61" s="1017"/>
      <c r="R61" s="1020"/>
      <c r="S61" s="313">
        <f t="shared" si="1"/>
        <v>0</v>
      </c>
    </row>
    <row r="62" spans="1:19">
      <c r="A62" s="329">
        <v>43</v>
      </c>
      <c r="B62" s="1014"/>
      <c r="C62" s="1015"/>
      <c r="D62" s="1015"/>
      <c r="E62" s="1016"/>
      <c r="F62" s="1017"/>
      <c r="G62" s="1017"/>
      <c r="H62" s="1018"/>
      <c r="I62" s="1019"/>
      <c r="J62" s="1018"/>
      <c r="K62" s="1019"/>
      <c r="L62" s="1018"/>
      <c r="M62" s="1019"/>
      <c r="N62" s="1018"/>
      <c r="O62" s="1019"/>
      <c r="P62" s="1018"/>
      <c r="Q62" s="1017"/>
      <c r="R62" s="1020"/>
      <c r="S62" s="313">
        <f t="shared" si="1"/>
        <v>0</v>
      </c>
    </row>
    <row r="63" spans="1:19">
      <c r="A63" s="329">
        <v>44</v>
      </c>
      <c r="B63" s="1014"/>
      <c r="C63" s="1015"/>
      <c r="D63" s="1015"/>
      <c r="E63" s="1016"/>
      <c r="F63" s="1017"/>
      <c r="G63" s="1017"/>
      <c r="H63" s="1018"/>
      <c r="I63" s="1019"/>
      <c r="J63" s="1018"/>
      <c r="K63" s="1019"/>
      <c r="L63" s="1018"/>
      <c r="M63" s="1019"/>
      <c r="N63" s="1018"/>
      <c r="O63" s="1019"/>
      <c r="P63" s="1018"/>
      <c r="Q63" s="1017"/>
      <c r="R63" s="1020"/>
      <c r="S63" s="313">
        <f t="shared" si="1"/>
        <v>0</v>
      </c>
    </row>
    <row r="64" spans="1:19">
      <c r="A64" s="329">
        <v>45</v>
      </c>
      <c r="B64" s="1014"/>
      <c r="C64" s="1015"/>
      <c r="D64" s="1015"/>
      <c r="E64" s="1016"/>
      <c r="F64" s="1017"/>
      <c r="G64" s="1017"/>
      <c r="H64" s="1018"/>
      <c r="I64" s="1019"/>
      <c r="J64" s="1018"/>
      <c r="K64" s="1019"/>
      <c r="L64" s="1018"/>
      <c r="M64" s="1019"/>
      <c r="N64" s="1018"/>
      <c r="O64" s="1019"/>
      <c r="P64" s="1018"/>
      <c r="Q64" s="1017"/>
      <c r="R64" s="1020"/>
      <c r="S64" s="313">
        <f t="shared" si="1"/>
        <v>0</v>
      </c>
    </row>
    <row r="65" spans="1:19">
      <c r="A65" s="329">
        <v>46</v>
      </c>
      <c r="B65" s="1014"/>
      <c r="C65" s="1015"/>
      <c r="D65" s="1015"/>
      <c r="E65" s="1016"/>
      <c r="F65" s="1017"/>
      <c r="G65" s="1017"/>
      <c r="H65" s="1018"/>
      <c r="I65" s="1019"/>
      <c r="J65" s="1018"/>
      <c r="K65" s="1019"/>
      <c r="L65" s="1018"/>
      <c r="M65" s="1019"/>
      <c r="N65" s="1018"/>
      <c r="O65" s="1019"/>
      <c r="P65" s="1018"/>
      <c r="Q65" s="1017"/>
      <c r="R65" s="1020"/>
      <c r="S65" s="313">
        <f t="shared" si="1"/>
        <v>0</v>
      </c>
    </row>
    <row r="66" spans="1:19">
      <c r="A66" s="329">
        <v>47</v>
      </c>
      <c r="B66" s="1014"/>
      <c r="C66" s="1015"/>
      <c r="D66" s="1015"/>
      <c r="E66" s="1016"/>
      <c r="F66" s="1017"/>
      <c r="G66" s="1017"/>
      <c r="H66" s="1018"/>
      <c r="I66" s="1019"/>
      <c r="J66" s="1018"/>
      <c r="K66" s="1019"/>
      <c r="L66" s="1018"/>
      <c r="M66" s="1019"/>
      <c r="N66" s="1018"/>
      <c r="O66" s="1019"/>
      <c r="P66" s="1018"/>
      <c r="Q66" s="1017"/>
      <c r="R66" s="1020"/>
      <c r="S66" s="313">
        <f t="shared" si="1"/>
        <v>0</v>
      </c>
    </row>
    <row r="67" spans="1:19">
      <c r="A67" s="329">
        <v>48</v>
      </c>
      <c r="B67" s="1014"/>
      <c r="C67" s="1015"/>
      <c r="D67" s="1015"/>
      <c r="E67" s="1016"/>
      <c r="F67" s="1017"/>
      <c r="G67" s="1017"/>
      <c r="H67" s="1018"/>
      <c r="I67" s="1019"/>
      <c r="J67" s="1018"/>
      <c r="K67" s="1019"/>
      <c r="L67" s="1018"/>
      <c r="M67" s="1019"/>
      <c r="N67" s="1018"/>
      <c r="O67" s="1019"/>
      <c r="P67" s="1018"/>
      <c r="Q67" s="1017"/>
      <c r="R67" s="1020"/>
      <c r="S67" s="313">
        <f t="shared" si="1"/>
        <v>0</v>
      </c>
    </row>
    <row r="68" spans="1:19">
      <c r="A68" s="329">
        <v>49</v>
      </c>
      <c r="B68" s="1014"/>
      <c r="C68" s="1015"/>
      <c r="D68" s="1015"/>
      <c r="E68" s="1016"/>
      <c r="F68" s="1017"/>
      <c r="G68" s="1017"/>
      <c r="H68" s="1018"/>
      <c r="I68" s="1019"/>
      <c r="J68" s="1018"/>
      <c r="K68" s="1019"/>
      <c r="L68" s="1018"/>
      <c r="M68" s="1019"/>
      <c r="N68" s="1018"/>
      <c r="O68" s="1019"/>
      <c r="P68" s="1018"/>
      <c r="Q68" s="1017"/>
      <c r="R68" s="1020"/>
      <c r="S68" s="313">
        <f t="shared" si="1"/>
        <v>0</v>
      </c>
    </row>
    <row r="69" spans="1:19">
      <c r="A69" s="329">
        <v>50</v>
      </c>
      <c r="B69" s="1014"/>
      <c r="C69" s="1015"/>
      <c r="D69" s="1015"/>
      <c r="E69" s="1016"/>
      <c r="F69" s="1017"/>
      <c r="G69" s="1017"/>
      <c r="H69" s="1018"/>
      <c r="I69" s="1019"/>
      <c r="J69" s="1018"/>
      <c r="K69" s="1019"/>
      <c r="L69" s="1018"/>
      <c r="M69" s="1019"/>
      <c r="N69" s="1018"/>
      <c r="O69" s="1019"/>
      <c r="P69" s="1018"/>
      <c r="Q69" s="1017"/>
      <c r="R69" s="1020"/>
      <c r="S69" s="313">
        <f t="shared" si="1"/>
        <v>0</v>
      </c>
    </row>
    <row r="70" spans="1:19">
      <c r="A70" s="329">
        <v>51</v>
      </c>
      <c r="B70" s="1014"/>
      <c r="C70" s="1015"/>
      <c r="D70" s="1015"/>
      <c r="E70" s="1016"/>
      <c r="F70" s="1017"/>
      <c r="G70" s="1017"/>
      <c r="H70" s="1018"/>
      <c r="I70" s="1019"/>
      <c r="J70" s="1018"/>
      <c r="K70" s="1019"/>
      <c r="L70" s="1018"/>
      <c r="M70" s="1019"/>
      <c r="N70" s="1018"/>
      <c r="O70" s="1019"/>
      <c r="P70" s="1018"/>
      <c r="Q70" s="1017"/>
      <c r="R70" s="1020"/>
      <c r="S70" s="313">
        <f t="shared" si="1"/>
        <v>0</v>
      </c>
    </row>
    <row r="71" spans="1:19">
      <c r="A71" s="329">
        <v>52</v>
      </c>
      <c r="B71" s="1014"/>
      <c r="C71" s="1015"/>
      <c r="D71" s="1015"/>
      <c r="E71" s="1016"/>
      <c r="F71" s="1017"/>
      <c r="G71" s="1017"/>
      <c r="H71" s="1018"/>
      <c r="I71" s="1019"/>
      <c r="J71" s="1018"/>
      <c r="K71" s="1019"/>
      <c r="L71" s="1018"/>
      <c r="M71" s="1019"/>
      <c r="N71" s="1018"/>
      <c r="O71" s="1019"/>
      <c r="P71" s="1018"/>
      <c r="Q71" s="1017"/>
      <c r="R71" s="1020"/>
      <c r="S71" s="313">
        <f t="shared" si="1"/>
        <v>0</v>
      </c>
    </row>
    <row r="72" spans="1:19">
      <c r="A72" s="329">
        <v>53</v>
      </c>
      <c r="B72" s="1014"/>
      <c r="C72" s="1015"/>
      <c r="D72" s="1015"/>
      <c r="E72" s="1016"/>
      <c r="F72" s="1017"/>
      <c r="G72" s="1017"/>
      <c r="H72" s="1018"/>
      <c r="I72" s="1019"/>
      <c r="J72" s="1018"/>
      <c r="K72" s="1019"/>
      <c r="L72" s="1018"/>
      <c r="M72" s="1019"/>
      <c r="N72" s="1018"/>
      <c r="O72" s="1019"/>
      <c r="P72" s="1018"/>
      <c r="Q72" s="1017"/>
      <c r="R72" s="1020"/>
      <c r="S72" s="313">
        <f t="shared" si="1"/>
        <v>0</v>
      </c>
    </row>
    <row r="73" spans="1:19">
      <c r="A73" s="329">
        <v>54</v>
      </c>
      <c r="B73" s="1014"/>
      <c r="C73" s="1015"/>
      <c r="D73" s="1015"/>
      <c r="E73" s="1016"/>
      <c r="F73" s="1017"/>
      <c r="G73" s="1017"/>
      <c r="H73" s="1018"/>
      <c r="I73" s="1019"/>
      <c r="J73" s="1018"/>
      <c r="K73" s="1019"/>
      <c r="L73" s="1018"/>
      <c r="M73" s="1019"/>
      <c r="N73" s="1018"/>
      <c r="O73" s="1019"/>
      <c r="P73" s="1018"/>
      <c r="Q73" s="1017"/>
      <c r="R73" s="1020"/>
      <c r="S73" s="313">
        <f t="shared" si="1"/>
        <v>0</v>
      </c>
    </row>
    <row r="74" spans="1:19">
      <c r="A74" s="329">
        <v>55</v>
      </c>
      <c r="B74" s="1014"/>
      <c r="C74" s="1015"/>
      <c r="D74" s="1015"/>
      <c r="E74" s="1016"/>
      <c r="F74" s="1017"/>
      <c r="G74" s="1017"/>
      <c r="H74" s="1018"/>
      <c r="I74" s="1019"/>
      <c r="J74" s="1018"/>
      <c r="K74" s="1019"/>
      <c r="L74" s="1018"/>
      <c r="M74" s="1019"/>
      <c r="N74" s="1018"/>
      <c r="O74" s="1019"/>
      <c r="P74" s="1018"/>
      <c r="Q74" s="1017"/>
      <c r="R74" s="1020"/>
      <c r="S74" s="313">
        <f t="shared" si="1"/>
        <v>0</v>
      </c>
    </row>
    <row r="75" spans="1:19">
      <c r="A75" s="329">
        <v>56</v>
      </c>
      <c r="B75" s="1014"/>
      <c r="C75" s="1015"/>
      <c r="D75" s="1015"/>
      <c r="E75" s="1016"/>
      <c r="F75" s="1017"/>
      <c r="G75" s="1017"/>
      <c r="H75" s="1018"/>
      <c r="I75" s="1019"/>
      <c r="J75" s="1018"/>
      <c r="K75" s="1019"/>
      <c r="L75" s="1018"/>
      <c r="M75" s="1019"/>
      <c r="N75" s="1018"/>
      <c r="O75" s="1019"/>
      <c r="P75" s="1018"/>
      <c r="Q75" s="1017"/>
      <c r="R75" s="1020"/>
      <c r="S75" s="313">
        <f t="shared" si="1"/>
        <v>0</v>
      </c>
    </row>
    <row r="76" spans="1:19">
      <c r="A76" s="329">
        <v>57</v>
      </c>
      <c r="B76" s="1014"/>
      <c r="C76" s="1015"/>
      <c r="D76" s="1015"/>
      <c r="E76" s="1016"/>
      <c r="F76" s="1017"/>
      <c r="G76" s="1017"/>
      <c r="H76" s="1018"/>
      <c r="I76" s="1019"/>
      <c r="J76" s="1018"/>
      <c r="K76" s="1019"/>
      <c r="L76" s="1018"/>
      <c r="M76" s="1019"/>
      <c r="N76" s="1018"/>
      <c r="O76" s="1019"/>
      <c r="P76" s="1018"/>
      <c r="Q76" s="1017"/>
      <c r="R76" s="1020"/>
      <c r="S76" s="313">
        <f t="shared" si="1"/>
        <v>0</v>
      </c>
    </row>
    <row r="77" spans="1:19">
      <c r="A77" s="329">
        <v>58</v>
      </c>
      <c r="B77" s="1014"/>
      <c r="C77" s="1015"/>
      <c r="D77" s="1015"/>
      <c r="E77" s="1016"/>
      <c r="F77" s="1017"/>
      <c r="G77" s="1017"/>
      <c r="H77" s="1018"/>
      <c r="I77" s="1019"/>
      <c r="J77" s="1018"/>
      <c r="K77" s="1019"/>
      <c r="L77" s="1018"/>
      <c r="M77" s="1019"/>
      <c r="N77" s="1018"/>
      <c r="O77" s="1019"/>
      <c r="P77" s="1018"/>
      <c r="Q77" s="1017"/>
      <c r="R77" s="1020"/>
      <c r="S77" s="313">
        <f t="shared" si="1"/>
        <v>0</v>
      </c>
    </row>
    <row r="78" spans="1:19">
      <c r="A78" s="329">
        <v>59</v>
      </c>
      <c r="B78" s="1014"/>
      <c r="C78" s="1015"/>
      <c r="D78" s="1015"/>
      <c r="E78" s="1016"/>
      <c r="F78" s="1017"/>
      <c r="G78" s="1017"/>
      <c r="H78" s="1018"/>
      <c r="I78" s="1019"/>
      <c r="J78" s="1018"/>
      <c r="K78" s="1019"/>
      <c r="L78" s="1018"/>
      <c r="M78" s="1019"/>
      <c r="N78" s="1018"/>
      <c r="O78" s="1019"/>
      <c r="P78" s="1018"/>
      <c r="Q78" s="1017"/>
      <c r="R78" s="1020"/>
      <c r="S78" s="313">
        <f t="shared" si="1"/>
        <v>0</v>
      </c>
    </row>
    <row r="79" spans="1:19">
      <c r="A79" s="329">
        <v>60</v>
      </c>
      <c r="B79" s="1014"/>
      <c r="C79" s="1015"/>
      <c r="D79" s="1015"/>
      <c r="E79" s="1016"/>
      <c r="F79" s="1017"/>
      <c r="G79" s="1017"/>
      <c r="H79" s="1018"/>
      <c r="I79" s="1019"/>
      <c r="J79" s="1018"/>
      <c r="K79" s="1019"/>
      <c r="L79" s="1018"/>
      <c r="M79" s="1019"/>
      <c r="N79" s="1018"/>
      <c r="O79" s="1019"/>
      <c r="P79" s="1018"/>
      <c r="Q79" s="1017"/>
      <c r="R79" s="1020"/>
      <c r="S79" s="313">
        <f t="shared" si="1"/>
        <v>0</v>
      </c>
    </row>
    <row r="80" spans="1:19">
      <c r="A80" s="329">
        <v>61</v>
      </c>
      <c r="B80" s="1014"/>
      <c r="C80" s="1015"/>
      <c r="D80" s="1015"/>
      <c r="E80" s="1016"/>
      <c r="F80" s="1017"/>
      <c r="G80" s="1017"/>
      <c r="H80" s="1018"/>
      <c r="I80" s="1019"/>
      <c r="J80" s="1018"/>
      <c r="K80" s="1019"/>
      <c r="L80" s="1018"/>
      <c r="M80" s="1019"/>
      <c r="N80" s="1018"/>
      <c r="O80" s="1019"/>
      <c r="P80" s="1018"/>
      <c r="Q80" s="1017"/>
      <c r="R80" s="1020"/>
      <c r="S80" s="313">
        <f t="shared" si="1"/>
        <v>0</v>
      </c>
    </row>
    <row r="81" spans="1:19">
      <c r="A81" s="329">
        <v>62</v>
      </c>
      <c r="B81" s="1014"/>
      <c r="C81" s="1015"/>
      <c r="D81" s="1015"/>
      <c r="E81" s="1016"/>
      <c r="F81" s="1017"/>
      <c r="G81" s="1017"/>
      <c r="H81" s="1018"/>
      <c r="I81" s="1019"/>
      <c r="J81" s="1018"/>
      <c r="K81" s="1019"/>
      <c r="L81" s="1018"/>
      <c r="M81" s="1019"/>
      <c r="N81" s="1018"/>
      <c r="O81" s="1019"/>
      <c r="P81" s="1018"/>
      <c r="Q81" s="1017"/>
      <c r="R81" s="1020"/>
      <c r="S81" s="313">
        <f t="shared" si="1"/>
        <v>0</v>
      </c>
    </row>
    <row r="82" spans="1:19">
      <c r="A82" s="329">
        <v>63</v>
      </c>
      <c r="B82" s="1014"/>
      <c r="C82" s="1015"/>
      <c r="D82" s="1015"/>
      <c r="E82" s="1016"/>
      <c r="F82" s="1017"/>
      <c r="G82" s="1017"/>
      <c r="H82" s="1018"/>
      <c r="I82" s="1019"/>
      <c r="J82" s="1018"/>
      <c r="K82" s="1019"/>
      <c r="L82" s="1018"/>
      <c r="M82" s="1019"/>
      <c r="N82" s="1018"/>
      <c r="O82" s="1019"/>
      <c r="P82" s="1018"/>
      <c r="Q82" s="1017"/>
      <c r="R82" s="1020"/>
      <c r="S82" s="313">
        <f t="shared" si="1"/>
        <v>0</v>
      </c>
    </row>
    <row r="83" spans="1:19">
      <c r="A83" s="329">
        <v>64</v>
      </c>
      <c r="B83" s="1014"/>
      <c r="C83" s="1015"/>
      <c r="D83" s="1015"/>
      <c r="E83" s="1016"/>
      <c r="F83" s="1017"/>
      <c r="G83" s="1017"/>
      <c r="H83" s="1018"/>
      <c r="I83" s="1019"/>
      <c r="J83" s="1018"/>
      <c r="K83" s="1019"/>
      <c r="L83" s="1018"/>
      <c r="M83" s="1019"/>
      <c r="N83" s="1018"/>
      <c r="O83" s="1019"/>
      <c r="P83" s="1018"/>
      <c r="Q83" s="1017"/>
      <c r="R83" s="1020"/>
      <c r="S83" s="313">
        <f t="shared" si="1"/>
        <v>0</v>
      </c>
    </row>
    <row r="84" spans="1:19">
      <c r="A84" s="329">
        <v>65</v>
      </c>
      <c r="B84" s="1014"/>
      <c r="C84" s="1015"/>
      <c r="D84" s="1015"/>
      <c r="E84" s="1016"/>
      <c r="F84" s="1017"/>
      <c r="G84" s="1017"/>
      <c r="H84" s="1018"/>
      <c r="I84" s="1019"/>
      <c r="J84" s="1018"/>
      <c r="K84" s="1019"/>
      <c r="L84" s="1018"/>
      <c r="M84" s="1019"/>
      <c r="N84" s="1018"/>
      <c r="O84" s="1019"/>
      <c r="P84" s="1018"/>
      <c r="Q84" s="1017"/>
      <c r="R84" s="1020"/>
      <c r="S84" s="313">
        <f t="shared" ref="S84:S104" si="2">E84-SUM(F84,G84,I84,K84,M84,O84,Q84)</f>
        <v>0</v>
      </c>
    </row>
    <row r="85" spans="1:19">
      <c r="A85" s="329">
        <v>66</v>
      </c>
      <c r="B85" s="1014"/>
      <c r="C85" s="1015"/>
      <c r="D85" s="1015"/>
      <c r="E85" s="1016"/>
      <c r="F85" s="1017"/>
      <c r="G85" s="1017"/>
      <c r="H85" s="1018"/>
      <c r="I85" s="1019"/>
      <c r="J85" s="1018"/>
      <c r="K85" s="1019"/>
      <c r="L85" s="1018"/>
      <c r="M85" s="1019"/>
      <c r="N85" s="1018"/>
      <c r="O85" s="1019"/>
      <c r="P85" s="1018"/>
      <c r="Q85" s="1017"/>
      <c r="R85" s="1020"/>
      <c r="S85" s="313">
        <f t="shared" si="2"/>
        <v>0</v>
      </c>
    </row>
    <row r="86" spans="1:19">
      <c r="A86" s="329">
        <v>67</v>
      </c>
      <c r="B86" s="1014"/>
      <c r="C86" s="1015"/>
      <c r="D86" s="1015"/>
      <c r="E86" s="1016"/>
      <c r="F86" s="1017"/>
      <c r="G86" s="1017"/>
      <c r="H86" s="1018"/>
      <c r="I86" s="1019"/>
      <c r="J86" s="1018"/>
      <c r="K86" s="1019"/>
      <c r="L86" s="1018"/>
      <c r="M86" s="1019"/>
      <c r="N86" s="1018"/>
      <c r="O86" s="1019"/>
      <c r="P86" s="1018"/>
      <c r="Q86" s="1017"/>
      <c r="R86" s="1020"/>
      <c r="S86" s="313">
        <f t="shared" si="2"/>
        <v>0</v>
      </c>
    </row>
    <row r="87" spans="1:19">
      <c r="A87" s="329">
        <v>68</v>
      </c>
      <c r="B87" s="1014"/>
      <c r="C87" s="1015"/>
      <c r="D87" s="1015"/>
      <c r="E87" s="1016"/>
      <c r="F87" s="1017"/>
      <c r="G87" s="1017"/>
      <c r="H87" s="1018"/>
      <c r="I87" s="1019"/>
      <c r="J87" s="1018"/>
      <c r="K87" s="1019"/>
      <c r="L87" s="1018"/>
      <c r="M87" s="1019"/>
      <c r="N87" s="1018"/>
      <c r="O87" s="1019"/>
      <c r="P87" s="1018"/>
      <c r="Q87" s="1017"/>
      <c r="R87" s="1020"/>
      <c r="S87" s="313">
        <f t="shared" si="2"/>
        <v>0</v>
      </c>
    </row>
    <row r="88" spans="1:19">
      <c r="A88" s="329">
        <v>69</v>
      </c>
      <c r="B88" s="1014"/>
      <c r="C88" s="1015"/>
      <c r="D88" s="1015"/>
      <c r="E88" s="1016"/>
      <c r="F88" s="1017"/>
      <c r="G88" s="1017"/>
      <c r="H88" s="1018"/>
      <c r="I88" s="1019"/>
      <c r="J88" s="1018"/>
      <c r="K88" s="1019"/>
      <c r="L88" s="1018"/>
      <c r="M88" s="1019"/>
      <c r="N88" s="1018"/>
      <c r="O88" s="1019"/>
      <c r="P88" s="1018"/>
      <c r="Q88" s="1017"/>
      <c r="R88" s="1020"/>
      <c r="S88" s="313">
        <f t="shared" si="2"/>
        <v>0</v>
      </c>
    </row>
    <row r="89" spans="1:19">
      <c r="A89" s="329">
        <v>70</v>
      </c>
      <c r="B89" s="1014"/>
      <c r="C89" s="1015"/>
      <c r="D89" s="1015"/>
      <c r="E89" s="1016"/>
      <c r="F89" s="1017"/>
      <c r="G89" s="1017"/>
      <c r="H89" s="1018"/>
      <c r="I89" s="1019"/>
      <c r="J89" s="1018"/>
      <c r="K89" s="1019"/>
      <c r="L89" s="1018"/>
      <c r="M89" s="1019"/>
      <c r="N89" s="1018"/>
      <c r="O89" s="1019"/>
      <c r="P89" s="1018"/>
      <c r="Q89" s="1017"/>
      <c r="R89" s="1020"/>
      <c r="S89" s="313">
        <f t="shared" si="2"/>
        <v>0</v>
      </c>
    </row>
    <row r="90" spans="1:19">
      <c r="A90" s="329">
        <v>71</v>
      </c>
      <c r="B90" s="1014"/>
      <c r="C90" s="1015"/>
      <c r="D90" s="1015"/>
      <c r="E90" s="1016"/>
      <c r="F90" s="1017"/>
      <c r="G90" s="1017"/>
      <c r="H90" s="1018"/>
      <c r="I90" s="1019"/>
      <c r="J90" s="1018"/>
      <c r="K90" s="1019"/>
      <c r="L90" s="1018"/>
      <c r="M90" s="1019"/>
      <c r="N90" s="1018"/>
      <c r="O90" s="1019"/>
      <c r="P90" s="1018"/>
      <c r="Q90" s="1017"/>
      <c r="R90" s="1020"/>
      <c r="S90" s="313">
        <f t="shared" si="2"/>
        <v>0</v>
      </c>
    </row>
    <row r="91" spans="1:19">
      <c r="A91" s="329">
        <v>72</v>
      </c>
      <c r="B91" s="1014"/>
      <c r="C91" s="1015"/>
      <c r="D91" s="1015"/>
      <c r="E91" s="1016"/>
      <c r="F91" s="1017"/>
      <c r="G91" s="1017"/>
      <c r="H91" s="1018"/>
      <c r="I91" s="1019"/>
      <c r="J91" s="1018"/>
      <c r="K91" s="1019"/>
      <c r="L91" s="1018"/>
      <c r="M91" s="1019"/>
      <c r="N91" s="1018"/>
      <c r="O91" s="1019"/>
      <c r="P91" s="1018"/>
      <c r="Q91" s="1017"/>
      <c r="R91" s="1020"/>
      <c r="S91" s="313">
        <f t="shared" si="2"/>
        <v>0</v>
      </c>
    </row>
    <row r="92" spans="1:19">
      <c r="A92" s="329">
        <v>73</v>
      </c>
      <c r="B92" s="1014"/>
      <c r="C92" s="1015"/>
      <c r="D92" s="1015"/>
      <c r="E92" s="1016"/>
      <c r="F92" s="1017"/>
      <c r="G92" s="1017"/>
      <c r="H92" s="1018"/>
      <c r="I92" s="1019"/>
      <c r="J92" s="1018"/>
      <c r="K92" s="1019"/>
      <c r="L92" s="1018"/>
      <c r="M92" s="1019"/>
      <c r="N92" s="1018"/>
      <c r="O92" s="1019"/>
      <c r="P92" s="1018"/>
      <c r="Q92" s="1017"/>
      <c r="R92" s="1020"/>
      <c r="S92" s="313">
        <f t="shared" si="2"/>
        <v>0</v>
      </c>
    </row>
    <row r="93" spans="1:19">
      <c r="A93" s="329">
        <v>74</v>
      </c>
      <c r="B93" s="1014"/>
      <c r="C93" s="1015"/>
      <c r="D93" s="1015"/>
      <c r="E93" s="1016"/>
      <c r="F93" s="1017"/>
      <c r="G93" s="1017"/>
      <c r="H93" s="1018"/>
      <c r="I93" s="1019"/>
      <c r="J93" s="1018"/>
      <c r="K93" s="1019"/>
      <c r="L93" s="1018"/>
      <c r="M93" s="1019"/>
      <c r="N93" s="1018"/>
      <c r="O93" s="1019"/>
      <c r="P93" s="1018"/>
      <c r="Q93" s="1017"/>
      <c r="R93" s="1020"/>
      <c r="S93" s="313">
        <f t="shared" si="2"/>
        <v>0</v>
      </c>
    </row>
    <row r="94" spans="1:19">
      <c r="A94" s="329">
        <v>75</v>
      </c>
      <c r="B94" s="1014"/>
      <c r="C94" s="1015"/>
      <c r="D94" s="1015"/>
      <c r="E94" s="1016"/>
      <c r="F94" s="1017"/>
      <c r="G94" s="1017"/>
      <c r="H94" s="1018"/>
      <c r="I94" s="1019"/>
      <c r="J94" s="1018"/>
      <c r="K94" s="1019"/>
      <c r="L94" s="1018"/>
      <c r="M94" s="1019"/>
      <c r="N94" s="1018"/>
      <c r="O94" s="1019"/>
      <c r="P94" s="1018"/>
      <c r="Q94" s="1017"/>
      <c r="R94" s="1020"/>
      <c r="S94" s="313">
        <f t="shared" si="2"/>
        <v>0</v>
      </c>
    </row>
    <row r="95" spans="1:19">
      <c r="A95" s="329">
        <v>76</v>
      </c>
      <c r="B95" s="1014"/>
      <c r="C95" s="1015"/>
      <c r="D95" s="1015"/>
      <c r="E95" s="1016"/>
      <c r="F95" s="1017"/>
      <c r="G95" s="1017"/>
      <c r="H95" s="1018"/>
      <c r="I95" s="1019"/>
      <c r="J95" s="1018"/>
      <c r="K95" s="1019"/>
      <c r="L95" s="1018"/>
      <c r="M95" s="1019"/>
      <c r="N95" s="1018"/>
      <c r="O95" s="1019"/>
      <c r="P95" s="1018"/>
      <c r="Q95" s="1017"/>
      <c r="R95" s="1020"/>
      <c r="S95" s="313">
        <f t="shared" si="2"/>
        <v>0</v>
      </c>
    </row>
    <row r="96" spans="1:19">
      <c r="A96" s="329">
        <v>77</v>
      </c>
      <c r="B96" s="1014"/>
      <c r="C96" s="1015"/>
      <c r="D96" s="1015"/>
      <c r="E96" s="1016"/>
      <c r="F96" s="1017"/>
      <c r="G96" s="1017"/>
      <c r="H96" s="1018"/>
      <c r="I96" s="1019"/>
      <c r="J96" s="1018"/>
      <c r="K96" s="1019"/>
      <c r="L96" s="1018"/>
      <c r="M96" s="1019"/>
      <c r="N96" s="1018"/>
      <c r="O96" s="1019"/>
      <c r="P96" s="1018"/>
      <c r="Q96" s="1017"/>
      <c r="R96" s="1020"/>
      <c r="S96" s="313">
        <f t="shared" si="2"/>
        <v>0</v>
      </c>
    </row>
    <row r="97" spans="1:19">
      <c r="A97" s="329">
        <v>78</v>
      </c>
      <c r="B97" s="1014"/>
      <c r="C97" s="1015"/>
      <c r="D97" s="1015"/>
      <c r="E97" s="1016"/>
      <c r="F97" s="1017"/>
      <c r="G97" s="1017"/>
      <c r="H97" s="1018"/>
      <c r="I97" s="1019"/>
      <c r="J97" s="1018"/>
      <c r="K97" s="1019"/>
      <c r="L97" s="1018"/>
      <c r="M97" s="1019"/>
      <c r="N97" s="1018"/>
      <c r="O97" s="1019"/>
      <c r="P97" s="1018"/>
      <c r="Q97" s="1017"/>
      <c r="R97" s="1020"/>
      <c r="S97" s="313">
        <f t="shared" si="2"/>
        <v>0</v>
      </c>
    </row>
    <row r="98" spans="1:19">
      <c r="A98" s="329">
        <v>79</v>
      </c>
      <c r="B98" s="1014"/>
      <c r="C98" s="1015"/>
      <c r="D98" s="1015"/>
      <c r="E98" s="1016"/>
      <c r="F98" s="1017"/>
      <c r="G98" s="1017"/>
      <c r="H98" s="1018"/>
      <c r="I98" s="1019"/>
      <c r="J98" s="1018"/>
      <c r="K98" s="1019"/>
      <c r="L98" s="1018"/>
      <c r="M98" s="1019"/>
      <c r="N98" s="1018"/>
      <c r="O98" s="1019"/>
      <c r="P98" s="1018"/>
      <c r="Q98" s="1017"/>
      <c r="R98" s="1020"/>
      <c r="S98" s="313">
        <f t="shared" si="2"/>
        <v>0</v>
      </c>
    </row>
    <row r="99" spans="1:19">
      <c r="A99" s="329">
        <v>80</v>
      </c>
      <c r="B99" s="1014"/>
      <c r="C99" s="1015"/>
      <c r="D99" s="1015"/>
      <c r="E99" s="1016"/>
      <c r="F99" s="1017"/>
      <c r="G99" s="1017"/>
      <c r="H99" s="1018"/>
      <c r="I99" s="1019"/>
      <c r="J99" s="1018"/>
      <c r="K99" s="1019"/>
      <c r="L99" s="1018"/>
      <c r="M99" s="1019"/>
      <c r="N99" s="1018"/>
      <c r="O99" s="1019"/>
      <c r="P99" s="1018"/>
      <c r="Q99" s="1017"/>
      <c r="R99" s="1020"/>
      <c r="S99" s="313">
        <f t="shared" si="2"/>
        <v>0</v>
      </c>
    </row>
    <row r="100" spans="1:19">
      <c r="A100" s="329">
        <v>81</v>
      </c>
      <c r="B100" s="1014"/>
      <c r="C100" s="1015"/>
      <c r="D100" s="1015"/>
      <c r="E100" s="1016"/>
      <c r="F100" s="1017"/>
      <c r="G100" s="1017"/>
      <c r="H100" s="1018"/>
      <c r="I100" s="1019"/>
      <c r="J100" s="1018"/>
      <c r="K100" s="1019"/>
      <c r="L100" s="1018"/>
      <c r="M100" s="1019"/>
      <c r="N100" s="1018"/>
      <c r="O100" s="1019"/>
      <c r="P100" s="1018"/>
      <c r="Q100" s="1017"/>
      <c r="R100" s="1020"/>
      <c r="S100" s="313">
        <f t="shared" si="2"/>
        <v>0</v>
      </c>
    </row>
    <row r="101" spans="1:19">
      <c r="A101" s="329">
        <v>82</v>
      </c>
      <c r="B101" s="1014"/>
      <c r="C101" s="1015"/>
      <c r="D101" s="1015"/>
      <c r="E101" s="1016"/>
      <c r="F101" s="1017"/>
      <c r="G101" s="1017"/>
      <c r="H101" s="1018"/>
      <c r="I101" s="1019"/>
      <c r="J101" s="1018"/>
      <c r="K101" s="1019"/>
      <c r="L101" s="1018"/>
      <c r="M101" s="1019"/>
      <c r="N101" s="1018"/>
      <c r="O101" s="1019"/>
      <c r="P101" s="1018"/>
      <c r="Q101" s="1017"/>
      <c r="R101" s="1020"/>
      <c r="S101" s="313">
        <f t="shared" si="2"/>
        <v>0</v>
      </c>
    </row>
    <row r="102" spans="1:19">
      <c r="A102" s="329">
        <v>83</v>
      </c>
      <c r="B102" s="1014"/>
      <c r="C102" s="1015"/>
      <c r="D102" s="1015"/>
      <c r="E102" s="1016"/>
      <c r="F102" s="1017"/>
      <c r="G102" s="1017"/>
      <c r="H102" s="1018"/>
      <c r="I102" s="1019"/>
      <c r="J102" s="1018"/>
      <c r="K102" s="1019"/>
      <c r="L102" s="1018"/>
      <c r="M102" s="1019"/>
      <c r="N102" s="1018"/>
      <c r="O102" s="1019"/>
      <c r="P102" s="1018"/>
      <c r="Q102" s="1017"/>
      <c r="R102" s="1020"/>
      <c r="S102" s="313">
        <f t="shared" si="2"/>
        <v>0</v>
      </c>
    </row>
    <row r="103" spans="1:19" ht="15.75" thickBot="1">
      <c r="A103" s="329">
        <v>84</v>
      </c>
      <c r="B103" s="1021"/>
      <c r="C103" s="1022"/>
      <c r="D103" s="1022"/>
      <c r="E103" s="1023"/>
      <c r="F103" s="1024"/>
      <c r="G103" s="1024"/>
      <c r="H103" s="1025"/>
      <c r="I103" s="1026"/>
      <c r="J103" s="1025"/>
      <c r="K103" s="1027"/>
      <c r="L103" s="1028"/>
      <c r="M103" s="1027"/>
      <c r="N103" s="1028"/>
      <c r="O103" s="1027"/>
      <c r="P103" s="1029"/>
      <c r="Q103" s="1024"/>
      <c r="R103" s="1030"/>
      <c r="S103" s="313">
        <f t="shared" si="2"/>
        <v>0</v>
      </c>
    </row>
    <row r="104" spans="1:19" ht="15.75" thickTop="1">
      <c r="A104" s="240" t="s">
        <v>134</v>
      </c>
      <c r="B104" s="437" t="s">
        <v>560</v>
      </c>
      <c r="C104" s="436"/>
      <c r="D104" s="436"/>
      <c r="E104" s="308">
        <f t="shared" ref="E104:Q104" si="3">SUM(E20:E103)</f>
        <v>0</v>
      </c>
      <c r="F104" s="309">
        <f t="shared" si="3"/>
        <v>0</v>
      </c>
      <c r="G104" s="310">
        <f t="shared" si="3"/>
        <v>0</v>
      </c>
      <c r="H104" s="311">
        <f t="shared" si="3"/>
        <v>0</v>
      </c>
      <c r="I104" s="988">
        <f>SUM(I20:I103)</f>
        <v>0</v>
      </c>
      <c r="J104" s="312">
        <f t="shared" si="3"/>
        <v>0</v>
      </c>
      <c r="K104" s="549">
        <f t="shared" si="3"/>
        <v>0</v>
      </c>
      <c r="L104" s="312">
        <f t="shared" si="3"/>
        <v>0</v>
      </c>
      <c r="M104" s="660">
        <f t="shared" si="3"/>
        <v>0</v>
      </c>
      <c r="N104" s="312">
        <f t="shared" si="3"/>
        <v>0</v>
      </c>
      <c r="O104" s="660">
        <f>SUM(O20:O103)</f>
        <v>0</v>
      </c>
      <c r="P104" s="861">
        <f>SUM(P20:P103)</f>
        <v>0</v>
      </c>
      <c r="Q104" s="660">
        <f t="shared" si="3"/>
        <v>0</v>
      </c>
      <c r="R104" s="312">
        <f>SUM(R20:R103)</f>
        <v>0</v>
      </c>
      <c r="S104" s="660">
        <f t="shared" si="2"/>
        <v>0</v>
      </c>
    </row>
    <row r="106" spans="1:19">
      <c r="B106" s="108"/>
      <c r="C106" s="25"/>
    </row>
    <row r="107" spans="1:19">
      <c r="A107" s="154"/>
      <c r="B107" s="109"/>
      <c r="C107" s="109"/>
      <c r="D107" s="109"/>
      <c r="E107" s="109"/>
      <c r="F107" s="109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</row>
    <row r="108" spans="1:19">
      <c r="A108" s="109"/>
      <c r="B108" s="109"/>
      <c r="C108" s="109"/>
      <c r="D108" s="109"/>
      <c r="E108" s="109"/>
      <c r="F108" s="109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</row>
    <row r="109" spans="1:19">
      <c r="A109" s="109"/>
      <c r="B109" s="109"/>
      <c r="C109" s="109"/>
      <c r="D109" s="109"/>
      <c r="E109" s="109"/>
      <c r="F109" s="109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</row>
    <row r="110" spans="1:19">
      <c r="A110" s="109"/>
      <c r="B110" s="109"/>
      <c r="C110" s="109"/>
      <c r="D110" s="109"/>
      <c r="E110" s="109"/>
      <c r="F110" s="109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</row>
    <row r="111" spans="1:19">
      <c r="A111" s="109"/>
      <c r="B111" s="109"/>
      <c r="C111" s="109"/>
      <c r="D111" s="109"/>
      <c r="E111" s="109"/>
      <c r="F111" s="109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</row>
  </sheetData>
  <sheetProtection password="F140" sheet="1" objects="1" scenarios="1"/>
  <customSheetViews>
    <customSheetView guid="{3C347D85-A9C8-40DE-8556-FF44E8446C58}" scale="75" showGridLines="0" fitToPage="1" showRuler="0" topLeftCell="E1">
      <pageMargins left="0.5" right="0.5" top="0.5" bottom="0.75" header="0.5" footer="0.5"/>
      <printOptions horizontalCentered="1" verticalCentered="1"/>
      <pageSetup paperSize="5" scale="44" fitToHeight="2" orientation="landscape" r:id="rId1"/>
      <headerFooter alignWithMargins="0">
        <oddFooter>&amp;L&amp;"Arial"&amp;08J:\Tst\CFRS\DEVELMNT\CR20042005\CFRS_20042005_CC99999X_(V8.01Beta)_Detail_Template.xls&amp;R&amp;"Arial"&amp;08&amp;A</oddFooter>
      </headerFooter>
    </customSheetView>
    <customSheetView guid="{39467F21-71F3-11D4-88B2-DA4501A98828}" scale="75" fitToPage="1" showRuler="0" topLeftCell="L10">
      <selection activeCell="L20" sqref="L20:Q24"/>
      <pageMargins left="0.75" right="0.75" top="1" bottom="1" header="0.5" footer="0.5"/>
      <printOptions horizontalCentered="1"/>
      <pageSetup paperSize="5" scale="36" orientation="portrait" r:id="rId2"/>
      <headerFooter alignWithMargins="0"/>
    </customSheetView>
  </customSheetViews>
  <mergeCells count="9">
    <mergeCell ref="I18:P18"/>
    <mergeCell ref="Q18:R18"/>
    <mergeCell ref="B18:E18"/>
    <mergeCell ref="F18:H18"/>
    <mergeCell ref="B11:B14"/>
    <mergeCell ref="F11:G11"/>
    <mergeCell ref="F13:G13"/>
    <mergeCell ref="F12:G12"/>
    <mergeCell ref="F14:G14"/>
  </mergeCells>
  <phoneticPr fontId="0" type="noConversion"/>
  <dataValidations xWindow="430" yWindow="449" count="4">
    <dataValidation type="custom" allowBlank="1" showErrorMessage="1" errorTitle="Wrong Data Entered" error="Please enter two length long number. (05 instead of 5) Also no space is allowed." sqref="D20:D103">
      <formula1>AND(LEN(D20)=2,D20&lt;&gt;"  ")</formula1>
    </dataValidation>
    <dataValidation type="list" allowBlank="1" showDropDown="1" showErrorMessage="1" errorTitle="Wrong Settlement Type" error="Wrong settlement type entered." sqref="B20:B103">
      <formula1>"CR,TBS,ASO,MAA,MHS,ISA,CAW,HOSP"</formula1>
    </dataValidation>
    <dataValidation type="list" allowBlank="1" showInputMessage="1" showErrorMessage="1" sqref="C20:C103">
      <formula1>"05,10,15,45,55,60"</formula1>
    </dataValidation>
    <dataValidation type="custom" allowBlank="1" showErrorMessage="1" errorTitle="Wrong Data Entered" error="Please enter a positive number!" sqref="E20:R103">
      <formula1>AND(ISNUMBER(E20),E20&gt;=0)</formula1>
    </dataValidation>
  </dataValidations>
  <pageMargins left="0.53" right="0.5" top="0.5" bottom="0.74" header="0.5" footer="0.5"/>
  <pageSetup paperSize="5" scale="61" fitToHeight="0" orientation="landscape" r:id="rId3"/>
  <headerFooter alignWithMargins="0">
    <oddFooter>&amp;R&amp;"Arial"&amp;08MH1901_Schedule_B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275" r:id="rId6" name="btnNext">
              <controlPr defaultSize="0" print="0" autoFill="0" autoPict="0" macro="[0]!GotoMH1961">
                <anchor moveWithCells="1">
                  <from>
                    <xdr:col>5</xdr:col>
                    <xdr:colOff>1343025</xdr:colOff>
                    <xdr:row>105</xdr:row>
                    <xdr:rowOff>171450</xdr:rowOff>
                  </from>
                  <to>
                    <xdr:col>7</xdr:col>
                    <xdr:colOff>657225</xdr:colOff>
                    <xdr:row>111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6" r:id="rId7" name="btnPrev">
              <controlPr defaultSize="0" print="0" autoFill="0" autoPict="0" macro="[0]!GotoMH1901_Schedule_A">
                <anchor moveWithCells="1">
                  <from>
                    <xdr:col>1</xdr:col>
                    <xdr:colOff>114300</xdr:colOff>
                    <xdr:row>108</xdr:row>
                    <xdr:rowOff>180975</xdr:rowOff>
                  </from>
                  <to>
                    <xdr:col>3</xdr:col>
                    <xdr:colOff>247650</xdr:colOff>
                    <xdr:row>110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7" r:id="rId8" name="Button 2941">
              <controlPr defaultSize="0" print="0" autoFill="0" autoPict="0" macro="[0]!GotoHOME">
                <anchor moveWithCells="1">
                  <from>
                    <xdr:col>1</xdr:col>
                    <xdr:colOff>161925</xdr:colOff>
                    <xdr:row>106</xdr:row>
                    <xdr:rowOff>57150</xdr:rowOff>
                  </from>
                  <to>
                    <xdr:col>3</xdr:col>
                    <xdr:colOff>295275</xdr:colOff>
                    <xdr:row>107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0" r:id="rId9" name="Button 3344">
              <controlPr defaultSize="0" print="0" autoFill="0" autoPict="0" macro="[0]!GotoMH1962">
                <anchor moveWithCells="1">
                  <from>
                    <xdr:col>7</xdr:col>
                    <xdr:colOff>1133475</xdr:colOff>
                    <xdr:row>106</xdr:row>
                    <xdr:rowOff>38100</xdr:rowOff>
                  </from>
                  <to>
                    <xdr:col>9</xdr:col>
                    <xdr:colOff>714375</xdr:colOff>
                    <xdr:row>112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1" r:id="rId10" name="Button 3455">
              <controlPr defaultSize="0" print="0" autoFill="0" autoPict="0" macro="[0]!GotoMH1963">
                <anchor moveWithCells="1">
                  <from>
                    <xdr:col>9</xdr:col>
                    <xdr:colOff>1123950</xdr:colOff>
                    <xdr:row>105</xdr:row>
                    <xdr:rowOff>180975</xdr:rowOff>
                  </from>
                  <to>
                    <xdr:col>11</xdr:col>
                    <xdr:colOff>714375</xdr:colOff>
                    <xdr:row>111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3" r:id="rId11" name="Button 3507">
              <controlPr defaultSize="0" print="0" autoFill="0" autoPict="0" macro="[0]!GotoMH1960">
                <anchor moveWithCells="1">
                  <from>
                    <xdr:col>4</xdr:col>
                    <xdr:colOff>142875</xdr:colOff>
                    <xdr:row>105</xdr:row>
                    <xdr:rowOff>142875</xdr:rowOff>
                  </from>
                  <to>
                    <xdr:col>5</xdr:col>
                    <xdr:colOff>1152525</xdr:colOff>
                    <xdr:row>111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35">
    <pageSetUpPr fitToPage="1"/>
  </sheetPr>
  <dimension ref="A1:N134"/>
  <sheetViews>
    <sheetView topLeftCell="A100" zoomScale="75" zoomScaleNormal="75" workbookViewId="0">
      <selection activeCell="K130" sqref="K130"/>
    </sheetView>
  </sheetViews>
  <sheetFormatPr defaultRowHeight="15"/>
  <cols>
    <col min="1" max="1" width="3.88671875" style="25" customWidth="1"/>
    <col min="2" max="2" width="1.5546875" style="25" customWidth="1"/>
    <col min="3" max="3" width="5.77734375" style="25" customWidth="1"/>
    <col min="4" max="4" width="18.77734375" style="25" customWidth="1"/>
    <col min="5" max="5" width="13.33203125" style="25" customWidth="1"/>
    <col min="6" max="6" width="9.77734375" style="25" customWidth="1"/>
    <col min="7" max="7" width="18.33203125" style="25" customWidth="1"/>
    <col min="8" max="8" width="19.88671875" style="25" customWidth="1"/>
    <col min="9" max="9" width="21.77734375" style="25" customWidth="1"/>
    <col min="10" max="10" width="22.109375" style="25" customWidth="1"/>
    <col min="11" max="11" width="17.6640625" style="25" customWidth="1"/>
    <col min="12" max="12" width="14.33203125" style="25" customWidth="1"/>
    <col min="13" max="13" width="9" style="25" hidden="1" customWidth="1"/>
    <col min="14" max="16384" width="8.88671875" style="25"/>
  </cols>
  <sheetData>
    <row r="1" spans="1:12" ht="19.5" customHeight="1" thickBot="1">
      <c r="A1" s="465" t="s">
        <v>624</v>
      </c>
      <c r="B1" s="452"/>
      <c r="C1" s="452"/>
      <c r="D1" s="452"/>
      <c r="E1" s="452"/>
      <c r="F1" s="452"/>
      <c r="G1" s="452"/>
      <c r="H1" s="452"/>
      <c r="I1" s="452"/>
      <c r="J1" s="452"/>
      <c r="K1" s="453"/>
      <c r="L1" s="921" t="s">
        <v>1012</v>
      </c>
    </row>
    <row r="2" spans="1:12" ht="19.5" customHeight="1" thickTop="1">
      <c r="A2" s="466" t="s">
        <v>455</v>
      </c>
      <c r="C2"/>
      <c r="D2"/>
      <c r="E2"/>
      <c r="F2"/>
      <c r="G2"/>
      <c r="H2"/>
      <c r="I2"/>
      <c r="J2"/>
      <c r="K2"/>
      <c r="L2"/>
    </row>
    <row r="3" spans="1:12" ht="42.75" customHeight="1">
      <c r="A3" s="1317" t="s">
        <v>635</v>
      </c>
      <c r="B3" s="1318"/>
      <c r="C3" s="1318"/>
      <c r="D3" s="1318"/>
      <c r="E3" s="1318"/>
      <c r="F3" s="1318"/>
      <c r="G3" s="1318"/>
      <c r="H3" s="1318"/>
      <c r="I3" s="1318"/>
      <c r="J3" s="1318"/>
      <c r="K3" s="1318"/>
      <c r="L3"/>
    </row>
    <row r="4" spans="1:12" ht="19.5" customHeight="1">
      <c r="A4" s="474" t="str">
        <f>"MH 1901 SCHEDULE C "&amp; Revision_Date</f>
        <v>MH 1901 SCHEDULE C (Rev. 9/2013)</v>
      </c>
      <c r="C4"/>
      <c r="D4"/>
      <c r="E4"/>
      <c r="F4"/>
      <c r="G4"/>
      <c r="H4"/>
      <c r="I4"/>
      <c r="J4"/>
      <c r="K4"/>
      <c r="L4" s="473" t="str">
        <f>"FISCAL YEAR "&amp; FiscalYear_with_Dash</f>
        <v>FISCAL YEAR 2012 - 2013</v>
      </c>
    </row>
    <row r="5" spans="1:12" ht="15.75" customHeight="1">
      <c r="C5"/>
      <c r="D5"/>
      <c r="E5"/>
      <c r="F5"/>
      <c r="G5"/>
      <c r="H5"/>
      <c r="I5"/>
      <c r="J5"/>
      <c r="K5"/>
    </row>
    <row r="6" spans="1:12" hidden="1"/>
    <row r="7" spans="1:12">
      <c r="C7" s="6"/>
      <c r="D7" s="344" t="str">
        <f>"Entity Name: "&amp;Legal_Entity_Name</f>
        <v xml:space="preserve">Entity Name: </v>
      </c>
      <c r="E7" s="10"/>
      <c r="F7" s="10"/>
      <c r="G7" s="10"/>
      <c r="I7" s="1324"/>
      <c r="J7" s="1324"/>
      <c r="L7" s="641" t="str">
        <f>"Entity Number: "&amp;Legal_Entity_Number</f>
        <v xml:space="preserve">Entity Number: </v>
      </c>
    </row>
    <row r="8" spans="1:12">
      <c r="C8" s="8"/>
      <c r="D8" s="94"/>
      <c r="E8" s="10"/>
      <c r="F8" s="4"/>
      <c r="G8" s="4"/>
      <c r="H8" s="4"/>
    </row>
    <row r="9" spans="1:12" hidden="1">
      <c r="C9" s="8" t="s">
        <v>28</v>
      </c>
      <c r="D9" s="342" t="str">
        <f>Setup!B4</f>
        <v>2012 - 2013</v>
      </c>
      <c r="E9" s="4"/>
      <c r="F9" s="4"/>
      <c r="G9" s="4"/>
      <c r="H9" s="4"/>
    </row>
    <row r="10" spans="1:12" ht="16.5" thickBot="1">
      <c r="I10" s="847" t="s">
        <v>135</v>
      </c>
      <c r="J10" s="847"/>
      <c r="K10" s="847"/>
      <c r="L10" s="847"/>
    </row>
    <row r="11" spans="1:12" ht="24" customHeight="1" thickTop="1" thickBot="1">
      <c r="I11" s="848" t="s">
        <v>766</v>
      </c>
      <c r="J11" s="849"/>
      <c r="K11" s="850"/>
      <c r="L11" s="851">
        <f>'MH1960'!N48</f>
        <v>0</v>
      </c>
    </row>
    <row r="12" spans="1:12" ht="6" customHeight="1" thickTop="1" thickBot="1">
      <c r="H12" s="4"/>
      <c r="I12" s="95"/>
      <c r="J12" s="96"/>
      <c r="K12" s="96"/>
      <c r="L12" s="97"/>
    </row>
    <row r="13" spans="1:12" ht="15.6" customHeight="1" thickTop="1">
      <c r="E13" s="1031">
        <v>0</v>
      </c>
      <c r="I13" s="1328" t="str">
        <f>IF(ABS($L$11-SUM(E134,I131))&gt; Rounding,"Allowable Non-Hospital Mode Costs Not Entirely Allocated.","OK")</f>
        <v>OK</v>
      </c>
      <c r="J13" s="1328"/>
      <c r="K13" s="1328"/>
      <c r="L13" s="1328"/>
    </row>
    <row r="14" spans="1:12" ht="17.25" customHeight="1">
      <c r="I14" s="92"/>
      <c r="J14" s="92"/>
      <c r="K14" s="92"/>
      <c r="L14" s="92"/>
    </row>
    <row r="15" spans="1:12" ht="15" customHeight="1">
      <c r="I15" s="98"/>
      <c r="J15" s="92"/>
      <c r="K15" s="92"/>
      <c r="L15" s="99"/>
    </row>
    <row r="17" spans="2:14" ht="15.75">
      <c r="D17" s="100" t="s">
        <v>161</v>
      </c>
      <c r="E17" s="100" t="s">
        <v>162</v>
      </c>
      <c r="F17" s="100" t="s">
        <v>132</v>
      </c>
      <c r="G17" s="100" t="s">
        <v>163</v>
      </c>
      <c r="H17" s="100" t="s">
        <v>164</v>
      </c>
      <c r="I17" s="100" t="s">
        <v>165</v>
      </c>
      <c r="J17" s="100" t="s">
        <v>166</v>
      </c>
      <c r="K17" s="100" t="s">
        <v>133</v>
      </c>
      <c r="L17" s="100" t="s">
        <v>167</v>
      </c>
    </row>
    <row r="18" spans="2:14" ht="15.75">
      <c r="D18" s="101"/>
      <c r="E18" s="93"/>
      <c r="F18" s="93"/>
      <c r="G18" s="93"/>
      <c r="H18" s="93"/>
      <c r="I18" s="1325" t="s">
        <v>136</v>
      </c>
      <c r="J18" s="1326"/>
      <c r="K18" s="93"/>
      <c r="L18" s="102"/>
    </row>
    <row r="19" spans="2:14" ht="31.5">
      <c r="D19" s="747" t="s">
        <v>345</v>
      </c>
      <c r="E19" s="100" t="s">
        <v>131</v>
      </c>
      <c r="F19" s="100" t="s">
        <v>463</v>
      </c>
      <c r="G19" s="747" t="s">
        <v>451</v>
      </c>
      <c r="H19" s="748" t="s">
        <v>300</v>
      </c>
      <c r="I19" s="748" t="s">
        <v>137</v>
      </c>
      <c r="J19" s="747" t="s">
        <v>138</v>
      </c>
      <c r="K19" s="747" t="s">
        <v>139</v>
      </c>
      <c r="L19" s="747" t="s">
        <v>140</v>
      </c>
    </row>
    <row r="20" spans="2:14">
      <c r="B20" s="559" t="str">
        <f t="shared" ref="B20:B83" si="0">TRIM(D20&amp;"_" &amp; E20 &amp; "_" &amp;F20&amp; "_" &amp;RIGHT(C20,1))</f>
        <v>0___1</v>
      </c>
      <c r="C20" s="239">
        <v>1</v>
      </c>
      <c r="D20" s="334">
        <f>MH1901_Schedule_B!B20</f>
        <v>0</v>
      </c>
      <c r="E20" s="560" t="str">
        <f>IF(MH1901_Schedule_B!C20="","",MH1901_Schedule_B!C20)</f>
        <v/>
      </c>
      <c r="F20" s="560" t="str">
        <f>IF(MH1901_Schedule_B!D20="","",MH1901_Schedule_B!D20)</f>
        <v/>
      </c>
      <c r="G20" s="299">
        <f>IF(ISNUMBER(MH1901_Schedule_B!E20)=FALSE,0,MH1901_Schedule_B!E20)</f>
        <v>0</v>
      </c>
      <c r="H20" s="1032"/>
      <c r="I20" s="1033"/>
      <c r="J20" s="692">
        <f>RelativeValue(E20,F20,$E$13,G20,M20)</f>
        <v>0</v>
      </c>
      <c r="K20" s="327">
        <f>AllocationPercent(M20,J20,I20,$H$120+$I$120, $J$120)</f>
        <v>0</v>
      </c>
      <c r="L20" s="693">
        <f>IF(G20&gt;0,AllocatedCost(M20,H20,I20,K20,$H$120 + $I$120,$L$11,G20),0)</f>
        <v>0</v>
      </c>
      <c r="M20" s="25">
        <f>IF(LEN(D20)&gt;1,AllocationMethod(D20,E20,F20,G20,H20,I20, $E$13),200)</f>
        <v>200</v>
      </c>
      <c r="N20" s="25" t="str">
        <f>IF(SUM(G20:I20)&gt;0,DecodeAllocationType(M20,Setup!$B$32),"")</f>
        <v/>
      </c>
    </row>
    <row r="21" spans="2:14">
      <c r="B21" s="559" t="str">
        <f t="shared" si="0"/>
        <v>0___2</v>
      </c>
      <c r="C21" s="239">
        <f>C20+1</f>
        <v>2</v>
      </c>
      <c r="D21" s="334">
        <f>MH1901_Schedule_B!B21</f>
        <v>0</v>
      </c>
      <c r="E21" s="560" t="str">
        <f>IF(MH1901_Schedule_B!C21="","",MH1901_Schedule_B!C21)</f>
        <v/>
      </c>
      <c r="F21" s="560" t="str">
        <f>IF(MH1901_Schedule_B!D21="","",MH1901_Schedule_B!D21)</f>
        <v/>
      </c>
      <c r="G21" s="299">
        <f>IF(ISNUMBER(MH1901_Schedule_B!E21)=FALSE,0,MH1901_Schedule_B!E21)</f>
        <v>0</v>
      </c>
      <c r="H21" s="1032"/>
      <c r="I21" s="1033"/>
      <c r="J21" s="692">
        <f t="shared" ref="J21:J84" si="1">RelativeValue(E21,F21,$E$13,G21,M21)</f>
        <v>0</v>
      </c>
      <c r="K21" s="327">
        <f t="shared" ref="K21:K83" si="2">AllocationPercent(M21,J21,I21,$H$120+$I$120, $J$120)</f>
        <v>0</v>
      </c>
      <c r="L21" s="693">
        <f t="shared" ref="L21:L51" si="3">IF(G21&gt;0,AllocatedCost(M21,H21,I21,K21,$H$120 + $I$120,$L$11,G21),0)</f>
        <v>0</v>
      </c>
      <c r="M21" s="25">
        <f t="shared" ref="M21:M83" si="4">IF(LEN(D21)&gt;1,AllocationMethod(D21,E21,F21,G21,H21,I21, $E$13),200)</f>
        <v>200</v>
      </c>
      <c r="N21" s="25" t="str">
        <f>IF(SUM(G21:I21)&gt;0,DecodeAllocationType(M21,[1]Setup!$B$32),"")</f>
        <v/>
      </c>
    </row>
    <row r="22" spans="2:14">
      <c r="B22" s="559" t="str">
        <f t="shared" si="0"/>
        <v>0___3</v>
      </c>
      <c r="C22" s="239">
        <f t="shared" ref="C22:C85" si="5">C21+1</f>
        <v>3</v>
      </c>
      <c r="D22" s="334">
        <f>MH1901_Schedule_B!B22</f>
        <v>0</v>
      </c>
      <c r="E22" s="560" t="str">
        <f>IF(MH1901_Schedule_B!C22="","",MH1901_Schedule_B!C22)</f>
        <v/>
      </c>
      <c r="F22" s="560" t="str">
        <f>IF(MH1901_Schedule_B!D22="","",MH1901_Schedule_B!D22)</f>
        <v/>
      </c>
      <c r="G22" s="299">
        <f>IF(ISNUMBER(MH1901_Schedule_B!E22)=FALSE,0,MH1901_Schedule_B!E22)</f>
        <v>0</v>
      </c>
      <c r="H22" s="1032"/>
      <c r="I22" s="1033"/>
      <c r="J22" s="692">
        <f t="shared" si="1"/>
        <v>0</v>
      </c>
      <c r="K22" s="327">
        <f t="shared" si="2"/>
        <v>0</v>
      </c>
      <c r="L22" s="693">
        <f t="shared" si="3"/>
        <v>0</v>
      </c>
      <c r="M22" s="25">
        <f t="shared" si="4"/>
        <v>200</v>
      </c>
      <c r="N22" s="25" t="str">
        <f>IF(SUM(G22:I22)&gt;0,DecodeAllocationType(M22,[1]Setup!$B$32),"")</f>
        <v/>
      </c>
    </row>
    <row r="23" spans="2:14">
      <c r="B23" s="559" t="str">
        <f t="shared" si="0"/>
        <v>0___4</v>
      </c>
      <c r="C23" s="239">
        <f t="shared" si="5"/>
        <v>4</v>
      </c>
      <c r="D23" s="334">
        <f>MH1901_Schedule_B!B23</f>
        <v>0</v>
      </c>
      <c r="E23" s="560" t="str">
        <f>IF(MH1901_Schedule_B!C23="","",MH1901_Schedule_B!C23)</f>
        <v/>
      </c>
      <c r="F23" s="560" t="str">
        <f>IF(MH1901_Schedule_B!D23="","",MH1901_Schedule_B!D23)</f>
        <v/>
      </c>
      <c r="G23" s="299">
        <f>IF(ISNUMBER(MH1901_Schedule_B!E23)=FALSE,0,MH1901_Schedule_B!E23)</f>
        <v>0</v>
      </c>
      <c r="H23" s="1032"/>
      <c r="I23" s="1033"/>
      <c r="J23" s="692">
        <f t="shared" si="1"/>
        <v>0</v>
      </c>
      <c r="K23" s="327">
        <f t="shared" si="2"/>
        <v>0</v>
      </c>
      <c r="L23" s="693">
        <f t="shared" si="3"/>
        <v>0</v>
      </c>
      <c r="M23" s="25">
        <f t="shared" si="4"/>
        <v>200</v>
      </c>
      <c r="N23" s="25" t="str">
        <f>IF(SUM(G23:I23)&gt;0,DecodeAllocationType(M23,[1]Setup!$B$32),"")</f>
        <v/>
      </c>
    </row>
    <row r="24" spans="2:14">
      <c r="B24" s="559" t="str">
        <f t="shared" si="0"/>
        <v>0___5</v>
      </c>
      <c r="C24" s="239">
        <f t="shared" si="5"/>
        <v>5</v>
      </c>
      <c r="D24" s="334">
        <f>MH1901_Schedule_B!B24</f>
        <v>0</v>
      </c>
      <c r="E24" s="560" t="str">
        <f>IF(MH1901_Schedule_B!C24="","",MH1901_Schedule_B!C24)</f>
        <v/>
      </c>
      <c r="F24" s="560" t="str">
        <f>IF(MH1901_Schedule_B!D24="","",MH1901_Schedule_B!D24)</f>
        <v/>
      </c>
      <c r="G24" s="299">
        <f>IF(ISNUMBER(MH1901_Schedule_B!E24)=FALSE,0,MH1901_Schedule_B!E24)</f>
        <v>0</v>
      </c>
      <c r="H24" s="1032"/>
      <c r="I24" s="1033"/>
      <c r="J24" s="692">
        <f t="shared" si="1"/>
        <v>0</v>
      </c>
      <c r="K24" s="327">
        <f t="shared" si="2"/>
        <v>0</v>
      </c>
      <c r="L24" s="693">
        <f t="shared" si="3"/>
        <v>0</v>
      </c>
      <c r="M24" s="25">
        <f t="shared" si="4"/>
        <v>200</v>
      </c>
      <c r="N24" s="25" t="str">
        <f>IF(SUM(G24:I24)&gt;0,DecodeAllocationType(M24,[1]Setup!$B$32),"")</f>
        <v/>
      </c>
    </row>
    <row r="25" spans="2:14">
      <c r="B25" s="559" t="str">
        <f t="shared" si="0"/>
        <v>0___6</v>
      </c>
      <c r="C25" s="239">
        <f t="shared" si="5"/>
        <v>6</v>
      </c>
      <c r="D25" s="334">
        <f>MH1901_Schedule_B!B25</f>
        <v>0</v>
      </c>
      <c r="E25" s="560" t="str">
        <f>IF(MH1901_Schedule_B!C25="","",MH1901_Schedule_B!C25)</f>
        <v/>
      </c>
      <c r="F25" s="560" t="str">
        <f>IF(MH1901_Schedule_B!D25="","",MH1901_Schedule_B!D25)</f>
        <v/>
      </c>
      <c r="G25" s="299">
        <f>IF(ISNUMBER(MH1901_Schedule_B!E25)=FALSE,0,MH1901_Schedule_B!E25)</f>
        <v>0</v>
      </c>
      <c r="H25" s="1032"/>
      <c r="I25" s="1033"/>
      <c r="J25" s="692">
        <f t="shared" si="1"/>
        <v>0</v>
      </c>
      <c r="K25" s="327">
        <f t="shared" si="2"/>
        <v>0</v>
      </c>
      <c r="L25" s="693">
        <f t="shared" si="3"/>
        <v>0</v>
      </c>
      <c r="M25" s="25">
        <f t="shared" si="4"/>
        <v>200</v>
      </c>
      <c r="N25" s="25" t="str">
        <f>IF(SUM(G25:I25)&gt;0,DecodeAllocationType(M25,[1]Setup!$B$32),"")</f>
        <v/>
      </c>
    </row>
    <row r="26" spans="2:14">
      <c r="B26" s="559" t="str">
        <f t="shared" si="0"/>
        <v>0___7</v>
      </c>
      <c r="C26" s="239">
        <f t="shared" si="5"/>
        <v>7</v>
      </c>
      <c r="D26" s="334">
        <f>MH1901_Schedule_B!B26</f>
        <v>0</v>
      </c>
      <c r="E26" s="560" t="str">
        <f>IF(MH1901_Schedule_B!C26="","",MH1901_Schedule_B!C26)</f>
        <v/>
      </c>
      <c r="F26" s="560" t="str">
        <f>IF(MH1901_Schedule_B!D26="","",MH1901_Schedule_B!D26)</f>
        <v/>
      </c>
      <c r="G26" s="299">
        <f>IF(ISNUMBER(MH1901_Schedule_B!E26)=FALSE,0,MH1901_Schedule_B!E26)</f>
        <v>0</v>
      </c>
      <c r="H26" s="1032"/>
      <c r="I26" s="1033"/>
      <c r="J26" s="692">
        <f t="shared" si="1"/>
        <v>0</v>
      </c>
      <c r="K26" s="327">
        <f t="shared" si="2"/>
        <v>0</v>
      </c>
      <c r="L26" s="693">
        <f t="shared" si="3"/>
        <v>0</v>
      </c>
      <c r="M26" s="25">
        <f t="shared" si="4"/>
        <v>200</v>
      </c>
      <c r="N26" s="25" t="str">
        <f>IF(SUM(G26:I26)&gt;0,DecodeAllocationType(M26,[1]Setup!$B$32),"")</f>
        <v/>
      </c>
    </row>
    <row r="27" spans="2:14">
      <c r="B27" s="559" t="str">
        <f t="shared" si="0"/>
        <v>0___8</v>
      </c>
      <c r="C27" s="239">
        <f t="shared" si="5"/>
        <v>8</v>
      </c>
      <c r="D27" s="334">
        <f>MH1901_Schedule_B!B27</f>
        <v>0</v>
      </c>
      <c r="E27" s="560" t="str">
        <f>IF(MH1901_Schedule_B!C27="","",MH1901_Schedule_B!C27)</f>
        <v/>
      </c>
      <c r="F27" s="560" t="str">
        <f>IF(MH1901_Schedule_B!D27="","",MH1901_Schedule_B!D27)</f>
        <v/>
      </c>
      <c r="G27" s="299">
        <f>IF(ISNUMBER(MH1901_Schedule_B!E27)=FALSE,0,MH1901_Schedule_B!E27)</f>
        <v>0</v>
      </c>
      <c r="H27" s="1032"/>
      <c r="I27" s="1033"/>
      <c r="J27" s="692">
        <f t="shared" si="1"/>
        <v>0</v>
      </c>
      <c r="K27" s="327">
        <f t="shared" si="2"/>
        <v>0</v>
      </c>
      <c r="L27" s="693">
        <f t="shared" si="3"/>
        <v>0</v>
      </c>
      <c r="M27" s="25">
        <f t="shared" si="4"/>
        <v>200</v>
      </c>
      <c r="N27" s="25" t="str">
        <f>IF(SUM(G27:I27)&gt;0,DecodeAllocationType(M27,[1]Setup!$B$32),"")</f>
        <v/>
      </c>
    </row>
    <row r="28" spans="2:14">
      <c r="B28" s="559" t="str">
        <f t="shared" si="0"/>
        <v>0___9</v>
      </c>
      <c r="C28" s="239">
        <f t="shared" si="5"/>
        <v>9</v>
      </c>
      <c r="D28" s="334">
        <f>MH1901_Schedule_B!B28</f>
        <v>0</v>
      </c>
      <c r="E28" s="560" t="str">
        <f>IF(MH1901_Schedule_B!C28="","",MH1901_Schedule_B!C28)</f>
        <v/>
      </c>
      <c r="F28" s="560" t="str">
        <f>IF(MH1901_Schedule_B!D28="","",MH1901_Schedule_B!D28)</f>
        <v/>
      </c>
      <c r="G28" s="299">
        <f>IF(ISNUMBER(MH1901_Schedule_B!E28)=FALSE,0,MH1901_Schedule_B!E28)</f>
        <v>0</v>
      </c>
      <c r="H28" s="1032"/>
      <c r="I28" s="1033"/>
      <c r="J28" s="692">
        <f t="shared" si="1"/>
        <v>0</v>
      </c>
      <c r="K28" s="327">
        <f t="shared" si="2"/>
        <v>0</v>
      </c>
      <c r="L28" s="693">
        <f t="shared" si="3"/>
        <v>0</v>
      </c>
      <c r="M28" s="25">
        <f t="shared" si="4"/>
        <v>200</v>
      </c>
      <c r="N28" s="25" t="str">
        <f>IF(SUM(G28:I28)&gt;0,DecodeAllocationType(M28,[1]Setup!$B$32),"")</f>
        <v/>
      </c>
    </row>
    <row r="29" spans="2:14">
      <c r="B29" s="559" t="str">
        <f t="shared" si="0"/>
        <v>0___0</v>
      </c>
      <c r="C29" s="239">
        <f t="shared" si="5"/>
        <v>10</v>
      </c>
      <c r="D29" s="334">
        <f>MH1901_Schedule_B!B29</f>
        <v>0</v>
      </c>
      <c r="E29" s="560" t="str">
        <f>IF(MH1901_Schedule_B!C29="","",MH1901_Schedule_B!C29)</f>
        <v/>
      </c>
      <c r="F29" s="560" t="str">
        <f>IF(MH1901_Schedule_B!D29="","",MH1901_Schedule_B!D29)</f>
        <v/>
      </c>
      <c r="G29" s="299">
        <f>IF(ISNUMBER(MH1901_Schedule_B!E29)=FALSE,0,MH1901_Schedule_B!E29)</f>
        <v>0</v>
      </c>
      <c r="H29" s="1032"/>
      <c r="I29" s="1033"/>
      <c r="J29" s="692">
        <f t="shared" si="1"/>
        <v>0</v>
      </c>
      <c r="K29" s="327">
        <f t="shared" si="2"/>
        <v>0</v>
      </c>
      <c r="L29" s="693">
        <f t="shared" si="3"/>
        <v>0</v>
      </c>
      <c r="M29" s="25">
        <f t="shared" si="4"/>
        <v>200</v>
      </c>
      <c r="N29" s="25" t="str">
        <f>IF(SUM(G29:I29)&gt;0,DecodeAllocationType(M29,[1]Setup!$B$32),"")</f>
        <v/>
      </c>
    </row>
    <row r="30" spans="2:14">
      <c r="B30" s="559" t="str">
        <f t="shared" si="0"/>
        <v>0___1</v>
      </c>
      <c r="C30" s="239">
        <f t="shared" si="5"/>
        <v>11</v>
      </c>
      <c r="D30" s="334">
        <f>MH1901_Schedule_B!B30</f>
        <v>0</v>
      </c>
      <c r="E30" s="560" t="str">
        <f>IF(MH1901_Schedule_B!C30="","",MH1901_Schedule_B!C30)</f>
        <v/>
      </c>
      <c r="F30" s="560" t="str">
        <f>IF(MH1901_Schedule_B!D30="","",MH1901_Schedule_B!D30)</f>
        <v/>
      </c>
      <c r="G30" s="299">
        <f>IF(ISNUMBER(MH1901_Schedule_B!E30)=FALSE,0,MH1901_Schedule_B!E30)</f>
        <v>0</v>
      </c>
      <c r="H30" s="1033"/>
      <c r="I30" s="1033"/>
      <c r="J30" s="692">
        <f t="shared" si="1"/>
        <v>0</v>
      </c>
      <c r="K30" s="327">
        <f t="shared" si="2"/>
        <v>0</v>
      </c>
      <c r="L30" s="693">
        <f t="shared" si="3"/>
        <v>0</v>
      </c>
      <c r="M30" s="25">
        <f t="shared" si="4"/>
        <v>200</v>
      </c>
      <c r="N30" s="25" t="str">
        <f>IF(SUM(G30:I30)&gt;0,DecodeAllocationType(M30,[1]Setup!$B$32),"")</f>
        <v/>
      </c>
    </row>
    <row r="31" spans="2:14">
      <c r="B31" s="559" t="str">
        <f t="shared" si="0"/>
        <v>0___2</v>
      </c>
      <c r="C31" s="239">
        <f t="shared" si="5"/>
        <v>12</v>
      </c>
      <c r="D31" s="334">
        <f>MH1901_Schedule_B!B31</f>
        <v>0</v>
      </c>
      <c r="E31" s="560" t="str">
        <f>IF(MH1901_Schedule_B!C31="","",MH1901_Schedule_B!C31)</f>
        <v/>
      </c>
      <c r="F31" s="560" t="str">
        <f>IF(MH1901_Schedule_B!D31="","",MH1901_Schedule_B!D31)</f>
        <v/>
      </c>
      <c r="G31" s="299">
        <f>IF(ISNUMBER(MH1901_Schedule_B!E31)=FALSE,0,MH1901_Schedule_B!E31)</f>
        <v>0</v>
      </c>
      <c r="H31" s="1033"/>
      <c r="I31" s="1033"/>
      <c r="J31" s="692">
        <f t="shared" si="1"/>
        <v>0</v>
      </c>
      <c r="K31" s="327">
        <f t="shared" si="2"/>
        <v>0</v>
      </c>
      <c r="L31" s="693">
        <f t="shared" si="3"/>
        <v>0</v>
      </c>
      <c r="M31" s="25">
        <f t="shared" si="4"/>
        <v>200</v>
      </c>
      <c r="N31" s="25" t="str">
        <f>IF(SUM(G31:I31)&gt;0,DecodeAllocationType(M31,[1]Setup!$B$32),"")</f>
        <v/>
      </c>
    </row>
    <row r="32" spans="2:14">
      <c r="B32" s="559" t="str">
        <f t="shared" si="0"/>
        <v>0___3</v>
      </c>
      <c r="C32" s="239">
        <f t="shared" si="5"/>
        <v>13</v>
      </c>
      <c r="D32" s="334">
        <f>MH1901_Schedule_B!B32</f>
        <v>0</v>
      </c>
      <c r="E32" s="560" t="str">
        <f>IF(MH1901_Schedule_B!C32="","",MH1901_Schedule_B!C32)</f>
        <v/>
      </c>
      <c r="F32" s="560" t="str">
        <f>IF(MH1901_Schedule_B!D32="","",MH1901_Schedule_B!D32)</f>
        <v/>
      </c>
      <c r="G32" s="299">
        <f>IF(ISNUMBER(MH1901_Schedule_B!E32)=FALSE,0,MH1901_Schedule_B!E32)</f>
        <v>0</v>
      </c>
      <c r="H32" s="1032"/>
      <c r="I32" s="1033"/>
      <c r="J32" s="692">
        <f t="shared" si="1"/>
        <v>0</v>
      </c>
      <c r="K32" s="327">
        <f t="shared" si="2"/>
        <v>0</v>
      </c>
      <c r="L32" s="693">
        <f t="shared" si="3"/>
        <v>0</v>
      </c>
      <c r="M32" s="25">
        <f t="shared" si="4"/>
        <v>200</v>
      </c>
      <c r="N32" s="25" t="str">
        <f>IF(SUM(G32:I32)&gt;0,DecodeAllocationType(M32,[1]Setup!$B$32),"")</f>
        <v/>
      </c>
    </row>
    <row r="33" spans="2:14">
      <c r="B33" s="559" t="str">
        <f t="shared" si="0"/>
        <v>0___4</v>
      </c>
      <c r="C33" s="239">
        <f t="shared" si="5"/>
        <v>14</v>
      </c>
      <c r="D33" s="334">
        <f>MH1901_Schedule_B!B33</f>
        <v>0</v>
      </c>
      <c r="E33" s="560" t="str">
        <f>IF(MH1901_Schedule_B!C33="","",MH1901_Schedule_B!C33)</f>
        <v/>
      </c>
      <c r="F33" s="560" t="str">
        <f>IF(MH1901_Schedule_B!D33="","",MH1901_Schedule_B!D33)</f>
        <v/>
      </c>
      <c r="G33" s="299">
        <f>IF(ISNUMBER(MH1901_Schedule_B!E33)=FALSE,0,MH1901_Schedule_B!E33)</f>
        <v>0</v>
      </c>
      <c r="H33" s="1032"/>
      <c r="I33" s="1033"/>
      <c r="J33" s="692">
        <f t="shared" si="1"/>
        <v>0</v>
      </c>
      <c r="K33" s="327">
        <f t="shared" si="2"/>
        <v>0</v>
      </c>
      <c r="L33" s="693">
        <f t="shared" si="3"/>
        <v>0</v>
      </c>
      <c r="M33" s="25">
        <f t="shared" si="4"/>
        <v>200</v>
      </c>
      <c r="N33" s="25" t="str">
        <f>IF(SUM(G33:I33)&gt;0,DecodeAllocationType(M33,[1]Setup!$B$32),"")</f>
        <v/>
      </c>
    </row>
    <row r="34" spans="2:14">
      <c r="B34" s="559" t="str">
        <f t="shared" si="0"/>
        <v>0___5</v>
      </c>
      <c r="C34" s="239">
        <f t="shared" si="5"/>
        <v>15</v>
      </c>
      <c r="D34" s="334">
        <f>MH1901_Schedule_B!B34</f>
        <v>0</v>
      </c>
      <c r="E34" s="560" t="str">
        <f>IF(MH1901_Schedule_B!C34="","",MH1901_Schedule_B!C34)</f>
        <v/>
      </c>
      <c r="F34" s="560" t="str">
        <f>IF(MH1901_Schedule_B!D34="","",MH1901_Schedule_B!D34)</f>
        <v/>
      </c>
      <c r="G34" s="299">
        <f>IF(ISNUMBER(MH1901_Schedule_B!E34)=FALSE,0,MH1901_Schedule_B!E34)</f>
        <v>0</v>
      </c>
      <c r="H34" s="1032"/>
      <c r="I34" s="1033"/>
      <c r="J34" s="692">
        <f t="shared" si="1"/>
        <v>0</v>
      </c>
      <c r="K34" s="327">
        <f t="shared" si="2"/>
        <v>0</v>
      </c>
      <c r="L34" s="693">
        <f t="shared" si="3"/>
        <v>0</v>
      </c>
      <c r="M34" s="25">
        <f t="shared" si="4"/>
        <v>200</v>
      </c>
      <c r="N34" s="25" t="str">
        <f>IF(SUM(G34:I34)&gt;0,DecodeAllocationType(M34,[1]Setup!$B$32),"")</f>
        <v/>
      </c>
    </row>
    <row r="35" spans="2:14">
      <c r="B35" s="559" t="str">
        <f t="shared" si="0"/>
        <v>0___6</v>
      </c>
      <c r="C35" s="239">
        <f t="shared" si="5"/>
        <v>16</v>
      </c>
      <c r="D35" s="334">
        <f>MH1901_Schedule_B!B35</f>
        <v>0</v>
      </c>
      <c r="E35" s="560" t="str">
        <f>IF(MH1901_Schedule_B!C35="","",MH1901_Schedule_B!C35)</f>
        <v/>
      </c>
      <c r="F35" s="560" t="str">
        <f>IF(MH1901_Schedule_B!D35="","",MH1901_Schedule_B!D35)</f>
        <v/>
      </c>
      <c r="G35" s="299">
        <f>IF(ISNUMBER(MH1901_Schedule_B!E35)=FALSE,0,MH1901_Schedule_B!E35)</f>
        <v>0</v>
      </c>
      <c r="H35" s="1032"/>
      <c r="I35" s="1033"/>
      <c r="J35" s="692">
        <f t="shared" si="1"/>
        <v>0</v>
      </c>
      <c r="K35" s="327">
        <f t="shared" si="2"/>
        <v>0</v>
      </c>
      <c r="L35" s="693">
        <f t="shared" si="3"/>
        <v>0</v>
      </c>
      <c r="M35" s="25">
        <f t="shared" si="4"/>
        <v>200</v>
      </c>
      <c r="N35" s="25" t="str">
        <f>IF(SUM(G35:I35)&gt;0,DecodeAllocationType(M35,[1]Setup!$B$32),"")</f>
        <v/>
      </c>
    </row>
    <row r="36" spans="2:14">
      <c r="B36" s="559" t="str">
        <f t="shared" si="0"/>
        <v>0___7</v>
      </c>
      <c r="C36" s="239">
        <f t="shared" si="5"/>
        <v>17</v>
      </c>
      <c r="D36" s="334">
        <f>MH1901_Schedule_B!B36</f>
        <v>0</v>
      </c>
      <c r="E36" s="560" t="str">
        <f>IF(MH1901_Schedule_B!C36="","",MH1901_Schedule_B!C36)</f>
        <v/>
      </c>
      <c r="F36" s="560" t="str">
        <f>IF(MH1901_Schedule_B!D36="","",MH1901_Schedule_B!D36)</f>
        <v/>
      </c>
      <c r="G36" s="299">
        <f>IF(ISNUMBER(MH1901_Schedule_B!E36)=FALSE,0,MH1901_Schedule_B!E36)</f>
        <v>0</v>
      </c>
      <c r="H36" s="1032"/>
      <c r="I36" s="1033"/>
      <c r="J36" s="692">
        <f t="shared" si="1"/>
        <v>0</v>
      </c>
      <c r="K36" s="327">
        <f t="shared" si="2"/>
        <v>0</v>
      </c>
      <c r="L36" s="693">
        <f t="shared" si="3"/>
        <v>0</v>
      </c>
      <c r="M36" s="25">
        <f t="shared" si="4"/>
        <v>200</v>
      </c>
      <c r="N36" s="25" t="str">
        <f>IF(SUM(G36:I36)&gt;0,DecodeAllocationType(M36,[1]Setup!$B$32),"")</f>
        <v/>
      </c>
    </row>
    <row r="37" spans="2:14">
      <c r="B37" s="559" t="str">
        <f t="shared" si="0"/>
        <v>0___8</v>
      </c>
      <c r="C37" s="239">
        <f t="shared" si="5"/>
        <v>18</v>
      </c>
      <c r="D37" s="334">
        <f>MH1901_Schedule_B!B37</f>
        <v>0</v>
      </c>
      <c r="E37" s="560" t="str">
        <f>IF(MH1901_Schedule_B!C37="","",MH1901_Schedule_B!C37)</f>
        <v/>
      </c>
      <c r="F37" s="560" t="str">
        <f>IF(MH1901_Schedule_B!D37="","",MH1901_Schedule_B!D37)</f>
        <v/>
      </c>
      <c r="G37" s="299">
        <f>IF(ISNUMBER(MH1901_Schedule_B!E37)=FALSE,0,MH1901_Schedule_B!E37)</f>
        <v>0</v>
      </c>
      <c r="H37" s="1032"/>
      <c r="I37" s="1032"/>
      <c r="J37" s="692">
        <f t="shared" si="1"/>
        <v>0</v>
      </c>
      <c r="K37" s="327">
        <f t="shared" si="2"/>
        <v>0</v>
      </c>
      <c r="L37" s="693">
        <f t="shared" si="3"/>
        <v>0</v>
      </c>
      <c r="M37" s="25">
        <f t="shared" si="4"/>
        <v>200</v>
      </c>
      <c r="N37" s="25" t="str">
        <f>IF(SUM(G37:I37)&gt;0,DecodeAllocationType(M37,[1]Setup!$B$32),"")</f>
        <v/>
      </c>
    </row>
    <row r="38" spans="2:14">
      <c r="B38" s="559" t="str">
        <f t="shared" si="0"/>
        <v>0___9</v>
      </c>
      <c r="C38" s="239">
        <f t="shared" si="5"/>
        <v>19</v>
      </c>
      <c r="D38" s="334">
        <f>MH1901_Schedule_B!B38</f>
        <v>0</v>
      </c>
      <c r="E38" s="560" t="str">
        <f>IF(MH1901_Schedule_B!C38="","",MH1901_Schedule_B!C38)</f>
        <v/>
      </c>
      <c r="F38" s="560" t="str">
        <f>IF(MH1901_Schedule_B!D38="","",MH1901_Schedule_B!D38)</f>
        <v/>
      </c>
      <c r="G38" s="299">
        <f>IF(ISNUMBER(MH1901_Schedule_B!E38)=FALSE,0,MH1901_Schedule_B!E38)</f>
        <v>0</v>
      </c>
      <c r="H38" s="1032"/>
      <c r="I38" s="1032"/>
      <c r="J38" s="692">
        <f t="shared" si="1"/>
        <v>0</v>
      </c>
      <c r="K38" s="327">
        <f t="shared" si="2"/>
        <v>0</v>
      </c>
      <c r="L38" s="693">
        <f t="shared" si="3"/>
        <v>0</v>
      </c>
      <c r="M38" s="25">
        <f t="shared" si="4"/>
        <v>200</v>
      </c>
      <c r="N38" s="25" t="str">
        <f>IF(SUM(G38:I38)&gt;0,DecodeAllocationType(M38,[1]Setup!$B$32),"")</f>
        <v/>
      </c>
    </row>
    <row r="39" spans="2:14">
      <c r="B39" s="559" t="str">
        <f t="shared" si="0"/>
        <v>0___0</v>
      </c>
      <c r="C39" s="239">
        <f t="shared" si="5"/>
        <v>20</v>
      </c>
      <c r="D39" s="334">
        <f>MH1901_Schedule_B!B39</f>
        <v>0</v>
      </c>
      <c r="E39" s="560" t="str">
        <f>IF(MH1901_Schedule_B!C39="","",MH1901_Schedule_B!C39)</f>
        <v/>
      </c>
      <c r="F39" s="560" t="str">
        <f>IF(MH1901_Schedule_B!D39="","",MH1901_Schedule_B!D39)</f>
        <v/>
      </c>
      <c r="G39" s="299">
        <f>IF(ISNUMBER(MH1901_Schedule_B!E39)=FALSE,0,MH1901_Schedule_B!E39)</f>
        <v>0</v>
      </c>
      <c r="H39" s="1032"/>
      <c r="I39" s="1032"/>
      <c r="J39" s="692">
        <f t="shared" si="1"/>
        <v>0</v>
      </c>
      <c r="K39" s="327">
        <f t="shared" si="2"/>
        <v>0</v>
      </c>
      <c r="L39" s="693">
        <f t="shared" si="3"/>
        <v>0</v>
      </c>
      <c r="M39" s="25">
        <f t="shared" si="4"/>
        <v>200</v>
      </c>
      <c r="N39" s="25" t="str">
        <f>IF(SUM(G39:I39)&gt;0,DecodeAllocationType(M39,[1]Setup!$B$32),"")</f>
        <v/>
      </c>
    </row>
    <row r="40" spans="2:14">
      <c r="B40" s="559" t="str">
        <f t="shared" si="0"/>
        <v>0___1</v>
      </c>
      <c r="C40" s="239">
        <f t="shared" si="5"/>
        <v>21</v>
      </c>
      <c r="D40" s="334">
        <f>MH1901_Schedule_B!B40</f>
        <v>0</v>
      </c>
      <c r="E40" s="560" t="str">
        <f>IF(MH1901_Schedule_B!C40="","",MH1901_Schedule_B!C40)</f>
        <v/>
      </c>
      <c r="F40" s="560" t="str">
        <f>IF(MH1901_Schedule_B!D40="","",MH1901_Schedule_B!D40)</f>
        <v/>
      </c>
      <c r="G40" s="299">
        <f>IF(ISNUMBER(MH1901_Schedule_B!E40)=FALSE,0,MH1901_Schedule_B!E40)</f>
        <v>0</v>
      </c>
      <c r="H40" s="1032"/>
      <c r="I40" s="1032"/>
      <c r="J40" s="692">
        <f t="shared" si="1"/>
        <v>0</v>
      </c>
      <c r="K40" s="327">
        <f t="shared" si="2"/>
        <v>0</v>
      </c>
      <c r="L40" s="693">
        <f t="shared" si="3"/>
        <v>0</v>
      </c>
      <c r="M40" s="25">
        <f t="shared" si="4"/>
        <v>200</v>
      </c>
      <c r="N40" s="25" t="str">
        <f>IF(SUM(G40:I40)&gt;0,DecodeAllocationType(M40,[1]Setup!$B$32),"")</f>
        <v/>
      </c>
    </row>
    <row r="41" spans="2:14">
      <c r="B41" s="559" t="str">
        <f t="shared" si="0"/>
        <v>0___2</v>
      </c>
      <c r="C41" s="239">
        <f t="shared" si="5"/>
        <v>22</v>
      </c>
      <c r="D41" s="334">
        <f>MH1901_Schedule_B!B41</f>
        <v>0</v>
      </c>
      <c r="E41" s="560" t="str">
        <f>IF(MH1901_Schedule_B!C41="","",MH1901_Schedule_B!C41)</f>
        <v/>
      </c>
      <c r="F41" s="560" t="str">
        <f>IF(MH1901_Schedule_B!D41="","",MH1901_Schedule_B!D41)</f>
        <v/>
      </c>
      <c r="G41" s="299">
        <f>IF(ISNUMBER(MH1901_Schedule_B!E41)=FALSE,0,MH1901_Schedule_B!E41)</f>
        <v>0</v>
      </c>
      <c r="H41" s="1032"/>
      <c r="I41" s="1032"/>
      <c r="J41" s="692">
        <f t="shared" si="1"/>
        <v>0</v>
      </c>
      <c r="K41" s="327">
        <f t="shared" si="2"/>
        <v>0</v>
      </c>
      <c r="L41" s="693">
        <f t="shared" si="3"/>
        <v>0</v>
      </c>
      <c r="M41" s="25">
        <f t="shared" si="4"/>
        <v>200</v>
      </c>
      <c r="N41" s="25" t="str">
        <f>IF(SUM(G41:I41)&gt;0,DecodeAllocationType(M41,[1]Setup!$B$32),"")</f>
        <v/>
      </c>
    </row>
    <row r="42" spans="2:14">
      <c r="B42" s="559" t="str">
        <f t="shared" si="0"/>
        <v>0___3</v>
      </c>
      <c r="C42" s="239">
        <f t="shared" si="5"/>
        <v>23</v>
      </c>
      <c r="D42" s="334">
        <f>MH1901_Schedule_B!B42</f>
        <v>0</v>
      </c>
      <c r="E42" s="560" t="str">
        <f>IF(MH1901_Schedule_B!C42="","",MH1901_Schedule_B!C42)</f>
        <v/>
      </c>
      <c r="F42" s="560" t="str">
        <f>IF(MH1901_Schedule_B!D42="","",MH1901_Schedule_B!D42)</f>
        <v/>
      </c>
      <c r="G42" s="299">
        <f>IF(ISNUMBER(MH1901_Schedule_B!E42)=FALSE,0,MH1901_Schedule_B!E42)</f>
        <v>0</v>
      </c>
      <c r="H42" s="1032"/>
      <c r="I42" s="1032"/>
      <c r="J42" s="692">
        <f t="shared" si="1"/>
        <v>0</v>
      </c>
      <c r="K42" s="327">
        <f t="shared" si="2"/>
        <v>0</v>
      </c>
      <c r="L42" s="693">
        <f t="shared" si="3"/>
        <v>0</v>
      </c>
      <c r="M42" s="25">
        <f t="shared" si="4"/>
        <v>200</v>
      </c>
      <c r="N42" s="25" t="str">
        <f>IF(SUM(G42:I42)&gt;0,DecodeAllocationType(M42,[1]Setup!$B$32),"")</f>
        <v/>
      </c>
    </row>
    <row r="43" spans="2:14">
      <c r="B43" s="559" t="str">
        <f t="shared" si="0"/>
        <v>0___4</v>
      </c>
      <c r="C43" s="239">
        <f t="shared" si="5"/>
        <v>24</v>
      </c>
      <c r="D43" s="334">
        <f>MH1901_Schedule_B!B43</f>
        <v>0</v>
      </c>
      <c r="E43" s="560" t="str">
        <f>IF(MH1901_Schedule_B!C43="","",MH1901_Schedule_B!C43)</f>
        <v/>
      </c>
      <c r="F43" s="560" t="str">
        <f>IF(MH1901_Schedule_B!D43="","",MH1901_Schedule_B!D43)</f>
        <v/>
      </c>
      <c r="G43" s="299">
        <f>IF(ISNUMBER(MH1901_Schedule_B!E43)=FALSE,0,MH1901_Schedule_B!E43)</f>
        <v>0</v>
      </c>
      <c r="H43" s="1032"/>
      <c r="I43" s="1032"/>
      <c r="J43" s="692">
        <f t="shared" si="1"/>
        <v>0</v>
      </c>
      <c r="K43" s="327">
        <f t="shared" si="2"/>
        <v>0</v>
      </c>
      <c r="L43" s="693">
        <f t="shared" si="3"/>
        <v>0</v>
      </c>
      <c r="M43" s="25">
        <f t="shared" si="4"/>
        <v>200</v>
      </c>
      <c r="N43" s="25" t="str">
        <f>IF(SUM(G43:I43)&gt;0,DecodeAllocationType(M43,[1]Setup!$B$32),"")</f>
        <v/>
      </c>
    </row>
    <row r="44" spans="2:14">
      <c r="B44" s="559" t="str">
        <f t="shared" si="0"/>
        <v>0___5</v>
      </c>
      <c r="C44" s="239">
        <f t="shared" si="5"/>
        <v>25</v>
      </c>
      <c r="D44" s="334">
        <f>MH1901_Schedule_B!B44</f>
        <v>0</v>
      </c>
      <c r="E44" s="560" t="str">
        <f>IF(MH1901_Schedule_B!C44="","",MH1901_Schedule_B!C44)</f>
        <v/>
      </c>
      <c r="F44" s="560" t="str">
        <f>IF(MH1901_Schedule_B!D44="","",MH1901_Schedule_B!D44)</f>
        <v/>
      </c>
      <c r="G44" s="299">
        <f>IF(ISNUMBER(MH1901_Schedule_B!E44)=FALSE,0,MH1901_Schedule_B!E44)</f>
        <v>0</v>
      </c>
      <c r="H44" s="1032"/>
      <c r="I44" s="1032"/>
      <c r="J44" s="692">
        <f t="shared" si="1"/>
        <v>0</v>
      </c>
      <c r="K44" s="327">
        <f t="shared" si="2"/>
        <v>0</v>
      </c>
      <c r="L44" s="693">
        <f t="shared" si="3"/>
        <v>0</v>
      </c>
      <c r="M44" s="25">
        <f t="shared" si="4"/>
        <v>200</v>
      </c>
      <c r="N44" s="25" t="str">
        <f>IF(SUM(G44:I44)&gt;0,DecodeAllocationType(M44,[1]Setup!$B$32),"")</f>
        <v/>
      </c>
    </row>
    <row r="45" spans="2:14">
      <c r="B45" s="559" t="str">
        <f t="shared" si="0"/>
        <v>0___6</v>
      </c>
      <c r="C45" s="239">
        <f t="shared" si="5"/>
        <v>26</v>
      </c>
      <c r="D45" s="334">
        <f>MH1901_Schedule_B!B45</f>
        <v>0</v>
      </c>
      <c r="E45" s="560" t="str">
        <f>IF(MH1901_Schedule_B!C45="","",MH1901_Schedule_B!C45)</f>
        <v/>
      </c>
      <c r="F45" s="560" t="str">
        <f>IF(MH1901_Schedule_B!D45="","",MH1901_Schedule_B!D45)</f>
        <v/>
      </c>
      <c r="G45" s="299">
        <f>IF(ISNUMBER(MH1901_Schedule_B!E45)=FALSE,0,MH1901_Schedule_B!E45)</f>
        <v>0</v>
      </c>
      <c r="H45" s="1032"/>
      <c r="I45" s="1033"/>
      <c r="J45" s="692">
        <f t="shared" si="1"/>
        <v>0</v>
      </c>
      <c r="K45" s="327">
        <f t="shared" si="2"/>
        <v>0</v>
      </c>
      <c r="L45" s="693">
        <f t="shared" si="3"/>
        <v>0</v>
      </c>
      <c r="M45" s="25">
        <f t="shared" si="4"/>
        <v>200</v>
      </c>
      <c r="N45" s="25" t="str">
        <f>IF(SUM(G45:I45)&gt;0,DecodeAllocationType(M45,[1]Setup!$B$32),"")</f>
        <v/>
      </c>
    </row>
    <row r="46" spans="2:14">
      <c r="B46" s="559" t="str">
        <f t="shared" si="0"/>
        <v>0___7</v>
      </c>
      <c r="C46" s="239">
        <f t="shared" si="5"/>
        <v>27</v>
      </c>
      <c r="D46" s="334">
        <f>MH1901_Schedule_B!B46</f>
        <v>0</v>
      </c>
      <c r="E46" s="560" t="str">
        <f>IF(MH1901_Schedule_B!C46="","",MH1901_Schedule_B!C46)</f>
        <v/>
      </c>
      <c r="F46" s="560" t="str">
        <f>IF(MH1901_Schedule_B!D46="","",MH1901_Schedule_B!D46)</f>
        <v/>
      </c>
      <c r="G46" s="299">
        <f>IF(ISNUMBER(MH1901_Schedule_B!E46)=FALSE,0,MH1901_Schedule_B!E46)</f>
        <v>0</v>
      </c>
      <c r="H46" s="1032"/>
      <c r="I46" s="1033"/>
      <c r="J46" s="692">
        <f t="shared" si="1"/>
        <v>0</v>
      </c>
      <c r="K46" s="327">
        <f t="shared" si="2"/>
        <v>0</v>
      </c>
      <c r="L46" s="693">
        <f t="shared" si="3"/>
        <v>0</v>
      </c>
      <c r="M46" s="25">
        <f t="shared" si="4"/>
        <v>200</v>
      </c>
      <c r="N46" s="25" t="str">
        <f>IF(SUM(G46:I46)&gt;0,DecodeAllocationType(M46,[1]Setup!$B$32),"")</f>
        <v/>
      </c>
    </row>
    <row r="47" spans="2:14">
      <c r="B47" s="559" t="str">
        <f t="shared" si="0"/>
        <v>0___8</v>
      </c>
      <c r="C47" s="239">
        <f t="shared" si="5"/>
        <v>28</v>
      </c>
      <c r="D47" s="334">
        <f>MH1901_Schedule_B!B47</f>
        <v>0</v>
      </c>
      <c r="E47" s="560" t="str">
        <f>IF(MH1901_Schedule_B!C47="","",MH1901_Schedule_B!C47)</f>
        <v/>
      </c>
      <c r="F47" s="560" t="str">
        <f>IF(MH1901_Schedule_B!D47="","",MH1901_Schedule_B!D47)</f>
        <v/>
      </c>
      <c r="G47" s="299">
        <f>IF(ISNUMBER(MH1901_Schedule_B!E47)=FALSE,0,MH1901_Schedule_B!E47)</f>
        <v>0</v>
      </c>
      <c r="H47" s="1032"/>
      <c r="I47" s="1033"/>
      <c r="J47" s="692">
        <f t="shared" si="1"/>
        <v>0</v>
      </c>
      <c r="K47" s="327">
        <f t="shared" si="2"/>
        <v>0</v>
      </c>
      <c r="L47" s="693">
        <f t="shared" si="3"/>
        <v>0</v>
      </c>
      <c r="M47" s="25">
        <f t="shared" si="4"/>
        <v>200</v>
      </c>
      <c r="N47" s="25" t="str">
        <f>IF(SUM(G47:I47)&gt;0,DecodeAllocationType(M47,[1]Setup!$B$32),"")</f>
        <v/>
      </c>
    </row>
    <row r="48" spans="2:14">
      <c r="B48" s="559" t="str">
        <f t="shared" si="0"/>
        <v>0___9</v>
      </c>
      <c r="C48" s="239">
        <f t="shared" si="5"/>
        <v>29</v>
      </c>
      <c r="D48" s="334">
        <f>MH1901_Schedule_B!B48</f>
        <v>0</v>
      </c>
      <c r="E48" s="560" t="str">
        <f>IF(MH1901_Schedule_B!C48="","",MH1901_Schedule_B!C48)</f>
        <v/>
      </c>
      <c r="F48" s="560" t="str">
        <f>IF(MH1901_Schedule_B!D48="","",MH1901_Schedule_B!D48)</f>
        <v/>
      </c>
      <c r="G48" s="299">
        <f>IF(ISNUMBER(MH1901_Schedule_B!E48)=FALSE,0,MH1901_Schedule_B!E48)</f>
        <v>0</v>
      </c>
      <c r="H48" s="1032"/>
      <c r="I48" s="1033"/>
      <c r="J48" s="692">
        <f t="shared" si="1"/>
        <v>0</v>
      </c>
      <c r="K48" s="327">
        <f t="shared" si="2"/>
        <v>0</v>
      </c>
      <c r="L48" s="693">
        <f t="shared" si="3"/>
        <v>0</v>
      </c>
      <c r="M48" s="25">
        <f t="shared" si="4"/>
        <v>200</v>
      </c>
      <c r="N48" s="25" t="str">
        <f>IF(SUM(G48:I48)&gt;0,DecodeAllocationType(M48,[1]Setup!$B$32),"")</f>
        <v/>
      </c>
    </row>
    <row r="49" spans="2:14">
      <c r="B49" s="559" t="str">
        <f t="shared" si="0"/>
        <v>0___0</v>
      </c>
      <c r="C49" s="239">
        <f t="shared" si="5"/>
        <v>30</v>
      </c>
      <c r="D49" s="334">
        <f>MH1901_Schedule_B!B49</f>
        <v>0</v>
      </c>
      <c r="E49" s="560" t="str">
        <f>IF(MH1901_Schedule_B!C49="","",MH1901_Schedule_B!C49)</f>
        <v/>
      </c>
      <c r="F49" s="560" t="str">
        <f>IF(MH1901_Schedule_B!D49="","",MH1901_Schedule_B!D49)</f>
        <v/>
      </c>
      <c r="G49" s="299">
        <f>IF(ISNUMBER(MH1901_Schedule_B!E49)=FALSE,0,MH1901_Schedule_B!E49)</f>
        <v>0</v>
      </c>
      <c r="H49" s="1032"/>
      <c r="I49" s="1033"/>
      <c r="J49" s="692">
        <f t="shared" si="1"/>
        <v>0</v>
      </c>
      <c r="K49" s="327">
        <f t="shared" si="2"/>
        <v>0</v>
      </c>
      <c r="L49" s="693">
        <f t="shared" si="3"/>
        <v>0</v>
      </c>
      <c r="M49" s="25">
        <f t="shared" si="4"/>
        <v>200</v>
      </c>
      <c r="N49" s="25" t="str">
        <f>IF(SUM(G49:I49)&gt;0,DecodeAllocationType(M49,[1]Setup!$B$32),"")</f>
        <v/>
      </c>
    </row>
    <row r="50" spans="2:14">
      <c r="B50" s="559" t="str">
        <f t="shared" si="0"/>
        <v>0___1</v>
      </c>
      <c r="C50" s="239">
        <f t="shared" si="5"/>
        <v>31</v>
      </c>
      <c r="D50" s="334">
        <f>MH1901_Schedule_B!B50</f>
        <v>0</v>
      </c>
      <c r="E50" s="560" t="str">
        <f>IF(MH1901_Schedule_B!C50="","",MH1901_Schedule_B!C50)</f>
        <v/>
      </c>
      <c r="F50" s="560" t="str">
        <f>IF(MH1901_Schedule_B!D50="","",MH1901_Schedule_B!D50)</f>
        <v/>
      </c>
      <c r="G50" s="299">
        <f>IF(ISNUMBER(MH1901_Schedule_B!E50)=FALSE,0,MH1901_Schedule_B!E50)</f>
        <v>0</v>
      </c>
      <c r="H50" s="1032"/>
      <c r="I50" s="1033"/>
      <c r="J50" s="692">
        <f t="shared" si="1"/>
        <v>0</v>
      </c>
      <c r="K50" s="327">
        <f t="shared" si="2"/>
        <v>0</v>
      </c>
      <c r="L50" s="693">
        <f t="shared" si="3"/>
        <v>0</v>
      </c>
      <c r="M50" s="25">
        <f t="shared" si="4"/>
        <v>200</v>
      </c>
      <c r="N50" s="25" t="str">
        <f>IF(SUM(G50:I50)&gt;0,DecodeAllocationType(M50,[1]Setup!$B$32),"")</f>
        <v/>
      </c>
    </row>
    <row r="51" spans="2:14">
      <c r="B51" s="559" t="str">
        <f t="shared" si="0"/>
        <v>0___2</v>
      </c>
      <c r="C51" s="239">
        <f t="shared" si="5"/>
        <v>32</v>
      </c>
      <c r="D51" s="334">
        <f>MH1901_Schedule_B!B51</f>
        <v>0</v>
      </c>
      <c r="E51" s="560" t="str">
        <f>IF(MH1901_Schedule_B!C51="","",MH1901_Schedule_B!C51)</f>
        <v/>
      </c>
      <c r="F51" s="560" t="str">
        <f>IF(MH1901_Schedule_B!D51="","",MH1901_Schedule_B!D51)</f>
        <v/>
      </c>
      <c r="G51" s="299">
        <f>IF(ISNUMBER(MH1901_Schedule_B!E51)=FALSE,0,MH1901_Schedule_B!E51)</f>
        <v>0</v>
      </c>
      <c r="H51" s="1032"/>
      <c r="I51" s="1033"/>
      <c r="J51" s="692">
        <f t="shared" si="1"/>
        <v>0</v>
      </c>
      <c r="K51" s="327">
        <f t="shared" si="2"/>
        <v>0</v>
      </c>
      <c r="L51" s="693">
        <f t="shared" si="3"/>
        <v>0</v>
      </c>
      <c r="M51" s="25">
        <f t="shared" si="4"/>
        <v>200</v>
      </c>
      <c r="N51" s="25" t="str">
        <f>IF(SUM(G51:I51)&gt;0,DecodeAllocationType(M51,[1]Setup!$B$32),"")</f>
        <v/>
      </c>
    </row>
    <row r="52" spans="2:14">
      <c r="B52" s="559" t="str">
        <f t="shared" si="0"/>
        <v>0___3</v>
      </c>
      <c r="C52" s="239">
        <f t="shared" si="5"/>
        <v>33</v>
      </c>
      <c r="D52" s="334">
        <f>MH1901_Schedule_B!B52</f>
        <v>0</v>
      </c>
      <c r="E52" s="560" t="str">
        <f>IF(MH1901_Schedule_B!C52="","",MH1901_Schedule_B!C52)</f>
        <v/>
      </c>
      <c r="F52" s="560" t="str">
        <f>IF(MH1901_Schedule_B!D52="","",MH1901_Schedule_B!D52)</f>
        <v/>
      </c>
      <c r="G52" s="299">
        <f>IF(ISNUMBER(MH1901_Schedule_B!E52)=FALSE,0,MH1901_Schedule_B!E52)</f>
        <v>0</v>
      </c>
      <c r="H52" s="1032"/>
      <c r="I52" s="1033"/>
      <c r="J52" s="692">
        <f t="shared" si="1"/>
        <v>0</v>
      </c>
      <c r="K52" s="327">
        <f t="shared" si="2"/>
        <v>0</v>
      </c>
      <c r="L52" s="693">
        <f t="shared" ref="L52:L83" si="6">IF(G52&gt;0,AllocatedCost(M52,H52,I52,K52,$H$120 + $I$120,$L$11,G52),0)</f>
        <v>0</v>
      </c>
      <c r="M52" s="25">
        <f t="shared" si="4"/>
        <v>200</v>
      </c>
      <c r="N52" s="25" t="str">
        <f>IF(SUM(G52:I52)&gt;0,DecodeAllocationType(M52,[1]Setup!$B$32),"")</f>
        <v/>
      </c>
    </row>
    <row r="53" spans="2:14">
      <c r="B53" s="559" t="str">
        <f t="shared" si="0"/>
        <v>0___4</v>
      </c>
      <c r="C53" s="239">
        <f t="shared" si="5"/>
        <v>34</v>
      </c>
      <c r="D53" s="334">
        <f>MH1901_Schedule_B!B53</f>
        <v>0</v>
      </c>
      <c r="E53" s="560" t="str">
        <f>IF(MH1901_Schedule_B!C53="","",MH1901_Schedule_B!C53)</f>
        <v/>
      </c>
      <c r="F53" s="560" t="str">
        <f>IF(MH1901_Schedule_B!D53="","",MH1901_Schedule_B!D53)</f>
        <v/>
      </c>
      <c r="G53" s="299">
        <f>IF(ISNUMBER(MH1901_Schedule_B!E53)=FALSE,0,MH1901_Schedule_B!E53)</f>
        <v>0</v>
      </c>
      <c r="H53" s="1032"/>
      <c r="I53" s="1033"/>
      <c r="J53" s="692">
        <f t="shared" si="1"/>
        <v>0</v>
      </c>
      <c r="K53" s="327">
        <f t="shared" si="2"/>
        <v>0</v>
      </c>
      <c r="L53" s="693">
        <f t="shared" si="6"/>
        <v>0</v>
      </c>
      <c r="M53" s="25">
        <f t="shared" si="4"/>
        <v>200</v>
      </c>
      <c r="N53" s="25" t="str">
        <f>IF(SUM(G53:I53)&gt;0,DecodeAllocationType(M53,[1]Setup!$B$32),"")</f>
        <v/>
      </c>
    </row>
    <row r="54" spans="2:14">
      <c r="B54" s="559" t="str">
        <f t="shared" si="0"/>
        <v>0___5</v>
      </c>
      <c r="C54" s="239">
        <f t="shared" si="5"/>
        <v>35</v>
      </c>
      <c r="D54" s="334">
        <f>MH1901_Schedule_B!B54</f>
        <v>0</v>
      </c>
      <c r="E54" s="560" t="str">
        <f>IF(MH1901_Schedule_B!C54="","",MH1901_Schedule_B!C54)</f>
        <v/>
      </c>
      <c r="F54" s="560" t="str">
        <f>IF(MH1901_Schedule_B!D54="","",MH1901_Schedule_B!D54)</f>
        <v/>
      </c>
      <c r="G54" s="299">
        <f>IF(ISNUMBER(MH1901_Schedule_B!E54)=FALSE,0,MH1901_Schedule_B!E54)</f>
        <v>0</v>
      </c>
      <c r="H54" s="1032"/>
      <c r="I54" s="1033"/>
      <c r="J54" s="692">
        <f t="shared" si="1"/>
        <v>0</v>
      </c>
      <c r="K54" s="327">
        <f t="shared" si="2"/>
        <v>0</v>
      </c>
      <c r="L54" s="693">
        <f t="shared" si="6"/>
        <v>0</v>
      </c>
      <c r="M54" s="25">
        <f t="shared" si="4"/>
        <v>200</v>
      </c>
      <c r="N54" s="25" t="str">
        <f>IF(SUM(G54:I54)&gt;0,DecodeAllocationType(M54,[1]Setup!$B$32),"")</f>
        <v/>
      </c>
    </row>
    <row r="55" spans="2:14">
      <c r="B55" s="559" t="str">
        <f t="shared" si="0"/>
        <v>0___6</v>
      </c>
      <c r="C55" s="239">
        <f t="shared" si="5"/>
        <v>36</v>
      </c>
      <c r="D55" s="334">
        <f>MH1901_Schedule_B!B55</f>
        <v>0</v>
      </c>
      <c r="E55" s="560" t="str">
        <f>IF(MH1901_Schedule_B!C55="","",MH1901_Schedule_B!C55)</f>
        <v/>
      </c>
      <c r="F55" s="560" t="str">
        <f>IF(MH1901_Schedule_B!D55="","",MH1901_Schedule_B!D55)</f>
        <v/>
      </c>
      <c r="G55" s="299">
        <f>IF(ISNUMBER(MH1901_Schedule_B!E55)=FALSE,0,MH1901_Schedule_B!E55)</f>
        <v>0</v>
      </c>
      <c r="H55" s="1032"/>
      <c r="I55" s="1033"/>
      <c r="J55" s="692">
        <f t="shared" si="1"/>
        <v>0</v>
      </c>
      <c r="K55" s="327">
        <f t="shared" si="2"/>
        <v>0</v>
      </c>
      <c r="L55" s="693">
        <f t="shared" si="6"/>
        <v>0</v>
      </c>
      <c r="M55" s="25">
        <f t="shared" si="4"/>
        <v>200</v>
      </c>
      <c r="N55" s="25" t="str">
        <f>IF(SUM(G55:I55)&gt;0,DecodeAllocationType(M55,[1]Setup!$B$32),"")</f>
        <v/>
      </c>
    </row>
    <row r="56" spans="2:14">
      <c r="B56" s="559" t="str">
        <f t="shared" si="0"/>
        <v>0___7</v>
      </c>
      <c r="C56" s="239">
        <f t="shared" si="5"/>
        <v>37</v>
      </c>
      <c r="D56" s="334">
        <f>MH1901_Schedule_B!B56</f>
        <v>0</v>
      </c>
      <c r="E56" s="560" t="str">
        <f>IF(MH1901_Schedule_B!C56="","",MH1901_Schedule_B!C56)</f>
        <v/>
      </c>
      <c r="F56" s="560" t="str">
        <f>IF(MH1901_Schedule_B!D56="","",MH1901_Schedule_B!D56)</f>
        <v/>
      </c>
      <c r="G56" s="299">
        <f>IF(ISNUMBER(MH1901_Schedule_B!E56)=FALSE,0,MH1901_Schedule_B!E56)</f>
        <v>0</v>
      </c>
      <c r="H56" s="1032"/>
      <c r="I56" s="1033"/>
      <c r="J56" s="692">
        <f t="shared" si="1"/>
        <v>0</v>
      </c>
      <c r="K56" s="327">
        <f t="shared" si="2"/>
        <v>0</v>
      </c>
      <c r="L56" s="693">
        <f t="shared" si="6"/>
        <v>0</v>
      </c>
      <c r="M56" s="25">
        <f t="shared" si="4"/>
        <v>200</v>
      </c>
      <c r="N56" s="25" t="str">
        <f>IF(SUM(G56:I56)&gt;0,DecodeAllocationType(M56,[1]Setup!$B$32),"")</f>
        <v/>
      </c>
    </row>
    <row r="57" spans="2:14">
      <c r="B57" s="559" t="str">
        <f t="shared" si="0"/>
        <v>0___8</v>
      </c>
      <c r="C57" s="239">
        <f t="shared" si="5"/>
        <v>38</v>
      </c>
      <c r="D57" s="334">
        <f>MH1901_Schedule_B!B57</f>
        <v>0</v>
      </c>
      <c r="E57" s="560" t="str">
        <f>IF(MH1901_Schedule_B!C57="","",MH1901_Schedule_B!C57)</f>
        <v/>
      </c>
      <c r="F57" s="560" t="str">
        <f>IF(MH1901_Schedule_B!D57="","",MH1901_Schedule_B!D57)</f>
        <v/>
      </c>
      <c r="G57" s="299">
        <f>IF(ISNUMBER(MH1901_Schedule_B!E57)=FALSE,0,MH1901_Schedule_B!E57)</f>
        <v>0</v>
      </c>
      <c r="H57" s="1032"/>
      <c r="I57" s="1033"/>
      <c r="J57" s="692">
        <f t="shared" si="1"/>
        <v>0</v>
      </c>
      <c r="K57" s="327">
        <f t="shared" si="2"/>
        <v>0</v>
      </c>
      <c r="L57" s="693">
        <f t="shared" si="6"/>
        <v>0</v>
      </c>
      <c r="M57" s="25">
        <f t="shared" si="4"/>
        <v>200</v>
      </c>
      <c r="N57" s="25" t="str">
        <f>IF(SUM(G57:I57)&gt;0,DecodeAllocationType(M57,[1]Setup!$B$32),"")</f>
        <v/>
      </c>
    </row>
    <row r="58" spans="2:14">
      <c r="B58" s="559" t="str">
        <f t="shared" si="0"/>
        <v>0___9</v>
      </c>
      <c r="C58" s="239">
        <f t="shared" si="5"/>
        <v>39</v>
      </c>
      <c r="D58" s="334">
        <f>MH1901_Schedule_B!B58</f>
        <v>0</v>
      </c>
      <c r="E58" s="560" t="str">
        <f>IF(MH1901_Schedule_B!C58="","",MH1901_Schedule_B!C58)</f>
        <v/>
      </c>
      <c r="F58" s="560" t="str">
        <f>IF(MH1901_Schedule_B!D58="","",MH1901_Schedule_B!D58)</f>
        <v/>
      </c>
      <c r="G58" s="299">
        <f>IF(ISNUMBER(MH1901_Schedule_B!E58)=FALSE,0,MH1901_Schedule_B!E58)</f>
        <v>0</v>
      </c>
      <c r="H58" s="1032"/>
      <c r="I58" s="1033"/>
      <c r="J58" s="692">
        <f t="shared" si="1"/>
        <v>0</v>
      </c>
      <c r="K58" s="327">
        <f t="shared" si="2"/>
        <v>0</v>
      </c>
      <c r="L58" s="693">
        <f t="shared" si="6"/>
        <v>0</v>
      </c>
      <c r="M58" s="25">
        <f t="shared" si="4"/>
        <v>200</v>
      </c>
      <c r="N58" s="25" t="str">
        <f>IF(SUM(G58:I58)&gt;0,DecodeAllocationType(M58,[1]Setup!$B$32),"")</f>
        <v/>
      </c>
    </row>
    <row r="59" spans="2:14">
      <c r="B59" s="559" t="str">
        <f t="shared" si="0"/>
        <v>0___0</v>
      </c>
      <c r="C59" s="239">
        <f t="shared" si="5"/>
        <v>40</v>
      </c>
      <c r="D59" s="334">
        <f>MH1901_Schedule_B!B59</f>
        <v>0</v>
      </c>
      <c r="E59" s="560" t="str">
        <f>IF(MH1901_Schedule_B!C59="","",MH1901_Schedule_B!C59)</f>
        <v/>
      </c>
      <c r="F59" s="560" t="str">
        <f>IF(MH1901_Schedule_B!D59="","",MH1901_Schedule_B!D59)</f>
        <v/>
      </c>
      <c r="G59" s="299">
        <f>IF(ISNUMBER(MH1901_Schedule_B!E59)=FALSE,0,MH1901_Schedule_B!E59)</f>
        <v>0</v>
      </c>
      <c r="H59" s="1032"/>
      <c r="I59" s="1033"/>
      <c r="J59" s="692">
        <f t="shared" si="1"/>
        <v>0</v>
      </c>
      <c r="K59" s="327">
        <f t="shared" si="2"/>
        <v>0</v>
      </c>
      <c r="L59" s="693">
        <f t="shared" si="6"/>
        <v>0</v>
      </c>
      <c r="M59" s="25">
        <f t="shared" si="4"/>
        <v>200</v>
      </c>
      <c r="N59" s="25" t="str">
        <f>IF(SUM(G59:I59)&gt;0,DecodeAllocationType(M59,[1]Setup!$B$32),"")</f>
        <v/>
      </c>
    </row>
    <row r="60" spans="2:14">
      <c r="B60" s="559" t="str">
        <f t="shared" si="0"/>
        <v>0___1</v>
      </c>
      <c r="C60" s="239">
        <f t="shared" si="5"/>
        <v>41</v>
      </c>
      <c r="D60" s="334">
        <f>MH1901_Schedule_B!B60</f>
        <v>0</v>
      </c>
      <c r="E60" s="560" t="str">
        <f>IF(MH1901_Schedule_B!C60="","",MH1901_Schedule_B!C60)</f>
        <v/>
      </c>
      <c r="F60" s="560" t="str">
        <f>IF(MH1901_Schedule_B!D60="","",MH1901_Schedule_B!D60)</f>
        <v/>
      </c>
      <c r="G60" s="299">
        <f>IF(ISNUMBER(MH1901_Schedule_B!E60)=FALSE,0,MH1901_Schedule_B!E60)</f>
        <v>0</v>
      </c>
      <c r="H60" s="1032"/>
      <c r="I60" s="1033"/>
      <c r="J60" s="692">
        <f t="shared" si="1"/>
        <v>0</v>
      </c>
      <c r="K60" s="327">
        <f t="shared" si="2"/>
        <v>0</v>
      </c>
      <c r="L60" s="693">
        <f t="shared" si="6"/>
        <v>0</v>
      </c>
      <c r="M60" s="25">
        <f t="shared" si="4"/>
        <v>200</v>
      </c>
      <c r="N60" s="25" t="str">
        <f>IF(SUM(G60:I60)&gt;0,DecodeAllocationType(M60,[1]Setup!$B$32),"")</f>
        <v/>
      </c>
    </row>
    <row r="61" spans="2:14">
      <c r="B61" s="559" t="str">
        <f t="shared" si="0"/>
        <v>0___2</v>
      </c>
      <c r="C61" s="239">
        <f t="shared" si="5"/>
        <v>42</v>
      </c>
      <c r="D61" s="334">
        <f>MH1901_Schedule_B!B61</f>
        <v>0</v>
      </c>
      <c r="E61" s="560" t="str">
        <f>IF(MH1901_Schedule_B!C61="","",MH1901_Schedule_B!C61)</f>
        <v/>
      </c>
      <c r="F61" s="560" t="str">
        <f>IF(MH1901_Schedule_B!D61="","",MH1901_Schedule_B!D61)</f>
        <v/>
      </c>
      <c r="G61" s="299">
        <f>IF(ISNUMBER(MH1901_Schedule_B!E61)=FALSE,0,MH1901_Schedule_B!E61)</f>
        <v>0</v>
      </c>
      <c r="H61" s="1032"/>
      <c r="I61" s="1033"/>
      <c r="J61" s="692">
        <f t="shared" si="1"/>
        <v>0</v>
      </c>
      <c r="K61" s="327">
        <f t="shared" si="2"/>
        <v>0</v>
      </c>
      <c r="L61" s="693">
        <f t="shared" si="6"/>
        <v>0</v>
      </c>
      <c r="M61" s="25">
        <f t="shared" si="4"/>
        <v>200</v>
      </c>
      <c r="N61" s="25" t="str">
        <f>IF(SUM(G61:I61)&gt;0,DecodeAllocationType(M61,[1]Setup!$B$32),"")</f>
        <v/>
      </c>
    </row>
    <row r="62" spans="2:14">
      <c r="B62" s="559" t="str">
        <f t="shared" si="0"/>
        <v>0___3</v>
      </c>
      <c r="C62" s="239">
        <f t="shared" si="5"/>
        <v>43</v>
      </c>
      <c r="D62" s="334">
        <f>MH1901_Schedule_B!B62</f>
        <v>0</v>
      </c>
      <c r="E62" s="560" t="str">
        <f>IF(MH1901_Schedule_B!C62="","",MH1901_Schedule_B!C62)</f>
        <v/>
      </c>
      <c r="F62" s="560" t="str">
        <f>IF(MH1901_Schedule_B!D62="","",MH1901_Schedule_B!D62)</f>
        <v/>
      </c>
      <c r="G62" s="299">
        <f>IF(ISNUMBER(MH1901_Schedule_B!E62)=FALSE,0,MH1901_Schedule_B!E62)</f>
        <v>0</v>
      </c>
      <c r="H62" s="1032"/>
      <c r="I62" s="1033"/>
      <c r="J62" s="692">
        <f t="shared" si="1"/>
        <v>0</v>
      </c>
      <c r="K62" s="327">
        <f t="shared" si="2"/>
        <v>0</v>
      </c>
      <c r="L62" s="693">
        <f t="shared" si="6"/>
        <v>0</v>
      </c>
      <c r="M62" s="25">
        <f t="shared" si="4"/>
        <v>200</v>
      </c>
      <c r="N62" s="25" t="str">
        <f>IF(SUM(G62:I62)&gt;0,DecodeAllocationType(M62,[1]Setup!$B$32),"")</f>
        <v/>
      </c>
    </row>
    <row r="63" spans="2:14">
      <c r="B63" s="559" t="str">
        <f t="shared" si="0"/>
        <v>0___4</v>
      </c>
      <c r="C63" s="239">
        <f t="shared" si="5"/>
        <v>44</v>
      </c>
      <c r="D63" s="334">
        <f>MH1901_Schedule_B!B63</f>
        <v>0</v>
      </c>
      <c r="E63" s="560" t="str">
        <f>IF(MH1901_Schedule_B!C63="","",MH1901_Schedule_B!C63)</f>
        <v/>
      </c>
      <c r="F63" s="560" t="str">
        <f>IF(MH1901_Schedule_B!D63="","",MH1901_Schedule_B!D63)</f>
        <v/>
      </c>
      <c r="G63" s="299">
        <f>IF(ISNUMBER(MH1901_Schedule_B!E63)=FALSE,0,MH1901_Schedule_B!E63)</f>
        <v>0</v>
      </c>
      <c r="H63" s="1032"/>
      <c r="I63" s="1033"/>
      <c r="J63" s="692">
        <f t="shared" si="1"/>
        <v>0</v>
      </c>
      <c r="K63" s="327">
        <f t="shared" si="2"/>
        <v>0</v>
      </c>
      <c r="L63" s="693">
        <f t="shared" si="6"/>
        <v>0</v>
      </c>
      <c r="M63" s="25">
        <f t="shared" si="4"/>
        <v>200</v>
      </c>
      <c r="N63" s="25" t="str">
        <f>IF(SUM(G63:I63)&gt;0,DecodeAllocationType(M63,[1]Setup!$B$32),"")</f>
        <v/>
      </c>
    </row>
    <row r="64" spans="2:14">
      <c r="B64" s="559" t="str">
        <f t="shared" si="0"/>
        <v>0___5</v>
      </c>
      <c r="C64" s="239">
        <f t="shared" si="5"/>
        <v>45</v>
      </c>
      <c r="D64" s="334">
        <f>MH1901_Schedule_B!B64</f>
        <v>0</v>
      </c>
      <c r="E64" s="560" t="str">
        <f>IF(MH1901_Schedule_B!C64="","",MH1901_Schedule_B!C64)</f>
        <v/>
      </c>
      <c r="F64" s="560" t="str">
        <f>IF(MH1901_Schedule_B!D64="","",MH1901_Schedule_B!D64)</f>
        <v/>
      </c>
      <c r="G64" s="299">
        <f>IF(ISNUMBER(MH1901_Schedule_B!E64)=FALSE,0,MH1901_Schedule_B!E64)</f>
        <v>0</v>
      </c>
      <c r="H64" s="1032"/>
      <c r="I64" s="1033"/>
      <c r="J64" s="692">
        <f t="shared" si="1"/>
        <v>0</v>
      </c>
      <c r="K64" s="327">
        <f t="shared" si="2"/>
        <v>0</v>
      </c>
      <c r="L64" s="693">
        <f t="shared" si="6"/>
        <v>0</v>
      </c>
      <c r="M64" s="25">
        <f t="shared" si="4"/>
        <v>200</v>
      </c>
      <c r="N64" s="25" t="str">
        <f>IF(SUM(G64:I64)&gt;0,DecodeAllocationType(M64,[1]Setup!$B$32),"")</f>
        <v/>
      </c>
    </row>
    <row r="65" spans="2:14">
      <c r="B65" s="559" t="str">
        <f t="shared" si="0"/>
        <v>0___6</v>
      </c>
      <c r="C65" s="239">
        <f t="shared" si="5"/>
        <v>46</v>
      </c>
      <c r="D65" s="334">
        <f>MH1901_Schedule_B!B65</f>
        <v>0</v>
      </c>
      <c r="E65" s="560" t="str">
        <f>IF(MH1901_Schedule_B!C65="","",MH1901_Schedule_B!C65)</f>
        <v/>
      </c>
      <c r="F65" s="560" t="str">
        <f>IF(MH1901_Schedule_B!D65="","",MH1901_Schedule_B!D65)</f>
        <v/>
      </c>
      <c r="G65" s="299">
        <f>IF(ISNUMBER(MH1901_Schedule_B!E65)=FALSE,0,MH1901_Schedule_B!E65)</f>
        <v>0</v>
      </c>
      <c r="H65" s="1032"/>
      <c r="I65" s="1033"/>
      <c r="J65" s="692">
        <f t="shared" si="1"/>
        <v>0</v>
      </c>
      <c r="K65" s="327">
        <f t="shared" si="2"/>
        <v>0</v>
      </c>
      <c r="L65" s="693">
        <f t="shared" si="6"/>
        <v>0</v>
      </c>
      <c r="M65" s="25">
        <f t="shared" si="4"/>
        <v>200</v>
      </c>
      <c r="N65" s="25" t="str">
        <f>IF(SUM(G65:I65)&gt;0,DecodeAllocationType(M65,[1]Setup!$B$32),"")</f>
        <v/>
      </c>
    </row>
    <row r="66" spans="2:14">
      <c r="B66" s="559" t="str">
        <f t="shared" si="0"/>
        <v>0___7</v>
      </c>
      <c r="C66" s="239">
        <f t="shared" si="5"/>
        <v>47</v>
      </c>
      <c r="D66" s="334">
        <f>MH1901_Schedule_B!B66</f>
        <v>0</v>
      </c>
      <c r="E66" s="560" t="str">
        <f>IF(MH1901_Schedule_B!C66="","",MH1901_Schedule_B!C66)</f>
        <v/>
      </c>
      <c r="F66" s="560" t="str">
        <f>IF(MH1901_Schedule_B!D66="","",MH1901_Schedule_B!D66)</f>
        <v/>
      </c>
      <c r="G66" s="299">
        <f>IF(ISNUMBER(MH1901_Schedule_B!E66)=FALSE,0,MH1901_Schedule_B!E66)</f>
        <v>0</v>
      </c>
      <c r="H66" s="1032"/>
      <c r="I66" s="1033"/>
      <c r="J66" s="692">
        <f t="shared" si="1"/>
        <v>0</v>
      </c>
      <c r="K66" s="327">
        <f t="shared" si="2"/>
        <v>0</v>
      </c>
      <c r="L66" s="693">
        <f t="shared" si="6"/>
        <v>0</v>
      </c>
      <c r="M66" s="25">
        <f t="shared" si="4"/>
        <v>200</v>
      </c>
      <c r="N66" s="25" t="str">
        <f>IF(SUM(G66:I66)&gt;0,DecodeAllocationType(M66,[1]Setup!$B$32),"")</f>
        <v/>
      </c>
    </row>
    <row r="67" spans="2:14">
      <c r="B67" s="559" t="str">
        <f t="shared" si="0"/>
        <v>0___8</v>
      </c>
      <c r="C67" s="239">
        <f t="shared" si="5"/>
        <v>48</v>
      </c>
      <c r="D67" s="334">
        <f>MH1901_Schedule_B!B67</f>
        <v>0</v>
      </c>
      <c r="E67" s="560" t="str">
        <f>IF(MH1901_Schedule_B!C67="","",MH1901_Schedule_B!C67)</f>
        <v/>
      </c>
      <c r="F67" s="560" t="str">
        <f>IF(MH1901_Schedule_B!D67="","",MH1901_Schedule_B!D67)</f>
        <v/>
      </c>
      <c r="G67" s="299">
        <f>IF(ISNUMBER(MH1901_Schedule_B!E67)=FALSE,0,MH1901_Schedule_B!E67)</f>
        <v>0</v>
      </c>
      <c r="H67" s="1032"/>
      <c r="I67" s="1033"/>
      <c r="J67" s="692">
        <f t="shared" si="1"/>
        <v>0</v>
      </c>
      <c r="K67" s="327">
        <f t="shared" si="2"/>
        <v>0</v>
      </c>
      <c r="L67" s="693">
        <f t="shared" si="6"/>
        <v>0</v>
      </c>
      <c r="M67" s="25">
        <f t="shared" si="4"/>
        <v>200</v>
      </c>
      <c r="N67" s="25" t="str">
        <f>IF(SUM(G67:I67)&gt;0,DecodeAllocationType(M67,[1]Setup!$B$32),"")</f>
        <v/>
      </c>
    </row>
    <row r="68" spans="2:14">
      <c r="B68" s="559" t="str">
        <f t="shared" si="0"/>
        <v>0___9</v>
      </c>
      <c r="C68" s="239">
        <f t="shared" si="5"/>
        <v>49</v>
      </c>
      <c r="D68" s="334">
        <f>MH1901_Schedule_B!B68</f>
        <v>0</v>
      </c>
      <c r="E68" s="560" t="str">
        <f>IF(MH1901_Schedule_B!C68="","",MH1901_Schedule_B!C68)</f>
        <v/>
      </c>
      <c r="F68" s="560" t="str">
        <f>IF(MH1901_Schedule_B!D68="","",MH1901_Schedule_B!D68)</f>
        <v/>
      </c>
      <c r="G68" s="299">
        <f>IF(ISNUMBER(MH1901_Schedule_B!E68)=FALSE,0,MH1901_Schedule_B!E68)</f>
        <v>0</v>
      </c>
      <c r="H68" s="1032"/>
      <c r="I68" s="1033"/>
      <c r="J68" s="692">
        <f t="shared" si="1"/>
        <v>0</v>
      </c>
      <c r="K68" s="327">
        <f t="shared" si="2"/>
        <v>0</v>
      </c>
      <c r="L68" s="693">
        <f t="shared" si="6"/>
        <v>0</v>
      </c>
      <c r="M68" s="25">
        <f t="shared" si="4"/>
        <v>200</v>
      </c>
      <c r="N68" s="25" t="str">
        <f>IF(SUM(G68:I68)&gt;0,DecodeAllocationType(M68,[1]Setup!$B$32),"")</f>
        <v/>
      </c>
    </row>
    <row r="69" spans="2:14">
      <c r="B69" s="559" t="str">
        <f t="shared" si="0"/>
        <v>0___0</v>
      </c>
      <c r="C69" s="239">
        <f t="shared" si="5"/>
        <v>50</v>
      </c>
      <c r="D69" s="334">
        <f>MH1901_Schedule_B!B69</f>
        <v>0</v>
      </c>
      <c r="E69" s="560" t="str">
        <f>IF(MH1901_Schedule_B!C69="","",MH1901_Schedule_B!C69)</f>
        <v/>
      </c>
      <c r="F69" s="560" t="str">
        <f>IF(MH1901_Schedule_B!D69="","",MH1901_Schedule_B!D69)</f>
        <v/>
      </c>
      <c r="G69" s="299">
        <f>IF(ISNUMBER(MH1901_Schedule_B!E69)=FALSE,0,MH1901_Schedule_B!E69)</f>
        <v>0</v>
      </c>
      <c r="H69" s="1032"/>
      <c r="I69" s="1033"/>
      <c r="J69" s="692">
        <f t="shared" si="1"/>
        <v>0</v>
      </c>
      <c r="K69" s="327">
        <f t="shared" si="2"/>
        <v>0</v>
      </c>
      <c r="L69" s="693">
        <f t="shared" si="6"/>
        <v>0</v>
      </c>
      <c r="M69" s="25">
        <f t="shared" si="4"/>
        <v>200</v>
      </c>
      <c r="N69" s="25" t="str">
        <f>IF(SUM(G69:I69)&gt;0,DecodeAllocationType(M69,[1]Setup!$B$32),"")</f>
        <v/>
      </c>
    </row>
    <row r="70" spans="2:14">
      <c r="B70" s="559" t="str">
        <f t="shared" si="0"/>
        <v>0___1</v>
      </c>
      <c r="C70" s="239">
        <f t="shared" si="5"/>
        <v>51</v>
      </c>
      <c r="D70" s="334">
        <f>MH1901_Schedule_B!B70</f>
        <v>0</v>
      </c>
      <c r="E70" s="560" t="str">
        <f>IF(MH1901_Schedule_B!C70="","",MH1901_Schedule_B!C70)</f>
        <v/>
      </c>
      <c r="F70" s="560" t="str">
        <f>IF(MH1901_Schedule_B!D70="","",MH1901_Schedule_B!D70)</f>
        <v/>
      </c>
      <c r="G70" s="299">
        <f>IF(ISNUMBER(MH1901_Schedule_B!E70)=FALSE,0,MH1901_Schedule_B!E70)</f>
        <v>0</v>
      </c>
      <c r="H70" s="1032"/>
      <c r="I70" s="1033"/>
      <c r="J70" s="692">
        <f t="shared" si="1"/>
        <v>0</v>
      </c>
      <c r="K70" s="327">
        <f t="shared" si="2"/>
        <v>0</v>
      </c>
      <c r="L70" s="693">
        <f t="shared" si="6"/>
        <v>0</v>
      </c>
      <c r="M70" s="25">
        <f t="shared" si="4"/>
        <v>200</v>
      </c>
      <c r="N70" s="25" t="str">
        <f>IF(SUM(G70:I70)&gt;0,DecodeAllocationType(M70,[1]Setup!$B$32),"")</f>
        <v/>
      </c>
    </row>
    <row r="71" spans="2:14">
      <c r="B71" s="559" t="str">
        <f t="shared" si="0"/>
        <v>0___2</v>
      </c>
      <c r="C71" s="239">
        <f t="shared" si="5"/>
        <v>52</v>
      </c>
      <c r="D71" s="334">
        <f>MH1901_Schedule_B!B71</f>
        <v>0</v>
      </c>
      <c r="E71" s="560" t="str">
        <f>IF(MH1901_Schedule_B!C71="","",MH1901_Schedule_B!C71)</f>
        <v/>
      </c>
      <c r="F71" s="560" t="str">
        <f>IF(MH1901_Schedule_B!D71="","",MH1901_Schedule_B!D71)</f>
        <v/>
      </c>
      <c r="G71" s="299">
        <f>IF(ISNUMBER(MH1901_Schedule_B!E71)=FALSE,0,MH1901_Schedule_B!E71)</f>
        <v>0</v>
      </c>
      <c r="H71" s="1032"/>
      <c r="I71" s="1033"/>
      <c r="J71" s="692">
        <f t="shared" si="1"/>
        <v>0</v>
      </c>
      <c r="K71" s="327">
        <f t="shared" si="2"/>
        <v>0</v>
      </c>
      <c r="L71" s="693">
        <f t="shared" si="6"/>
        <v>0</v>
      </c>
      <c r="M71" s="25">
        <f t="shared" si="4"/>
        <v>200</v>
      </c>
      <c r="N71" s="25" t="str">
        <f>IF(SUM(G71:I71)&gt;0,DecodeAllocationType(M71,[1]Setup!$B$32),"")</f>
        <v/>
      </c>
    </row>
    <row r="72" spans="2:14">
      <c r="B72" s="559" t="str">
        <f t="shared" si="0"/>
        <v>0___3</v>
      </c>
      <c r="C72" s="239">
        <f t="shared" si="5"/>
        <v>53</v>
      </c>
      <c r="D72" s="334">
        <f>MH1901_Schedule_B!B72</f>
        <v>0</v>
      </c>
      <c r="E72" s="560" t="str">
        <f>IF(MH1901_Schedule_B!C72="","",MH1901_Schedule_B!C72)</f>
        <v/>
      </c>
      <c r="F72" s="560" t="str">
        <f>IF(MH1901_Schedule_B!D72="","",MH1901_Schedule_B!D72)</f>
        <v/>
      </c>
      <c r="G72" s="299">
        <f>IF(ISNUMBER(MH1901_Schedule_B!E72)=FALSE,0,MH1901_Schedule_B!E72)</f>
        <v>0</v>
      </c>
      <c r="H72" s="1032"/>
      <c r="I72" s="1033"/>
      <c r="J72" s="692">
        <f t="shared" si="1"/>
        <v>0</v>
      </c>
      <c r="K72" s="327">
        <f t="shared" si="2"/>
        <v>0</v>
      </c>
      <c r="L72" s="693">
        <f t="shared" si="6"/>
        <v>0</v>
      </c>
      <c r="M72" s="25">
        <f t="shared" si="4"/>
        <v>200</v>
      </c>
      <c r="N72" s="25" t="str">
        <f>IF(SUM(G72:I72)&gt;0,DecodeAllocationType(M72,[1]Setup!$B$32),"")</f>
        <v/>
      </c>
    </row>
    <row r="73" spans="2:14">
      <c r="B73" s="559" t="str">
        <f t="shared" si="0"/>
        <v>0___4</v>
      </c>
      <c r="C73" s="239">
        <f t="shared" si="5"/>
        <v>54</v>
      </c>
      <c r="D73" s="334">
        <f>MH1901_Schedule_B!B73</f>
        <v>0</v>
      </c>
      <c r="E73" s="560" t="str">
        <f>IF(MH1901_Schedule_B!C73="","",MH1901_Schedule_B!C73)</f>
        <v/>
      </c>
      <c r="F73" s="560" t="str">
        <f>IF(MH1901_Schedule_B!D73="","",MH1901_Schedule_B!D73)</f>
        <v/>
      </c>
      <c r="G73" s="299">
        <f>IF(ISNUMBER(MH1901_Schedule_B!E73)=FALSE,0,MH1901_Schedule_B!E73)</f>
        <v>0</v>
      </c>
      <c r="H73" s="1032"/>
      <c r="I73" s="1033"/>
      <c r="J73" s="692">
        <f t="shared" si="1"/>
        <v>0</v>
      </c>
      <c r="K73" s="327">
        <f t="shared" si="2"/>
        <v>0</v>
      </c>
      <c r="L73" s="693">
        <f t="shared" si="6"/>
        <v>0</v>
      </c>
      <c r="M73" s="25">
        <f t="shared" si="4"/>
        <v>200</v>
      </c>
      <c r="N73" s="25" t="str">
        <f>IF(SUM(G73:I73)&gt;0,DecodeAllocationType(M73,[1]Setup!$B$32),"")</f>
        <v/>
      </c>
    </row>
    <row r="74" spans="2:14">
      <c r="B74" s="559" t="str">
        <f t="shared" si="0"/>
        <v>0___5</v>
      </c>
      <c r="C74" s="239">
        <f t="shared" si="5"/>
        <v>55</v>
      </c>
      <c r="D74" s="334">
        <f>MH1901_Schedule_B!B74</f>
        <v>0</v>
      </c>
      <c r="E74" s="560" t="str">
        <f>IF(MH1901_Schedule_B!C74="","",MH1901_Schedule_B!C74)</f>
        <v/>
      </c>
      <c r="F74" s="560" t="str">
        <f>IF(MH1901_Schedule_B!D74="","",MH1901_Schedule_B!D74)</f>
        <v/>
      </c>
      <c r="G74" s="299">
        <f>IF(ISNUMBER(MH1901_Schedule_B!E74)=FALSE,0,MH1901_Schedule_B!E74)</f>
        <v>0</v>
      </c>
      <c r="H74" s="1032"/>
      <c r="I74" s="1033"/>
      <c r="J74" s="692">
        <f t="shared" si="1"/>
        <v>0</v>
      </c>
      <c r="K74" s="327">
        <f t="shared" si="2"/>
        <v>0</v>
      </c>
      <c r="L74" s="693">
        <f t="shared" si="6"/>
        <v>0</v>
      </c>
      <c r="M74" s="25">
        <f t="shared" si="4"/>
        <v>200</v>
      </c>
      <c r="N74" s="25" t="str">
        <f>IF(SUM(G74:I74)&gt;0,DecodeAllocationType(M74,[1]Setup!$B$32),"")</f>
        <v/>
      </c>
    </row>
    <row r="75" spans="2:14">
      <c r="B75" s="559" t="str">
        <f t="shared" si="0"/>
        <v>0___6</v>
      </c>
      <c r="C75" s="239">
        <f t="shared" si="5"/>
        <v>56</v>
      </c>
      <c r="D75" s="334">
        <f>MH1901_Schedule_B!B75</f>
        <v>0</v>
      </c>
      <c r="E75" s="560" t="str">
        <f>IF(MH1901_Schedule_B!C75="","",MH1901_Schedule_B!C75)</f>
        <v/>
      </c>
      <c r="F75" s="560" t="str">
        <f>IF(MH1901_Schedule_B!D75="","",MH1901_Schedule_B!D75)</f>
        <v/>
      </c>
      <c r="G75" s="299">
        <f>IF(ISNUMBER(MH1901_Schedule_B!E75)=FALSE,0,MH1901_Schedule_B!E75)</f>
        <v>0</v>
      </c>
      <c r="H75" s="1032"/>
      <c r="I75" s="1033"/>
      <c r="J75" s="692">
        <f t="shared" si="1"/>
        <v>0</v>
      </c>
      <c r="K75" s="327">
        <f t="shared" si="2"/>
        <v>0</v>
      </c>
      <c r="L75" s="693">
        <f t="shared" si="6"/>
        <v>0</v>
      </c>
      <c r="M75" s="25">
        <f t="shared" si="4"/>
        <v>200</v>
      </c>
      <c r="N75" s="25" t="str">
        <f>IF(SUM(G75:I75)&gt;0,DecodeAllocationType(M75,[1]Setup!$B$32),"")</f>
        <v/>
      </c>
    </row>
    <row r="76" spans="2:14">
      <c r="B76" s="559" t="str">
        <f t="shared" si="0"/>
        <v>0___7</v>
      </c>
      <c r="C76" s="239">
        <f t="shared" si="5"/>
        <v>57</v>
      </c>
      <c r="D76" s="334">
        <f>MH1901_Schedule_B!B76</f>
        <v>0</v>
      </c>
      <c r="E76" s="560" t="str">
        <f>IF(MH1901_Schedule_B!C76="","",MH1901_Schedule_B!C76)</f>
        <v/>
      </c>
      <c r="F76" s="560" t="str">
        <f>IF(MH1901_Schedule_B!D76="","",MH1901_Schedule_B!D76)</f>
        <v/>
      </c>
      <c r="G76" s="299">
        <f>IF(ISNUMBER(MH1901_Schedule_B!E76)=FALSE,0,MH1901_Schedule_B!E76)</f>
        <v>0</v>
      </c>
      <c r="H76" s="1032"/>
      <c r="I76" s="1033"/>
      <c r="J76" s="692">
        <f t="shared" si="1"/>
        <v>0</v>
      </c>
      <c r="K76" s="327">
        <f t="shared" si="2"/>
        <v>0</v>
      </c>
      <c r="L76" s="693">
        <f t="shared" si="6"/>
        <v>0</v>
      </c>
      <c r="M76" s="25">
        <f t="shared" si="4"/>
        <v>200</v>
      </c>
      <c r="N76" s="25" t="str">
        <f>IF(SUM(G76:I76)&gt;0,DecodeAllocationType(M76,[1]Setup!$B$32),"")</f>
        <v/>
      </c>
    </row>
    <row r="77" spans="2:14">
      <c r="B77" s="559" t="str">
        <f t="shared" si="0"/>
        <v>0___8</v>
      </c>
      <c r="C77" s="239">
        <f t="shared" si="5"/>
        <v>58</v>
      </c>
      <c r="D77" s="334">
        <f>MH1901_Schedule_B!B77</f>
        <v>0</v>
      </c>
      <c r="E77" s="560" t="str">
        <f>IF(MH1901_Schedule_B!C77="","",MH1901_Schedule_B!C77)</f>
        <v/>
      </c>
      <c r="F77" s="560" t="str">
        <f>IF(MH1901_Schedule_B!D77="","",MH1901_Schedule_B!D77)</f>
        <v/>
      </c>
      <c r="G77" s="299">
        <f>IF(ISNUMBER(MH1901_Schedule_B!E77)=FALSE,0,MH1901_Schedule_B!E77)</f>
        <v>0</v>
      </c>
      <c r="H77" s="1032"/>
      <c r="I77" s="1033"/>
      <c r="J77" s="692">
        <f t="shared" si="1"/>
        <v>0</v>
      </c>
      <c r="K77" s="327">
        <f t="shared" si="2"/>
        <v>0</v>
      </c>
      <c r="L77" s="693">
        <f t="shared" si="6"/>
        <v>0</v>
      </c>
      <c r="M77" s="25">
        <f t="shared" si="4"/>
        <v>200</v>
      </c>
      <c r="N77" s="25" t="str">
        <f>IF(SUM(G77:I77)&gt;0,DecodeAllocationType(M77,[1]Setup!$B$32),"")</f>
        <v/>
      </c>
    </row>
    <row r="78" spans="2:14">
      <c r="B78" s="559" t="str">
        <f t="shared" si="0"/>
        <v>0___9</v>
      </c>
      <c r="C78" s="239">
        <f t="shared" si="5"/>
        <v>59</v>
      </c>
      <c r="D78" s="334">
        <f>MH1901_Schedule_B!B78</f>
        <v>0</v>
      </c>
      <c r="E78" s="560" t="str">
        <f>IF(MH1901_Schedule_B!C78="","",MH1901_Schedule_B!C78)</f>
        <v/>
      </c>
      <c r="F78" s="560" t="str">
        <f>IF(MH1901_Schedule_B!D78="","",MH1901_Schedule_B!D78)</f>
        <v/>
      </c>
      <c r="G78" s="299">
        <f>IF(ISNUMBER(MH1901_Schedule_B!E78)=FALSE,0,MH1901_Schedule_B!E78)</f>
        <v>0</v>
      </c>
      <c r="H78" s="1032"/>
      <c r="I78" s="1033"/>
      <c r="J78" s="692">
        <f t="shared" si="1"/>
        <v>0</v>
      </c>
      <c r="K78" s="327">
        <f t="shared" si="2"/>
        <v>0</v>
      </c>
      <c r="L78" s="693">
        <f t="shared" si="6"/>
        <v>0</v>
      </c>
      <c r="M78" s="25">
        <f t="shared" si="4"/>
        <v>200</v>
      </c>
      <c r="N78" s="25" t="str">
        <f>IF(SUM(G78:I78)&gt;0,DecodeAllocationType(M78,[1]Setup!$B$32),"")</f>
        <v/>
      </c>
    </row>
    <row r="79" spans="2:14">
      <c r="B79" s="559" t="str">
        <f t="shared" si="0"/>
        <v>0___0</v>
      </c>
      <c r="C79" s="239">
        <f t="shared" si="5"/>
        <v>60</v>
      </c>
      <c r="D79" s="334">
        <f>MH1901_Schedule_B!B79</f>
        <v>0</v>
      </c>
      <c r="E79" s="560" t="str">
        <f>IF(MH1901_Schedule_B!C79="","",MH1901_Schedule_B!C79)</f>
        <v/>
      </c>
      <c r="F79" s="560" t="str">
        <f>IF(MH1901_Schedule_B!D79="","",MH1901_Schedule_B!D79)</f>
        <v/>
      </c>
      <c r="G79" s="299">
        <f>IF(ISNUMBER(MH1901_Schedule_B!E79)=FALSE,0,MH1901_Schedule_B!E79)</f>
        <v>0</v>
      </c>
      <c r="H79" s="1032"/>
      <c r="I79" s="1033"/>
      <c r="J79" s="692">
        <f t="shared" si="1"/>
        <v>0</v>
      </c>
      <c r="K79" s="327">
        <f t="shared" si="2"/>
        <v>0</v>
      </c>
      <c r="L79" s="693">
        <f t="shared" si="6"/>
        <v>0</v>
      </c>
      <c r="M79" s="25">
        <f t="shared" si="4"/>
        <v>200</v>
      </c>
      <c r="N79" s="25" t="str">
        <f>IF(SUM(G79:I79)&gt;0,DecodeAllocationType(M79,[1]Setup!$B$32),"")</f>
        <v/>
      </c>
    </row>
    <row r="80" spans="2:14">
      <c r="B80" s="559" t="str">
        <f t="shared" si="0"/>
        <v>0___1</v>
      </c>
      <c r="C80" s="239">
        <f t="shared" si="5"/>
        <v>61</v>
      </c>
      <c r="D80" s="334">
        <f>MH1901_Schedule_B!B80</f>
        <v>0</v>
      </c>
      <c r="E80" s="560" t="str">
        <f>IF(MH1901_Schedule_B!C80="","",MH1901_Schedule_B!C80)</f>
        <v/>
      </c>
      <c r="F80" s="560" t="str">
        <f>IF(MH1901_Schedule_B!D80="","",MH1901_Schedule_B!D80)</f>
        <v/>
      </c>
      <c r="G80" s="299">
        <f>IF(ISNUMBER(MH1901_Schedule_B!E80)=FALSE,0,MH1901_Schedule_B!E80)</f>
        <v>0</v>
      </c>
      <c r="H80" s="1032"/>
      <c r="I80" s="1033"/>
      <c r="J80" s="692">
        <f t="shared" si="1"/>
        <v>0</v>
      </c>
      <c r="K80" s="327">
        <f t="shared" si="2"/>
        <v>0</v>
      </c>
      <c r="L80" s="693">
        <f t="shared" si="6"/>
        <v>0</v>
      </c>
      <c r="M80" s="25">
        <f t="shared" si="4"/>
        <v>200</v>
      </c>
      <c r="N80" s="25" t="str">
        <f>IF(SUM(G80:I80)&gt;0,DecodeAllocationType(M80,[1]Setup!$B$32),"")</f>
        <v/>
      </c>
    </row>
    <row r="81" spans="2:14">
      <c r="B81" s="559" t="str">
        <f t="shared" si="0"/>
        <v>0___2</v>
      </c>
      <c r="C81" s="239">
        <f t="shared" si="5"/>
        <v>62</v>
      </c>
      <c r="D81" s="334">
        <f>MH1901_Schedule_B!B81</f>
        <v>0</v>
      </c>
      <c r="E81" s="560" t="str">
        <f>IF(MH1901_Schedule_B!C81="","",MH1901_Schedule_B!C81)</f>
        <v/>
      </c>
      <c r="F81" s="560" t="str">
        <f>IF(MH1901_Schedule_B!D81="","",MH1901_Schedule_B!D81)</f>
        <v/>
      </c>
      <c r="G81" s="299">
        <f>IF(ISNUMBER(MH1901_Schedule_B!E81)=FALSE,0,MH1901_Schedule_B!E81)</f>
        <v>0</v>
      </c>
      <c r="H81" s="1032"/>
      <c r="I81" s="1033"/>
      <c r="J81" s="692">
        <f t="shared" si="1"/>
        <v>0</v>
      </c>
      <c r="K81" s="327">
        <f t="shared" si="2"/>
        <v>0</v>
      </c>
      <c r="L81" s="693">
        <f t="shared" si="6"/>
        <v>0</v>
      </c>
      <c r="M81" s="25">
        <f t="shared" si="4"/>
        <v>200</v>
      </c>
      <c r="N81" s="25" t="str">
        <f>IF(SUM(G81:I81)&gt;0,DecodeAllocationType(M81,[1]Setup!$B$32),"")</f>
        <v/>
      </c>
    </row>
    <row r="82" spans="2:14">
      <c r="B82" s="559" t="str">
        <f t="shared" si="0"/>
        <v>0___3</v>
      </c>
      <c r="C82" s="239">
        <f t="shared" si="5"/>
        <v>63</v>
      </c>
      <c r="D82" s="334">
        <f>MH1901_Schedule_B!B82</f>
        <v>0</v>
      </c>
      <c r="E82" s="560" t="str">
        <f>IF(MH1901_Schedule_B!C82="","",MH1901_Schedule_B!C82)</f>
        <v/>
      </c>
      <c r="F82" s="560" t="str">
        <f>IF(MH1901_Schedule_B!D82="","",MH1901_Schedule_B!D82)</f>
        <v/>
      </c>
      <c r="G82" s="299">
        <f>IF(ISNUMBER(MH1901_Schedule_B!E82)=FALSE,0,MH1901_Schedule_B!E82)</f>
        <v>0</v>
      </c>
      <c r="H82" s="1032"/>
      <c r="I82" s="1033"/>
      <c r="J82" s="692">
        <f t="shared" si="1"/>
        <v>0</v>
      </c>
      <c r="K82" s="327">
        <f t="shared" si="2"/>
        <v>0</v>
      </c>
      <c r="L82" s="693">
        <f t="shared" si="6"/>
        <v>0</v>
      </c>
      <c r="M82" s="25">
        <f t="shared" si="4"/>
        <v>200</v>
      </c>
      <c r="N82" s="25" t="str">
        <f>IF(SUM(G82:I82)&gt;0,DecodeAllocationType(M82,[1]Setup!$B$32),"")</f>
        <v/>
      </c>
    </row>
    <row r="83" spans="2:14">
      <c r="B83" s="559" t="str">
        <f t="shared" si="0"/>
        <v>0___4</v>
      </c>
      <c r="C83" s="239">
        <f t="shared" si="5"/>
        <v>64</v>
      </c>
      <c r="D83" s="334">
        <f>MH1901_Schedule_B!B83</f>
        <v>0</v>
      </c>
      <c r="E83" s="560" t="str">
        <f>IF(MH1901_Schedule_B!C83="","",MH1901_Schedule_B!C83)</f>
        <v/>
      </c>
      <c r="F83" s="560" t="str">
        <f>IF(MH1901_Schedule_B!D83="","",MH1901_Schedule_B!D83)</f>
        <v/>
      </c>
      <c r="G83" s="299">
        <f>IF(ISNUMBER(MH1901_Schedule_B!E83)=FALSE,0,MH1901_Schedule_B!E83)</f>
        <v>0</v>
      </c>
      <c r="H83" s="1032"/>
      <c r="I83" s="1033"/>
      <c r="J83" s="692">
        <f t="shared" si="1"/>
        <v>0</v>
      </c>
      <c r="K83" s="327">
        <f t="shared" si="2"/>
        <v>0</v>
      </c>
      <c r="L83" s="693">
        <f t="shared" si="6"/>
        <v>0</v>
      </c>
      <c r="M83" s="25">
        <f t="shared" si="4"/>
        <v>200</v>
      </c>
      <c r="N83" s="25" t="str">
        <f>IF(SUM(G83:I83)&gt;0,DecodeAllocationType(M83,[1]Setup!$B$32),"")</f>
        <v/>
      </c>
    </row>
    <row r="84" spans="2:14">
      <c r="B84" s="559" t="str">
        <f t="shared" ref="B84:B119" si="7">TRIM(D84&amp;"_" &amp; E84 &amp; "_" &amp;F84&amp; "_" &amp;RIGHT(C84,1))</f>
        <v>0___5</v>
      </c>
      <c r="C84" s="239">
        <f t="shared" si="5"/>
        <v>65</v>
      </c>
      <c r="D84" s="334">
        <f>MH1901_Schedule_B!B84</f>
        <v>0</v>
      </c>
      <c r="E84" s="560" t="str">
        <f>IF(MH1901_Schedule_B!C84="","",MH1901_Schedule_B!C84)</f>
        <v/>
      </c>
      <c r="F84" s="560" t="str">
        <f>IF(MH1901_Schedule_B!D84="","",MH1901_Schedule_B!D84)</f>
        <v/>
      </c>
      <c r="G84" s="299">
        <f>IF(ISNUMBER(MH1901_Schedule_B!E84)=FALSE,0,MH1901_Schedule_B!E84)</f>
        <v>0</v>
      </c>
      <c r="H84" s="1032"/>
      <c r="I84" s="1033"/>
      <c r="J84" s="692">
        <f t="shared" si="1"/>
        <v>0</v>
      </c>
      <c r="K84" s="327">
        <f t="shared" ref="K84:K103" si="8">AllocationPercent(M84,J84,I84,$H$120+$I$120, $J$120)</f>
        <v>0</v>
      </c>
      <c r="L84" s="693">
        <f t="shared" ref="L84:L103" si="9">IF(G84&gt;0,AllocatedCost(M84,H84,I84,K84,$H$120 + $I$120,$L$11,G84),0)</f>
        <v>0</v>
      </c>
      <c r="M84" s="25">
        <f t="shared" ref="M84:M119" si="10">IF(LEN(D84)&gt;1,AllocationMethod(D84,E84,F84,G84,H84,I84, $E$13),200)</f>
        <v>200</v>
      </c>
      <c r="N84" s="25" t="str">
        <f>IF(SUM(G84:I84)&gt;0,DecodeAllocationType(M84,[1]Setup!$B$32),"")</f>
        <v/>
      </c>
    </row>
    <row r="85" spans="2:14">
      <c r="B85" s="559" t="str">
        <f t="shared" si="7"/>
        <v>0___6</v>
      </c>
      <c r="C85" s="239">
        <f t="shared" si="5"/>
        <v>66</v>
      </c>
      <c r="D85" s="334">
        <f>MH1901_Schedule_B!B85</f>
        <v>0</v>
      </c>
      <c r="E85" s="560" t="str">
        <f>IF(MH1901_Schedule_B!C85="","",MH1901_Schedule_B!C85)</f>
        <v/>
      </c>
      <c r="F85" s="560" t="str">
        <f>IF(MH1901_Schedule_B!D85="","",MH1901_Schedule_B!D85)</f>
        <v/>
      </c>
      <c r="G85" s="299">
        <f>IF(ISNUMBER(MH1901_Schedule_B!E85)=FALSE,0,MH1901_Schedule_B!E85)</f>
        <v>0</v>
      </c>
      <c r="H85" s="1032"/>
      <c r="I85" s="1033"/>
      <c r="J85" s="692">
        <f t="shared" ref="J85:J103" si="11">RelativeValue(E85,F85,$E$13,G85,M85)</f>
        <v>0</v>
      </c>
      <c r="K85" s="327">
        <f t="shared" si="8"/>
        <v>0</v>
      </c>
      <c r="L85" s="693">
        <f t="shared" si="9"/>
        <v>0</v>
      </c>
      <c r="M85" s="25">
        <f t="shared" si="10"/>
        <v>200</v>
      </c>
      <c r="N85" s="25" t="str">
        <f>IF(SUM(G85:I85)&gt;0,DecodeAllocationType(M85,[1]Setup!$B$32),"")</f>
        <v/>
      </c>
    </row>
    <row r="86" spans="2:14">
      <c r="B86" s="559" t="str">
        <f t="shared" si="7"/>
        <v>0___7</v>
      </c>
      <c r="C86" s="239">
        <f t="shared" ref="C86:C119" si="12">C85+1</f>
        <v>67</v>
      </c>
      <c r="D86" s="334">
        <f>MH1901_Schedule_B!B86</f>
        <v>0</v>
      </c>
      <c r="E86" s="560" t="str">
        <f>IF(MH1901_Schedule_B!C86="","",MH1901_Schedule_B!C86)</f>
        <v/>
      </c>
      <c r="F86" s="560" t="str">
        <f>IF(MH1901_Schedule_B!D86="","",MH1901_Schedule_B!D86)</f>
        <v/>
      </c>
      <c r="G86" s="299">
        <f>IF(ISNUMBER(MH1901_Schedule_B!E86)=FALSE,0,MH1901_Schedule_B!E86)</f>
        <v>0</v>
      </c>
      <c r="H86" s="1032"/>
      <c r="I86" s="1033"/>
      <c r="J86" s="692">
        <f t="shared" si="11"/>
        <v>0</v>
      </c>
      <c r="K86" s="327">
        <f t="shared" si="8"/>
        <v>0</v>
      </c>
      <c r="L86" s="693">
        <f t="shared" si="9"/>
        <v>0</v>
      </c>
      <c r="M86" s="25">
        <f t="shared" si="10"/>
        <v>200</v>
      </c>
      <c r="N86" s="25" t="str">
        <f>IF(SUM(G86:I86)&gt;0,DecodeAllocationType(M86,[1]Setup!$B$32),"")</f>
        <v/>
      </c>
    </row>
    <row r="87" spans="2:14">
      <c r="B87" s="559" t="str">
        <f t="shared" si="7"/>
        <v>0___8</v>
      </c>
      <c r="C87" s="239">
        <f t="shared" si="12"/>
        <v>68</v>
      </c>
      <c r="D87" s="334">
        <f>MH1901_Schedule_B!B87</f>
        <v>0</v>
      </c>
      <c r="E87" s="560" t="str">
        <f>IF(MH1901_Schedule_B!C87="","",MH1901_Schedule_B!C87)</f>
        <v/>
      </c>
      <c r="F87" s="560" t="str">
        <f>IF(MH1901_Schedule_B!D87="","",MH1901_Schedule_B!D87)</f>
        <v/>
      </c>
      <c r="G87" s="299">
        <f>IF(ISNUMBER(MH1901_Schedule_B!E87)=FALSE,0,MH1901_Schedule_B!E87)</f>
        <v>0</v>
      </c>
      <c r="H87" s="1032"/>
      <c r="I87" s="1033"/>
      <c r="J87" s="692">
        <f t="shared" si="11"/>
        <v>0</v>
      </c>
      <c r="K87" s="327">
        <f t="shared" si="8"/>
        <v>0</v>
      </c>
      <c r="L87" s="693">
        <f t="shared" si="9"/>
        <v>0</v>
      </c>
      <c r="M87" s="25">
        <f t="shared" si="10"/>
        <v>200</v>
      </c>
      <c r="N87" s="25" t="str">
        <f>IF(SUM(G87:I87)&gt;0,DecodeAllocationType(M87,[1]Setup!$B$32),"")</f>
        <v/>
      </c>
    </row>
    <row r="88" spans="2:14">
      <c r="B88" s="559" t="str">
        <f t="shared" si="7"/>
        <v>0___9</v>
      </c>
      <c r="C88" s="239">
        <f t="shared" si="12"/>
        <v>69</v>
      </c>
      <c r="D88" s="334">
        <f>MH1901_Schedule_B!B88</f>
        <v>0</v>
      </c>
      <c r="E88" s="560" t="str">
        <f>IF(MH1901_Schedule_B!C88="","",MH1901_Schedule_B!C88)</f>
        <v/>
      </c>
      <c r="F88" s="560" t="str">
        <f>IF(MH1901_Schedule_B!D88="","",MH1901_Schedule_B!D88)</f>
        <v/>
      </c>
      <c r="G88" s="299">
        <f>IF(ISNUMBER(MH1901_Schedule_B!E88)=FALSE,0,MH1901_Schedule_B!E88)</f>
        <v>0</v>
      </c>
      <c r="H88" s="1032"/>
      <c r="I88" s="1033"/>
      <c r="J88" s="692">
        <f t="shared" si="11"/>
        <v>0</v>
      </c>
      <c r="K88" s="327">
        <f t="shared" si="8"/>
        <v>0</v>
      </c>
      <c r="L88" s="693">
        <f t="shared" si="9"/>
        <v>0</v>
      </c>
      <c r="M88" s="25">
        <f t="shared" si="10"/>
        <v>200</v>
      </c>
      <c r="N88" s="25" t="str">
        <f>IF(SUM(G88:I88)&gt;0,DecodeAllocationType(M88,[1]Setup!$B$32),"")</f>
        <v/>
      </c>
    </row>
    <row r="89" spans="2:14">
      <c r="B89" s="559" t="str">
        <f t="shared" si="7"/>
        <v>0___0</v>
      </c>
      <c r="C89" s="239">
        <f t="shared" si="12"/>
        <v>70</v>
      </c>
      <c r="D89" s="334">
        <f>MH1901_Schedule_B!B89</f>
        <v>0</v>
      </c>
      <c r="E89" s="560" t="str">
        <f>IF(MH1901_Schedule_B!C89="","",MH1901_Schedule_B!C89)</f>
        <v/>
      </c>
      <c r="F89" s="560" t="str">
        <f>IF(MH1901_Schedule_B!D89="","",MH1901_Schedule_B!D89)</f>
        <v/>
      </c>
      <c r="G89" s="299">
        <f>IF(ISNUMBER(MH1901_Schedule_B!E89)=FALSE,0,MH1901_Schedule_B!E89)</f>
        <v>0</v>
      </c>
      <c r="H89" s="1032"/>
      <c r="I89" s="1033"/>
      <c r="J89" s="692">
        <f t="shared" si="11"/>
        <v>0</v>
      </c>
      <c r="K89" s="327">
        <f t="shared" si="8"/>
        <v>0</v>
      </c>
      <c r="L89" s="693">
        <f t="shared" si="9"/>
        <v>0</v>
      </c>
      <c r="M89" s="25">
        <f t="shared" si="10"/>
        <v>200</v>
      </c>
      <c r="N89" s="25" t="str">
        <f>IF(SUM(G89:I89)&gt;0,DecodeAllocationType(M89,[1]Setup!$B$32),"")</f>
        <v/>
      </c>
    </row>
    <row r="90" spans="2:14">
      <c r="B90" s="559" t="str">
        <f t="shared" si="7"/>
        <v>0___1</v>
      </c>
      <c r="C90" s="239">
        <f t="shared" si="12"/>
        <v>71</v>
      </c>
      <c r="D90" s="334">
        <f>MH1901_Schedule_B!B90</f>
        <v>0</v>
      </c>
      <c r="E90" s="560" t="str">
        <f>IF(MH1901_Schedule_B!C90="","",MH1901_Schedule_B!C90)</f>
        <v/>
      </c>
      <c r="F90" s="560" t="str">
        <f>IF(MH1901_Schedule_B!D90="","",MH1901_Schedule_B!D90)</f>
        <v/>
      </c>
      <c r="G90" s="299">
        <f>IF(ISNUMBER(MH1901_Schedule_B!E90)=FALSE,0,MH1901_Schedule_B!E90)</f>
        <v>0</v>
      </c>
      <c r="H90" s="1032"/>
      <c r="I90" s="1033"/>
      <c r="J90" s="692">
        <f t="shared" si="11"/>
        <v>0</v>
      </c>
      <c r="K90" s="327">
        <f t="shared" si="8"/>
        <v>0</v>
      </c>
      <c r="L90" s="693">
        <f t="shared" si="9"/>
        <v>0</v>
      </c>
      <c r="M90" s="25">
        <f t="shared" si="10"/>
        <v>200</v>
      </c>
      <c r="N90" s="25" t="str">
        <f>IF(SUM(G90:I90)&gt;0,DecodeAllocationType(M90,[1]Setup!$B$32),"")</f>
        <v/>
      </c>
    </row>
    <row r="91" spans="2:14">
      <c r="B91" s="559" t="str">
        <f t="shared" si="7"/>
        <v>0___2</v>
      </c>
      <c r="C91" s="239">
        <f t="shared" si="12"/>
        <v>72</v>
      </c>
      <c r="D91" s="334">
        <f>MH1901_Schedule_B!B91</f>
        <v>0</v>
      </c>
      <c r="E91" s="560" t="str">
        <f>IF(MH1901_Schedule_B!C91="","",MH1901_Schedule_B!C91)</f>
        <v/>
      </c>
      <c r="F91" s="560" t="str">
        <f>IF(MH1901_Schedule_B!D91="","",MH1901_Schedule_B!D91)</f>
        <v/>
      </c>
      <c r="G91" s="299">
        <f>IF(ISNUMBER(MH1901_Schedule_B!E91)=FALSE,0,MH1901_Schedule_B!E91)</f>
        <v>0</v>
      </c>
      <c r="H91" s="1032"/>
      <c r="I91" s="1033"/>
      <c r="J91" s="692">
        <f t="shared" si="11"/>
        <v>0</v>
      </c>
      <c r="K91" s="327">
        <f t="shared" si="8"/>
        <v>0</v>
      </c>
      <c r="L91" s="693">
        <f t="shared" si="9"/>
        <v>0</v>
      </c>
      <c r="M91" s="25">
        <f t="shared" si="10"/>
        <v>200</v>
      </c>
      <c r="N91" s="25" t="str">
        <f>IF(SUM(G91:I91)&gt;0,DecodeAllocationType(M91,[1]Setup!$B$32),"")</f>
        <v/>
      </c>
    </row>
    <row r="92" spans="2:14">
      <c r="B92" s="559" t="str">
        <f t="shared" si="7"/>
        <v>0___3</v>
      </c>
      <c r="C92" s="239">
        <f t="shared" si="12"/>
        <v>73</v>
      </c>
      <c r="D92" s="334">
        <f>MH1901_Schedule_B!B92</f>
        <v>0</v>
      </c>
      <c r="E92" s="560" t="str">
        <f>IF(MH1901_Schedule_B!C92="","",MH1901_Schedule_B!C92)</f>
        <v/>
      </c>
      <c r="F92" s="560" t="str">
        <f>IF(MH1901_Schedule_B!D92="","",MH1901_Schedule_B!D92)</f>
        <v/>
      </c>
      <c r="G92" s="299">
        <f>IF(ISNUMBER(MH1901_Schedule_B!E92)=FALSE,0,MH1901_Schedule_B!E92)</f>
        <v>0</v>
      </c>
      <c r="H92" s="1032"/>
      <c r="I92" s="1033"/>
      <c r="J92" s="692">
        <f t="shared" si="11"/>
        <v>0</v>
      </c>
      <c r="K92" s="327">
        <f t="shared" si="8"/>
        <v>0</v>
      </c>
      <c r="L92" s="693">
        <f t="shared" si="9"/>
        <v>0</v>
      </c>
      <c r="M92" s="25">
        <f t="shared" si="10"/>
        <v>200</v>
      </c>
      <c r="N92" s="25" t="str">
        <f>IF(SUM(G92:I92)&gt;0,DecodeAllocationType(M92,[1]Setup!$B$32),"")</f>
        <v/>
      </c>
    </row>
    <row r="93" spans="2:14">
      <c r="B93" s="559" t="str">
        <f t="shared" si="7"/>
        <v>0___4</v>
      </c>
      <c r="C93" s="239">
        <f t="shared" si="12"/>
        <v>74</v>
      </c>
      <c r="D93" s="334">
        <f>MH1901_Schedule_B!B93</f>
        <v>0</v>
      </c>
      <c r="E93" s="560" t="str">
        <f>IF(MH1901_Schedule_B!C93="","",MH1901_Schedule_B!C93)</f>
        <v/>
      </c>
      <c r="F93" s="560" t="str">
        <f>IF(MH1901_Schedule_B!D93="","",MH1901_Schedule_B!D93)</f>
        <v/>
      </c>
      <c r="G93" s="299">
        <f>IF(ISNUMBER(MH1901_Schedule_B!E93)=FALSE,0,MH1901_Schedule_B!E93)</f>
        <v>0</v>
      </c>
      <c r="H93" s="1032"/>
      <c r="I93" s="1033"/>
      <c r="J93" s="692">
        <f t="shared" si="11"/>
        <v>0</v>
      </c>
      <c r="K93" s="327">
        <f t="shared" si="8"/>
        <v>0</v>
      </c>
      <c r="L93" s="693">
        <f t="shared" si="9"/>
        <v>0</v>
      </c>
      <c r="M93" s="25">
        <f t="shared" si="10"/>
        <v>200</v>
      </c>
      <c r="N93" s="25" t="str">
        <f>IF(SUM(G93:I93)&gt;0,DecodeAllocationType(M93,[1]Setup!$B$32),"")</f>
        <v/>
      </c>
    </row>
    <row r="94" spans="2:14">
      <c r="B94" s="559" t="str">
        <f t="shared" si="7"/>
        <v>0___5</v>
      </c>
      <c r="C94" s="239">
        <f t="shared" si="12"/>
        <v>75</v>
      </c>
      <c r="D94" s="334">
        <f>MH1901_Schedule_B!B94</f>
        <v>0</v>
      </c>
      <c r="E94" s="560" t="str">
        <f>IF(MH1901_Schedule_B!C94="","",MH1901_Schedule_B!C94)</f>
        <v/>
      </c>
      <c r="F94" s="560" t="str">
        <f>IF(MH1901_Schedule_B!D94="","",MH1901_Schedule_B!D94)</f>
        <v/>
      </c>
      <c r="G94" s="299">
        <f>IF(ISNUMBER(MH1901_Schedule_B!E94)=FALSE,0,MH1901_Schedule_B!E94)</f>
        <v>0</v>
      </c>
      <c r="H94" s="1032"/>
      <c r="I94" s="1033"/>
      <c r="J94" s="692">
        <f t="shared" si="11"/>
        <v>0</v>
      </c>
      <c r="K94" s="327">
        <f t="shared" si="8"/>
        <v>0</v>
      </c>
      <c r="L94" s="693">
        <f t="shared" si="9"/>
        <v>0</v>
      </c>
      <c r="M94" s="25">
        <f t="shared" si="10"/>
        <v>200</v>
      </c>
      <c r="N94" s="25" t="str">
        <f>IF(SUM(G94:I94)&gt;0,DecodeAllocationType(M94,[1]Setup!$B$32),"")</f>
        <v/>
      </c>
    </row>
    <row r="95" spans="2:14">
      <c r="B95" s="559" t="str">
        <f t="shared" si="7"/>
        <v>0___6</v>
      </c>
      <c r="C95" s="239">
        <f t="shared" si="12"/>
        <v>76</v>
      </c>
      <c r="D95" s="334">
        <f>MH1901_Schedule_B!B95</f>
        <v>0</v>
      </c>
      <c r="E95" s="560" t="str">
        <f>IF(MH1901_Schedule_B!C95="","",MH1901_Schedule_B!C95)</f>
        <v/>
      </c>
      <c r="F95" s="560" t="str">
        <f>IF(MH1901_Schedule_B!D95="","",MH1901_Schedule_B!D95)</f>
        <v/>
      </c>
      <c r="G95" s="299">
        <f>IF(ISNUMBER(MH1901_Schedule_B!E95)=FALSE,0,MH1901_Schedule_B!E95)</f>
        <v>0</v>
      </c>
      <c r="H95" s="1032"/>
      <c r="I95" s="1033"/>
      <c r="J95" s="692">
        <f t="shared" si="11"/>
        <v>0</v>
      </c>
      <c r="K95" s="327">
        <f t="shared" si="8"/>
        <v>0</v>
      </c>
      <c r="L95" s="693">
        <f t="shared" si="9"/>
        <v>0</v>
      </c>
      <c r="M95" s="25">
        <f t="shared" si="10"/>
        <v>200</v>
      </c>
      <c r="N95" s="25" t="str">
        <f>IF(SUM(G95:I95)&gt;0,DecodeAllocationType(M95,[1]Setup!$B$32),"")</f>
        <v/>
      </c>
    </row>
    <row r="96" spans="2:14">
      <c r="B96" s="559" t="str">
        <f t="shared" si="7"/>
        <v>0___7</v>
      </c>
      <c r="C96" s="239">
        <f t="shared" si="12"/>
        <v>77</v>
      </c>
      <c r="D96" s="334">
        <f>MH1901_Schedule_B!B96</f>
        <v>0</v>
      </c>
      <c r="E96" s="560" t="str">
        <f>IF(MH1901_Schedule_B!C96="","",MH1901_Schedule_B!C96)</f>
        <v/>
      </c>
      <c r="F96" s="560" t="str">
        <f>IF(MH1901_Schedule_B!D96="","",MH1901_Schedule_B!D96)</f>
        <v/>
      </c>
      <c r="G96" s="299">
        <f>IF(ISNUMBER(MH1901_Schedule_B!E96)=FALSE,0,MH1901_Schedule_B!E96)</f>
        <v>0</v>
      </c>
      <c r="H96" s="1032"/>
      <c r="I96" s="1033"/>
      <c r="J96" s="692">
        <f t="shared" si="11"/>
        <v>0</v>
      </c>
      <c r="K96" s="327">
        <f t="shared" si="8"/>
        <v>0</v>
      </c>
      <c r="L96" s="693">
        <f t="shared" si="9"/>
        <v>0</v>
      </c>
      <c r="M96" s="25">
        <f t="shared" si="10"/>
        <v>200</v>
      </c>
      <c r="N96" s="25" t="str">
        <f>IF(SUM(G96:I96)&gt;0,DecodeAllocationType(M96,[1]Setup!$B$32),"")</f>
        <v/>
      </c>
    </row>
    <row r="97" spans="2:14">
      <c r="B97" s="559" t="str">
        <f t="shared" si="7"/>
        <v>0___8</v>
      </c>
      <c r="C97" s="239">
        <f t="shared" si="12"/>
        <v>78</v>
      </c>
      <c r="D97" s="334">
        <f>MH1901_Schedule_B!B97</f>
        <v>0</v>
      </c>
      <c r="E97" s="560" t="str">
        <f>IF(MH1901_Schedule_B!C97="","",MH1901_Schedule_B!C97)</f>
        <v/>
      </c>
      <c r="F97" s="560" t="str">
        <f>IF(MH1901_Schedule_B!D97="","",MH1901_Schedule_B!D97)</f>
        <v/>
      </c>
      <c r="G97" s="299">
        <f>IF(ISNUMBER(MH1901_Schedule_B!E97)=FALSE,0,MH1901_Schedule_B!E97)</f>
        <v>0</v>
      </c>
      <c r="H97" s="1032"/>
      <c r="I97" s="1033"/>
      <c r="J97" s="692">
        <f t="shared" si="11"/>
        <v>0</v>
      </c>
      <c r="K97" s="327">
        <f t="shared" si="8"/>
        <v>0</v>
      </c>
      <c r="L97" s="693">
        <f t="shared" si="9"/>
        <v>0</v>
      </c>
      <c r="M97" s="25">
        <f t="shared" si="10"/>
        <v>200</v>
      </c>
      <c r="N97" s="25" t="str">
        <f>IF(SUM(G97:I97)&gt;0,DecodeAllocationType(M97,[1]Setup!$B$32),"")</f>
        <v/>
      </c>
    </row>
    <row r="98" spans="2:14">
      <c r="B98" s="559" t="str">
        <f t="shared" si="7"/>
        <v>0___9</v>
      </c>
      <c r="C98" s="239">
        <f t="shared" si="12"/>
        <v>79</v>
      </c>
      <c r="D98" s="334">
        <f>MH1901_Schedule_B!B98</f>
        <v>0</v>
      </c>
      <c r="E98" s="560" t="str">
        <f>IF(MH1901_Schedule_B!C98="","",MH1901_Schedule_B!C98)</f>
        <v/>
      </c>
      <c r="F98" s="560" t="str">
        <f>IF(MH1901_Schedule_B!D98="","",MH1901_Schedule_B!D98)</f>
        <v/>
      </c>
      <c r="G98" s="299">
        <f>IF(ISNUMBER(MH1901_Schedule_B!E98)=FALSE,0,MH1901_Schedule_B!E98)</f>
        <v>0</v>
      </c>
      <c r="H98" s="1032"/>
      <c r="I98" s="1033"/>
      <c r="J98" s="692">
        <f t="shared" si="11"/>
        <v>0</v>
      </c>
      <c r="K98" s="327">
        <f t="shared" si="8"/>
        <v>0</v>
      </c>
      <c r="L98" s="693">
        <f t="shared" si="9"/>
        <v>0</v>
      </c>
      <c r="M98" s="25">
        <f t="shared" si="10"/>
        <v>200</v>
      </c>
      <c r="N98" s="25" t="str">
        <f>IF(SUM(G98:I98)&gt;0,DecodeAllocationType(M98,[1]Setup!$B$32),"")</f>
        <v/>
      </c>
    </row>
    <row r="99" spans="2:14">
      <c r="B99" s="559" t="str">
        <f t="shared" si="7"/>
        <v>0___0</v>
      </c>
      <c r="C99" s="239">
        <f t="shared" si="12"/>
        <v>80</v>
      </c>
      <c r="D99" s="334">
        <f>MH1901_Schedule_B!B99</f>
        <v>0</v>
      </c>
      <c r="E99" s="560" t="str">
        <f>IF(MH1901_Schedule_B!C99="","",MH1901_Schedule_B!C99)</f>
        <v/>
      </c>
      <c r="F99" s="560" t="str">
        <f>IF(MH1901_Schedule_B!D99="","",MH1901_Schedule_B!D99)</f>
        <v/>
      </c>
      <c r="G99" s="299">
        <f>IF(ISNUMBER(MH1901_Schedule_B!E99)=FALSE,0,MH1901_Schedule_B!E99)</f>
        <v>0</v>
      </c>
      <c r="H99" s="1032"/>
      <c r="I99" s="1033"/>
      <c r="J99" s="692">
        <f t="shared" si="11"/>
        <v>0</v>
      </c>
      <c r="K99" s="327">
        <f t="shared" si="8"/>
        <v>0</v>
      </c>
      <c r="L99" s="693">
        <f t="shared" si="9"/>
        <v>0</v>
      </c>
      <c r="M99" s="25">
        <f t="shared" si="10"/>
        <v>200</v>
      </c>
      <c r="N99" s="25" t="str">
        <f>IF(SUM(G99:I99)&gt;0,DecodeAllocationType(M99,[1]Setup!$B$32),"")</f>
        <v/>
      </c>
    </row>
    <row r="100" spans="2:14">
      <c r="B100" s="559" t="str">
        <f t="shared" si="7"/>
        <v>0___1</v>
      </c>
      <c r="C100" s="239">
        <f t="shared" si="12"/>
        <v>81</v>
      </c>
      <c r="D100" s="334">
        <f>MH1901_Schedule_B!B100</f>
        <v>0</v>
      </c>
      <c r="E100" s="560" t="str">
        <f>IF(MH1901_Schedule_B!C100="","",MH1901_Schedule_B!C100)</f>
        <v/>
      </c>
      <c r="F100" s="560" t="str">
        <f>IF(MH1901_Schedule_B!D100="","",MH1901_Schedule_B!D100)</f>
        <v/>
      </c>
      <c r="G100" s="299">
        <f>IF(ISNUMBER(MH1901_Schedule_B!E100)=FALSE,0,MH1901_Schedule_B!E100)</f>
        <v>0</v>
      </c>
      <c r="H100" s="1032"/>
      <c r="I100" s="1033"/>
      <c r="J100" s="692">
        <f t="shared" si="11"/>
        <v>0</v>
      </c>
      <c r="K100" s="327">
        <f t="shared" si="8"/>
        <v>0</v>
      </c>
      <c r="L100" s="693">
        <f t="shared" si="9"/>
        <v>0</v>
      </c>
      <c r="M100" s="25">
        <f t="shared" si="10"/>
        <v>200</v>
      </c>
      <c r="N100" s="25" t="str">
        <f>IF(SUM(G100:I100)&gt;0,DecodeAllocationType(M100,[1]Setup!$B$32),"")</f>
        <v/>
      </c>
    </row>
    <row r="101" spans="2:14">
      <c r="B101" s="559" t="str">
        <f t="shared" si="7"/>
        <v>0___2</v>
      </c>
      <c r="C101" s="239">
        <f t="shared" si="12"/>
        <v>82</v>
      </c>
      <c r="D101" s="334">
        <f>MH1901_Schedule_B!B101</f>
        <v>0</v>
      </c>
      <c r="E101" s="560" t="str">
        <f>IF(MH1901_Schedule_B!C101="","",MH1901_Schedule_B!C101)</f>
        <v/>
      </c>
      <c r="F101" s="560" t="str">
        <f>IF(MH1901_Schedule_B!D101="","",MH1901_Schedule_B!D101)</f>
        <v/>
      </c>
      <c r="G101" s="299">
        <f>IF(ISNUMBER(MH1901_Schedule_B!E101)=FALSE,0,MH1901_Schedule_B!E101)</f>
        <v>0</v>
      </c>
      <c r="H101" s="1032"/>
      <c r="I101" s="1033"/>
      <c r="J101" s="692">
        <f t="shared" si="11"/>
        <v>0</v>
      </c>
      <c r="K101" s="327">
        <f t="shared" si="8"/>
        <v>0</v>
      </c>
      <c r="L101" s="693">
        <f t="shared" si="9"/>
        <v>0</v>
      </c>
      <c r="M101" s="25">
        <f t="shared" si="10"/>
        <v>200</v>
      </c>
      <c r="N101" s="25" t="str">
        <f>IF(SUM(G101:I101)&gt;0,DecodeAllocationType(M101,[1]Setup!$B$32),"")</f>
        <v/>
      </c>
    </row>
    <row r="102" spans="2:14">
      <c r="B102" s="559" t="str">
        <f t="shared" si="7"/>
        <v>0___3</v>
      </c>
      <c r="C102" s="239">
        <f t="shared" si="12"/>
        <v>83</v>
      </c>
      <c r="D102" s="334">
        <f>MH1901_Schedule_B!B102</f>
        <v>0</v>
      </c>
      <c r="E102" s="560" t="str">
        <f>IF(MH1901_Schedule_B!C102="","",MH1901_Schedule_B!C102)</f>
        <v/>
      </c>
      <c r="F102" s="560" t="str">
        <f>IF(MH1901_Schedule_B!D102="","",MH1901_Schedule_B!D102)</f>
        <v/>
      </c>
      <c r="G102" s="299">
        <f>IF(ISNUMBER(MH1901_Schedule_B!E102)=FALSE,0,MH1901_Schedule_B!E102)</f>
        <v>0</v>
      </c>
      <c r="H102" s="1032"/>
      <c r="I102" s="1033"/>
      <c r="J102" s="692">
        <f t="shared" si="11"/>
        <v>0</v>
      </c>
      <c r="K102" s="327">
        <f t="shared" si="8"/>
        <v>0</v>
      </c>
      <c r="L102" s="693">
        <f t="shared" si="9"/>
        <v>0</v>
      </c>
      <c r="M102" s="25">
        <f t="shared" si="10"/>
        <v>200</v>
      </c>
      <c r="N102" s="25" t="str">
        <f>IF(SUM(G102:I102)&gt;0,DecodeAllocationType(M102,[1]Setup!$B$32),"")</f>
        <v/>
      </c>
    </row>
    <row r="103" spans="2:14">
      <c r="B103" s="559" t="str">
        <f t="shared" si="7"/>
        <v>0___4</v>
      </c>
      <c r="C103" s="239">
        <f t="shared" si="12"/>
        <v>84</v>
      </c>
      <c r="D103" s="334">
        <f>MH1901_Schedule_B!B103</f>
        <v>0</v>
      </c>
      <c r="E103" s="560" t="str">
        <f>IF(MH1901_Schedule_B!C103="","",MH1901_Schedule_B!C103)</f>
        <v/>
      </c>
      <c r="F103" s="560" t="str">
        <f>IF(MH1901_Schedule_B!D103="","",MH1901_Schedule_B!D103)</f>
        <v/>
      </c>
      <c r="G103" s="299">
        <f>IF(ISNUMBER(MH1901_Schedule_B!E103)=FALSE,0,MH1901_Schedule_B!E103)</f>
        <v>0</v>
      </c>
      <c r="H103" s="1032"/>
      <c r="I103" s="1033"/>
      <c r="J103" s="692">
        <f t="shared" si="11"/>
        <v>0</v>
      </c>
      <c r="K103" s="327">
        <f t="shared" si="8"/>
        <v>0</v>
      </c>
      <c r="L103" s="693">
        <f t="shared" si="9"/>
        <v>0</v>
      </c>
      <c r="M103" s="25">
        <f t="shared" si="10"/>
        <v>200</v>
      </c>
      <c r="N103" s="25" t="str">
        <f>IF(SUM(G103:I103)&gt;0,DecodeAllocationType(M103,[1]Setup!$B$32),"")</f>
        <v/>
      </c>
    </row>
    <row r="104" spans="2:14">
      <c r="B104" s="559" t="str">
        <f t="shared" si="7"/>
        <v>___5</v>
      </c>
      <c r="C104" s="239">
        <f t="shared" si="12"/>
        <v>85</v>
      </c>
      <c r="D104" s="334"/>
      <c r="E104" s="560"/>
      <c r="F104" s="560"/>
      <c r="G104" s="299"/>
      <c r="H104" s="1032"/>
      <c r="I104" s="1033"/>
      <c r="J104" s="692"/>
      <c r="K104" s="327"/>
      <c r="L104" s="693"/>
      <c r="M104" s="25">
        <f t="shared" si="10"/>
        <v>200</v>
      </c>
      <c r="N104" s="25" t="str">
        <f>IF(SUM(G104:I104)&gt;0,DecodeAllocationType(M104,[1]Setup!$B$32),"")</f>
        <v/>
      </c>
    </row>
    <row r="105" spans="2:14">
      <c r="B105" s="559" t="str">
        <f t="shared" si="7"/>
        <v>___6</v>
      </c>
      <c r="C105" s="239">
        <f t="shared" si="12"/>
        <v>86</v>
      </c>
      <c r="D105" s="334"/>
      <c r="E105" s="560"/>
      <c r="F105" s="560"/>
      <c r="G105" s="299"/>
      <c r="H105" s="1032"/>
      <c r="I105" s="1033"/>
      <c r="J105" s="692"/>
      <c r="K105" s="327"/>
      <c r="L105" s="693"/>
      <c r="M105" s="25">
        <f t="shared" si="10"/>
        <v>200</v>
      </c>
      <c r="N105" s="25" t="str">
        <f>IF(SUM(G105:I105)&gt;0,DecodeAllocationType(M105,[1]Setup!$B$32),"")</f>
        <v/>
      </c>
    </row>
    <row r="106" spans="2:14">
      <c r="B106" s="559" t="str">
        <f t="shared" si="7"/>
        <v>___7</v>
      </c>
      <c r="C106" s="239">
        <f t="shared" si="12"/>
        <v>87</v>
      </c>
      <c r="D106" s="334"/>
      <c r="E106" s="560"/>
      <c r="F106" s="560"/>
      <c r="G106" s="299"/>
      <c r="H106" s="1032"/>
      <c r="I106" s="1033"/>
      <c r="J106" s="692"/>
      <c r="K106" s="327"/>
      <c r="L106" s="693"/>
      <c r="M106" s="25">
        <f t="shared" si="10"/>
        <v>200</v>
      </c>
      <c r="N106" s="25" t="str">
        <f>IF(SUM(G106:I106)&gt;0,DecodeAllocationType(M106,[1]Setup!$B$32),"")</f>
        <v/>
      </c>
    </row>
    <row r="107" spans="2:14">
      <c r="B107" s="559" t="str">
        <f t="shared" si="7"/>
        <v>___8</v>
      </c>
      <c r="C107" s="239">
        <f t="shared" si="12"/>
        <v>88</v>
      </c>
      <c r="D107" s="334"/>
      <c r="E107" s="560"/>
      <c r="F107" s="560"/>
      <c r="G107" s="299"/>
      <c r="H107" s="1032"/>
      <c r="I107" s="1033"/>
      <c r="J107" s="692"/>
      <c r="K107" s="327"/>
      <c r="L107" s="693"/>
      <c r="M107" s="25">
        <f t="shared" si="10"/>
        <v>200</v>
      </c>
      <c r="N107" s="25" t="str">
        <f>IF(SUM(G107:I107)&gt;0,DecodeAllocationType(M107,[1]Setup!$B$32),"")</f>
        <v/>
      </c>
    </row>
    <row r="108" spans="2:14">
      <c r="B108" s="559" t="str">
        <f t="shared" si="7"/>
        <v>___9</v>
      </c>
      <c r="C108" s="239">
        <f t="shared" si="12"/>
        <v>89</v>
      </c>
      <c r="D108" s="334"/>
      <c r="E108" s="560"/>
      <c r="F108" s="560"/>
      <c r="G108" s="299"/>
      <c r="H108" s="1032"/>
      <c r="I108" s="1033"/>
      <c r="J108" s="692"/>
      <c r="K108" s="327"/>
      <c r="L108" s="693"/>
      <c r="M108" s="25">
        <f t="shared" si="10"/>
        <v>200</v>
      </c>
      <c r="N108" s="25" t="str">
        <f>IF(SUM(G108:I108)&gt;0,DecodeAllocationType(M108,[1]Setup!$B$32),"")</f>
        <v/>
      </c>
    </row>
    <row r="109" spans="2:14">
      <c r="B109" s="559" t="str">
        <f t="shared" si="7"/>
        <v>___0</v>
      </c>
      <c r="C109" s="239">
        <f t="shared" si="12"/>
        <v>90</v>
      </c>
      <c r="D109" s="334"/>
      <c r="E109" s="560"/>
      <c r="F109" s="560"/>
      <c r="G109" s="299"/>
      <c r="H109" s="1032"/>
      <c r="I109" s="1033"/>
      <c r="J109" s="692"/>
      <c r="K109" s="327"/>
      <c r="L109" s="693"/>
      <c r="M109" s="25">
        <f t="shared" si="10"/>
        <v>200</v>
      </c>
      <c r="N109" s="25" t="str">
        <f>IF(SUM(G109:I109)&gt;0,DecodeAllocationType(M109,[1]Setup!$B$32),"")</f>
        <v/>
      </c>
    </row>
    <row r="110" spans="2:14">
      <c r="B110" s="559" t="str">
        <f t="shared" si="7"/>
        <v>___1</v>
      </c>
      <c r="C110" s="239">
        <f t="shared" si="12"/>
        <v>91</v>
      </c>
      <c r="D110" s="334"/>
      <c r="E110" s="560"/>
      <c r="F110" s="560"/>
      <c r="G110" s="299"/>
      <c r="H110" s="1033"/>
      <c r="I110" s="1033"/>
      <c r="J110" s="692"/>
      <c r="K110" s="327"/>
      <c r="L110" s="693"/>
      <c r="M110" s="25">
        <f t="shared" si="10"/>
        <v>200</v>
      </c>
      <c r="N110" s="25" t="str">
        <f>IF(SUM(G110:I110)&gt;0,DecodeAllocationType(M110,[1]Setup!$B$32),"")</f>
        <v/>
      </c>
    </row>
    <row r="111" spans="2:14">
      <c r="B111" s="559" t="str">
        <f t="shared" si="7"/>
        <v>___2</v>
      </c>
      <c r="C111" s="239">
        <f t="shared" si="12"/>
        <v>92</v>
      </c>
      <c r="D111" s="334"/>
      <c r="E111" s="560"/>
      <c r="F111" s="560"/>
      <c r="G111" s="299"/>
      <c r="H111" s="1033"/>
      <c r="I111" s="1033"/>
      <c r="J111" s="692"/>
      <c r="K111" s="327"/>
      <c r="L111" s="693"/>
      <c r="M111" s="25">
        <f t="shared" si="10"/>
        <v>200</v>
      </c>
      <c r="N111" s="25" t="str">
        <f>IF(SUM(G111:I111)&gt;0,DecodeAllocationType(M111,[1]Setup!$B$32),"")</f>
        <v/>
      </c>
    </row>
    <row r="112" spans="2:14">
      <c r="B112" s="559" t="str">
        <f t="shared" si="7"/>
        <v>___3</v>
      </c>
      <c r="C112" s="239">
        <f t="shared" si="12"/>
        <v>93</v>
      </c>
      <c r="D112" s="334"/>
      <c r="E112" s="560"/>
      <c r="F112" s="560"/>
      <c r="G112" s="299"/>
      <c r="H112" s="1033"/>
      <c r="I112" s="1033"/>
      <c r="J112" s="692"/>
      <c r="K112" s="327"/>
      <c r="L112" s="693"/>
      <c r="M112" s="25">
        <f t="shared" si="10"/>
        <v>200</v>
      </c>
      <c r="N112" s="25" t="str">
        <f>IF(SUM(G112:I112)&gt;0,DecodeAllocationType(M112,[1]Setup!$B$32),"")</f>
        <v/>
      </c>
    </row>
    <row r="113" spans="1:14">
      <c r="B113" s="559" t="str">
        <f t="shared" si="7"/>
        <v>___4</v>
      </c>
      <c r="C113" s="239">
        <f t="shared" si="12"/>
        <v>94</v>
      </c>
      <c r="D113" s="334"/>
      <c r="E113" s="560"/>
      <c r="F113" s="560"/>
      <c r="G113" s="299"/>
      <c r="H113" s="1033"/>
      <c r="I113" s="1033"/>
      <c r="J113" s="692"/>
      <c r="K113" s="327"/>
      <c r="L113" s="693"/>
      <c r="M113" s="25">
        <f t="shared" si="10"/>
        <v>200</v>
      </c>
      <c r="N113" s="25" t="str">
        <f>IF(SUM(G113:I113)&gt;0,DecodeAllocationType(M113,[1]Setup!$B$32),"")</f>
        <v/>
      </c>
    </row>
    <row r="114" spans="1:14">
      <c r="B114" s="559" t="str">
        <f t="shared" si="7"/>
        <v>___5</v>
      </c>
      <c r="C114" s="239">
        <f t="shared" si="12"/>
        <v>95</v>
      </c>
      <c r="D114" s="334"/>
      <c r="E114" s="560"/>
      <c r="F114" s="560"/>
      <c r="G114" s="299"/>
      <c r="H114" s="1033"/>
      <c r="I114" s="1033"/>
      <c r="J114" s="692"/>
      <c r="K114" s="327"/>
      <c r="L114" s="693"/>
      <c r="M114" s="25">
        <f t="shared" si="10"/>
        <v>200</v>
      </c>
      <c r="N114" s="25" t="str">
        <f>IF(SUM(G114:I114)&gt;0,DecodeAllocationType(M114,[1]Setup!$B$32),"")</f>
        <v/>
      </c>
    </row>
    <row r="115" spans="1:14">
      <c r="B115" s="559" t="str">
        <f t="shared" si="7"/>
        <v>___6</v>
      </c>
      <c r="C115" s="239">
        <f t="shared" si="12"/>
        <v>96</v>
      </c>
      <c r="D115" s="334"/>
      <c r="E115" s="560"/>
      <c r="F115" s="560"/>
      <c r="G115" s="299"/>
      <c r="H115" s="1033"/>
      <c r="I115" s="1033"/>
      <c r="J115" s="692"/>
      <c r="K115" s="327"/>
      <c r="L115" s="693"/>
      <c r="M115" s="25">
        <f t="shared" si="10"/>
        <v>200</v>
      </c>
      <c r="N115" s="25" t="str">
        <f>IF(SUM(G115:I115)&gt;0,DecodeAllocationType(M115,[1]Setup!$B$32),"")</f>
        <v/>
      </c>
    </row>
    <row r="116" spans="1:14">
      <c r="B116" s="559" t="str">
        <f t="shared" si="7"/>
        <v>___7</v>
      </c>
      <c r="C116" s="239">
        <f t="shared" si="12"/>
        <v>97</v>
      </c>
      <c r="D116" s="334"/>
      <c r="E116" s="560"/>
      <c r="F116" s="560"/>
      <c r="G116" s="299"/>
      <c r="H116" s="1033"/>
      <c r="I116" s="1033"/>
      <c r="J116" s="692"/>
      <c r="K116" s="327"/>
      <c r="L116" s="693"/>
      <c r="M116" s="25">
        <f t="shared" si="10"/>
        <v>200</v>
      </c>
      <c r="N116" s="25" t="str">
        <f>IF(SUM(G116:I116)&gt;0,DecodeAllocationType(M116,[1]Setup!$B$32),"")</f>
        <v/>
      </c>
    </row>
    <row r="117" spans="1:14">
      <c r="B117" s="559" t="str">
        <f t="shared" si="7"/>
        <v>___8</v>
      </c>
      <c r="C117" s="239">
        <f t="shared" si="12"/>
        <v>98</v>
      </c>
      <c r="D117" s="334"/>
      <c r="E117" s="560"/>
      <c r="F117" s="560"/>
      <c r="G117" s="299"/>
      <c r="H117" s="1033"/>
      <c r="I117" s="1033"/>
      <c r="J117" s="692"/>
      <c r="K117" s="327"/>
      <c r="L117" s="693"/>
      <c r="M117" s="25">
        <f t="shared" si="10"/>
        <v>200</v>
      </c>
      <c r="N117" s="25" t="str">
        <f>IF(SUM(G117:I117)&gt;0,DecodeAllocationType(M117,[1]Setup!$B$32),"")</f>
        <v/>
      </c>
    </row>
    <row r="118" spans="1:14">
      <c r="B118" s="559" t="str">
        <f t="shared" si="7"/>
        <v>___9</v>
      </c>
      <c r="C118" s="239">
        <f t="shared" si="12"/>
        <v>99</v>
      </c>
      <c r="D118" s="334"/>
      <c r="E118" s="560"/>
      <c r="F118" s="560"/>
      <c r="G118" s="299"/>
      <c r="H118" s="1033"/>
      <c r="I118" s="1033"/>
      <c r="J118" s="692"/>
      <c r="K118" s="327"/>
      <c r="L118" s="693"/>
      <c r="M118" s="25">
        <f t="shared" si="10"/>
        <v>200</v>
      </c>
      <c r="N118" s="25" t="str">
        <f>IF(SUM(G118:I118)&gt;0,DecodeAllocationType(M118,[1]Setup!$B$32),"")</f>
        <v/>
      </c>
    </row>
    <row r="119" spans="1:14" ht="15.75" thickBot="1">
      <c r="B119" s="559" t="str">
        <f t="shared" si="7"/>
        <v>___0</v>
      </c>
      <c r="C119" s="239">
        <f t="shared" si="12"/>
        <v>100</v>
      </c>
      <c r="D119" s="334"/>
      <c r="E119" s="560"/>
      <c r="F119" s="560"/>
      <c r="G119" s="299"/>
      <c r="H119" s="1032"/>
      <c r="I119" s="1033"/>
      <c r="J119" s="692"/>
      <c r="K119" s="327"/>
      <c r="L119" s="693"/>
      <c r="M119" s="25">
        <f t="shared" si="10"/>
        <v>200</v>
      </c>
      <c r="N119" s="25" t="str">
        <f>IF(SUM(G119:I119)&gt;0,DecodeAllocationType(M119,[1]Setup!$B$32),"")</f>
        <v/>
      </c>
    </row>
    <row r="120" spans="1:14" ht="15.75" thickTop="1">
      <c r="B120" s="634" t="str">
        <f>TRIM(D120&amp;"_" &amp; E120 &amp; "_" &amp;F120&amp; "_" &amp;RIGHT(C120,1))</f>
        <v>.___</v>
      </c>
      <c r="C120" s="561"/>
      <c r="D120" s="561" t="s">
        <v>1099</v>
      </c>
      <c r="E120" s="241"/>
      <c r="F120" s="241"/>
      <c r="G120" s="691">
        <f t="shared" ref="G120:L120" si="13">SUM(G20:G119)</f>
        <v>0</v>
      </c>
      <c r="H120" s="691">
        <f t="shared" si="13"/>
        <v>0</v>
      </c>
      <c r="I120" s="691">
        <f>SUM(I20:I119)</f>
        <v>0</v>
      </c>
      <c r="J120" s="562">
        <f t="shared" si="13"/>
        <v>0</v>
      </c>
      <c r="K120" s="563">
        <f t="shared" si="13"/>
        <v>0</v>
      </c>
      <c r="L120" s="562">
        <f t="shared" si="13"/>
        <v>0</v>
      </c>
    </row>
    <row r="121" spans="1:14" ht="8.25" customHeight="1"/>
    <row r="122" spans="1:14" ht="7.5" customHeight="1">
      <c r="A122" s="226"/>
      <c r="B122" s="226"/>
    </row>
    <row r="123" spans="1:14" ht="24.75" customHeight="1">
      <c r="A123" s="226"/>
      <c r="B123" s="226"/>
      <c r="D123" s="226" t="s">
        <v>141</v>
      </c>
      <c r="E123" s="226"/>
      <c r="F123" s="226"/>
      <c r="G123" s="226"/>
      <c r="H123" s="226"/>
      <c r="I123" s="226"/>
      <c r="J123" s="226"/>
    </row>
    <row r="124" spans="1:14">
      <c r="A124" s="226"/>
      <c r="B124" s="226"/>
      <c r="C124" s="226"/>
      <c r="D124" s="226" t="s">
        <v>1099</v>
      </c>
      <c r="E124" s="226"/>
      <c r="F124" s="226"/>
      <c r="G124" s="226"/>
      <c r="H124" s="1327"/>
      <c r="I124" s="1327"/>
      <c r="J124" s="226"/>
    </row>
    <row r="125" spans="1:14" ht="16.5" thickBot="1">
      <c r="A125" s="226"/>
      <c r="B125" s="226"/>
      <c r="C125" s="226"/>
      <c r="D125" s="226" t="s">
        <v>1099</v>
      </c>
      <c r="E125" s="1322" t="s">
        <v>781</v>
      </c>
      <c r="F125" s="1323"/>
      <c r="G125" s="226"/>
      <c r="H125" s="1322" t="s">
        <v>781</v>
      </c>
      <c r="I125" s="1323"/>
      <c r="J125" s="226"/>
      <c r="K125" s="1322" t="s">
        <v>788</v>
      </c>
      <c r="L125" s="1323"/>
    </row>
    <row r="126" spans="1:14" ht="15.75" thickBot="1">
      <c r="A126" s="226"/>
      <c r="B126" s="226"/>
      <c r="D126" s="227" t="s">
        <v>131</v>
      </c>
      <c r="E126" s="227" t="s">
        <v>140</v>
      </c>
      <c r="F126" s="227" t="s">
        <v>142</v>
      </c>
      <c r="G126" s="226"/>
      <c r="H126" s="227" t="s">
        <v>345</v>
      </c>
      <c r="I126" s="227" t="s">
        <v>140</v>
      </c>
      <c r="J126" s="226"/>
      <c r="K126" s="227" t="s">
        <v>140</v>
      </c>
      <c r="L126" s="227" t="s">
        <v>142</v>
      </c>
    </row>
    <row r="127" spans="1:14">
      <c r="A127" s="226"/>
      <c r="B127" s="226"/>
      <c r="D127" s="1232" t="s">
        <v>143</v>
      </c>
      <c r="E127" s="336">
        <f t="array" ref="E127">SUM(IF($D$20:$D$119&lt;&gt;"HOSP",IF($E$20:$E$119="05",IF($F$20:$F$119&gt;="10",IF($F$20:$F$119&lt;="19",$L$20:$L$119,0),0),0),0))</f>
        <v>0</v>
      </c>
      <c r="F127" s="228">
        <f t="shared" ref="F127:F133" si="14">IF($E$134=0,0,E127/$E$134)</f>
        <v>0</v>
      </c>
      <c r="G127" s="1319" t="s">
        <v>340</v>
      </c>
      <c r="H127" s="330" t="s">
        <v>292</v>
      </c>
      <c r="I127" s="339">
        <f t="array" ref="I127">SUM(IF(UPPER($D$20:$D$119)=H127,$L$20:$L$119,0))</f>
        <v>0</v>
      </c>
      <c r="J127" s="621" t="str">
        <f t="shared" ref="J127:J134" si="15">D127</f>
        <v>5 10-19</v>
      </c>
      <c r="K127" s="336">
        <f t="array" ref="K127">SUM(IF($D$20:$D$119="HOSP",IF($E$20:$E$119="05",IF($F$20:$F$119&gt;="10",IF($F$20:$F$119&lt;="19",$L$20:$L$119,0),0),0),0))</f>
        <v>0</v>
      </c>
      <c r="L127" s="230">
        <f>IF($K$134=0,0,K127/$K$134)</f>
        <v>0</v>
      </c>
    </row>
    <row r="128" spans="1:14">
      <c r="A128" s="226"/>
      <c r="B128" s="226"/>
      <c r="D128" s="1231" t="s">
        <v>144</v>
      </c>
      <c r="E128" s="336">
        <f t="array" ref="E128">SUM(IF($D$20:$D$119&lt;&gt;"HOSP",IF($E$20:$E$119="05",IF($F$20:$F$119&gt;"19",$L$20:$L$119,0),0),0))</f>
        <v>0</v>
      </c>
      <c r="F128" s="228">
        <f t="shared" si="14"/>
        <v>0</v>
      </c>
      <c r="G128" s="1320"/>
      <c r="H128" s="331" t="s">
        <v>293</v>
      </c>
      <c r="I128" s="340">
        <f t="array" ref="I128">SUM(IF(UPPER($D$20:$D$119)=H128,$L$20:$L$119,0))</f>
        <v>0</v>
      </c>
      <c r="J128" s="621" t="str">
        <f t="shared" si="15"/>
        <v>5 Other</v>
      </c>
      <c r="K128" s="336">
        <f t="array" ref="K128">SUM(IF($D$20:$D$119="HOSP",IF($E$20:$E$119="05",IF($F$20:$F$119&gt;"19",$L$20:$L$119,0),0),0))</f>
        <v>0</v>
      </c>
      <c r="L128" s="230">
        <f t="shared" ref="L128:L133" si="16">IF($K$134=0,0,K128/$K$134)</f>
        <v>0</v>
      </c>
    </row>
    <row r="129" spans="1:12">
      <c r="A129" s="226"/>
      <c r="B129" s="226"/>
      <c r="D129" s="1231">
        <v>10</v>
      </c>
      <c r="E129" s="336">
        <f t="array" ref="E129">SUM(IF($D$20:$D$119&lt;&gt;"HOSP",IF($E$20:$E$119="10",$L$20:$L$119,0),0))</f>
        <v>0</v>
      </c>
      <c r="F129" s="228">
        <f t="shared" si="14"/>
        <v>0</v>
      </c>
      <c r="G129" s="1320"/>
      <c r="H129" s="331" t="s">
        <v>294</v>
      </c>
      <c r="I129" s="340">
        <f t="array" ref="I129">SUM(IF(UPPER($D$20:$D$119)=H129,$L$20:$L$119,0))</f>
        <v>0</v>
      </c>
      <c r="J129" s="621">
        <f t="shared" si="15"/>
        <v>10</v>
      </c>
      <c r="K129" s="336">
        <f t="array" ref="K129">SUM(IF($D$20:$D$119="HOSP",IF($E$20:$E$119="10",$L$20:$L$119,0),0))</f>
        <v>0</v>
      </c>
      <c r="L129" s="230">
        <f t="shared" si="16"/>
        <v>0</v>
      </c>
    </row>
    <row r="130" spans="1:12" ht="15.75" thickBot="1">
      <c r="A130" s="226"/>
      <c r="B130" s="226"/>
      <c r="D130" s="1231" t="s">
        <v>339</v>
      </c>
      <c r="E130" s="336">
        <f t="array" ref="E130">SUM(IF($D$20:$D$119&lt;&gt;"HOSP",IF($E$20:$E$119="15",IF($D$20:$D$119&lt;&gt;"TBS",IF($D$20:$D$119&lt;&gt;"ASO",IF($D$20:$D$119&lt;&gt;"MHS",$L$20:$L$119,0),0),0),0),0))</f>
        <v>0</v>
      </c>
      <c r="F130" s="228">
        <f t="shared" si="14"/>
        <v>0</v>
      </c>
      <c r="G130" s="1321"/>
      <c r="H130" s="442"/>
      <c r="I130" s="443"/>
      <c r="J130" s="621" t="str">
        <f t="shared" si="15"/>
        <v>15 Program_1</v>
      </c>
      <c r="K130" s="336">
        <f t="array" ref="K130">SUM(IF($D$20:$D$119="HOSP",IF($E$20:$E$119="15",IF($D$20:$D$119&lt;&gt;"TBS",IF($D$20:$D$119&lt;&gt;"ASO",IF($D$20:$D$119&lt;&gt;"MHS",$L$20:$L$119,0),0),0),0),0))</f>
        <v>0</v>
      </c>
      <c r="L130" s="230">
        <f t="shared" si="16"/>
        <v>0</v>
      </c>
    </row>
    <row r="131" spans="1:12">
      <c r="A131" s="226"/>
      <c r="B131" s="226"/>
      <c r="D131" s="1231">
        <v>45</v>
      </c>
      <c r="E131" s="336">
        <f t="array" ref="E131">SUM(IF($D$20:$D$119&lt;&gt;"HOSP",IF($E$20:$E$119="45",$L$20:$L$119,0),0))</f>
        <v>0</v>
      </c>
      <c r="F131" s="230">
        <f t="shared" si="14"/>
        <v>0</v>
      </c>
      <c r="G131" s="226"/>
      <c r="H131" s="229" t="s">
        <v>129</v>
      </c>
      <c r="I131" s="337">
        <f>SUM(I127:I130)</f>
        <v>0</v>
      </c>
      <c r="J131" s="621">
        <f t="shared" si="15"/>
        <v>45</v>
      </c>
      <c r="K131" s="336">
        <f t="array" ref="K131">SUM(IF($D$20:$D$119="HOSP",IF($E$20:$E$119="45",$L$20:$L$119,0),0))</f>
        <v>0</v>
      </c>
      <c r="L131" s="230">
        <f t="shared" si="16"/>
        <v>0</v>
      </c>
    </row>
    <row r="132" spans="1:12">
      <c r="A132" s="226"/>
      <c r="B132" s="226"/>
      <c r="D132" s="1231">
        <v>55</v>
      </c>
      <c r="E132" s="336">
        <f t="array" ref="E132">SUM(IF($D$20:$D$119&lt;&gt;"HOSP",IF($E$20:$E$119="55",$L$20:$L$119,0),0))</f>
        <v>0</v>
      </c>
      <c r="F132" s="230">
        <f t="shared" si="14"/>
        <v>0</v>
      </c>
      <c r="G132" s="226"/>
      <c r="H132" s="226"/>
      <c r="I132" s="226"/>
      <c r="J132" s="621">
        <f t="shared" si="15"/>
        <v>55</v>
      </c>
      <c r="K132" s="336">
        <f t="array" ref="K132">SUM(IF($D$20:$D$119="HOSP",IF($E$20:$E$119="55",$L$20:$L$119,0),0))</f>
        <v>0</v>
      </c>
      <c r="L132" s="230">
        <f t="shared" si="16"/>
        <v>0</v>
      </c>
    </row>
    <row r="133" spans="1:12" ht="15.75" thickBot="1">
      <c r="A133" s="226"/>
      <c r="B133" s="226"/>
      <c r="D133" s="1231">
        <v>60</v>
      </c>
      <c r="E133" s="338">
        <f t="array" ref="E133">SUM(IF($D$20:$D$119&lt;&gt;"HOSP",IF($E$20:$E$119="60",$L$20:$L$119,0),0))</f>
        <v>0</v>
      </c>
      <c r="F133" s="230">
        <f t="shared" si="14"/>
        <v>0</v>
      </c>
      <c r="G133" s="226"/>
      <c r="H133" s="226"/>
      <c r="I133" s="226"/>
      <c r="J133" s="621">
        <f t="shared" si="15"/>
        <v>60</v>
      </c>
      <c r="K133" s="338">
        <f t="array" ref="K133">SUM(IF($D$20:$D$119="HOSP",IF($E$20:$E$119="60",$L$20:$L$119,0),0))</f>
        <v>0</v>
      </c>
      <c r="L133" s="230">
        <f t="shared" si="16"/>
        <v>0</v>
      </c>
    </row>
    <row r="134" spans="1:12" ht="15.75" thickTop="1">
      <c r="D134" s="1231" t="s">
        <v>129</v>
      </c>
      <c r="E134" s="337">
        <f>SUM(E127:E133)</f>
        <v>0</v>
      </c>
      <c r="F134" s="231">
        <f>SUM(F127:F133)</f>
        <v>0</v>
      </c>
      <c r="G134" s="226"/>
      <c r="H134" s="226"/>
      <c r="I134" s="226"/>
      <c r="J134" s="621" t="str">
        <f t="shared" si="15"/>
        <v>Total</v>
      </c>
      <c r="K134" s="337">
        <f>SUM(K127:K133)</f>
        <v>0</v>
      </c>
      <c r="L134" s="231">
        <f>SUM(L127:L133)</f>
        <v>0</v>
      </c>
    </row>
  </sheetData>
  <sheetProtection password="F140" sheet="1" objects="1" scenarios="1"/>
  <mergeCells count="9">
    <mergeCell ref="A3:K3"/>
    <mergeCell ref="G127:G130"/>
    <mergeCell ref="K125:L125"/>
    <mergeCell ref="I7:J7"/>
    <mergeCell ref="I18:J18"/>
    <mergeCell ref="E125:F125"/>
    <mergeCell ref="H125:I125"/>
    <mergeCell ref="H124:I124"/>
    <mergeCell ref="I13:L13"/>
  </mergeCells>
  <phoneticPr fontId="0" type="noConversion"/>
  <conditionalFormatting sqref="L120">
    <cfRule type="expression" dxfId="10" priority="1" stopIfTrue="1">
      <formula>($L$11&lt;&gt;$L$120)</formula>
    </cfRule>
  </conditionalFormatting>
  <conditionalFormatting sqref="I13:L13">
    <cfRule type="expression" dxfId="9" priority="2" stopIfTrue="1">
      <formula>(I13&lt;&gt;"OK")</formula>
    </cfRule>
  </conditionalFormatting>
  <dataValidations disablePrompts="1" count="1">
    <dataValidation type="custom" allowBlank="1" showErrorMessage="1" errorTitle="Wrong Data Entered" error="Please enter a positive number!" sqref="H20:H31 H33:H119 I20:I119">
      <formula1>AND(ISNUMBER(H20),H20&gt;=0)</formula1>
    </dataValidation>
  </dataValidations>
  <pageMargins left="0.25" right="0.25" top="0.27" bottom="0.36" header="0.22" footer="0.27"/>
  <pageSetup paperSize="5" scale="51" fitToHeight="256" orientation="portrait" r:id="rId1"/>
  <headerFooter alignWithMargins="0">
    <oddFooter>&amp;R&amp;"Arial"&amp;08MH1901_Schedule_C</oddFooter>
  </headerFooter>
  <rowBreaks count="2" manualBreakCount="2">
    <brk id="67" max="11" man="1"/>
    <brk id="115" max="11" man="1"/>
  </rowBreaks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4" r:id="rId4" name="Option Button 4">
              <controlPr defaultSize="0" autoFill="0" autoLine="0" autoPict="0" altText="Negotiated Rate">
                <anchor moveWithCells="1">
                  <from>
                    <xdr:col>3</xdr:col>
                    <xdr:colOff>542925</xdr:colOff>
                    <xdr:row>10</xdr:row>
                    <xdr:rowOff>180975</xdr:rowOff>
                  </from>
                  <to>
                    <xdr:col>4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5" name="Option Button 5">
              <controlPr defaultSize="0" autoFill="0" autoLine="0" autoPict="0">
                <anchor moveWithCells="1">
                  <from>
                    <xdr:col>3</xdr:col>
                    <xdr:colOff>542925</xdr:colOff>
                    <xdr:row>12</xdr:row>
                    <xdr:rowOff>142875</xdr:rowOff>
                  </from>
                  <to>
                    <xdr:col>4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6" name="Option Button 7">
              <controlPr defaultSize="0" autoFill="0" autoLine="0" autoPict="0">
                <anchor moveWithCells="1">
                  <from>
                    <xdr:col>4</xdr:col>
                    <xdr:colOff>628650</xdr:colOff>
                    <xdr:row>12</xdr:row>
                    <xdr:rowOff>152400</xdr:rowOff>
                  </from>
                  <to>
                    <xdr:col>5</xdr:col>
                    <xdr:colOff>571500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3" r:id="rId7" name="Button 323">
              <controlPr defaultSize="0" print="0" autoFill="0" autoPict="0" macro="[0]!GotoHOME">
                <anchor moveWithCells="1">
                  <from>
                    <xdr:col>3</xdr:col>
                    <xdr:colOff>76200</xdr:colOff>
                    <xdr:row>136</xdr:row>
                    <xdr:rowOff>133350</xdr:rowOff>
                  </from>
                  <to>
                    <xdr:col>4</xdr:col>
                    <xdr:colOff>390525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5" r:id="rId8" name="btnNext">
              <controlPr defaultSize="0" print="0" autoFill="0" autoPict="0" macro="[0]!GotoMH1960">
                <anchor moveWithCells="1">
                  <from>
                    <xdr:col>5</xdr:col>
                    <xdr:colOff>123825</xdr:colOff>
                    <xdr:row>136</xdr:row>
                    <xdr:rowOff>133350</xdr:rowOff>
                  </from>
                  <to>
                    <xdr:col>6</xdr:col>
                    <xdr:colOff>1200150</xdr:colOff>
                    <xdr:row>139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7" r:id="rId9" name="Button 327">
              <controlPr defaultSize="0" print="0" autoFill="0" autoPict="0" macro="[0]!GotoMH1969_INST">
                <anchor moveWithCells="1">
                  <from>
                    <xdr:col>7</xdr:col>
                    <xdr:colOff>200025</xdr:colOff>
                    <xdr:row>136</xdr:row>
                    <xdr:rowOff>133350</xdr:rowOff>
                  </from>
                  <to>
                    <xdr:col>8</xdr:col>
                    <xdr:colOff>476250</xdr:colOff>
                    <xdr:row>139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W80"/>
  <sheetViews>
    <sheetView zoomScaleNormal="100" workbookViewId="0"/>
  </sheetViews>
  <sheetFormatPr defaultColWidth="7.109375" defaultRowHeight="12.75"/>
  <cols>
    <col min="1" max="1" width="3.33203125" style="564" customWidth="1"/>
    <col min="2" max="2" width="38.109375" style="564" customWidth="1"/>
    <col min="3" max="3" width="13.33203125" style="564" customWidth="1"/>
    <col min="4" max="5" width="12.44140625" style="564" customWidth="1"/>
    <col min="6" max="7" width="13.33203125" style="564" customWidth="1"/>
    <col min="8" max="8" width="15.88671875" style="564" customWidth="1"/>
    <col min="9" max="9" width="13.33203125" style="564" customWidth="1"/>
    <col min="10" max="10" width="17" style="564" customWidth="1"/>
    <col min="11" max="11" width="15" style="564" customWidth="1"/>
    <col min="12" max="23" width="13.33203125" style="564" customWidth="1"/>
    <col min="24" max="16384" width="7.109375" style="564"/>
  </cols>
  <sheetData>
    <row r="1" spans="1:23" customFormat="1" ht="16.5" thickBot="1">
      <c r="A1" s="922" t="s">
        <v>624</v>
      </c>
      <c r="B1" s="452"/>
      <c r="C1" s="452"/>
      <c r="D1" s="452"/>
      <c r="E1" s="452"/>
      <c r="F1" s="1331"/>
      <c r="G1" s="1332"/>
      <c r="H1" s="1331"/>
      <c r="I1" s="1332"/>
      <c r="J1" s="1331"/>
      <c r="K1" s="1332"/>
      <c r="L1" s="1331"/>
      <c r="M1" s="1332"/>
      <c r="N1" s="1331"/>
      <c r="O1" s="1332"/>
      <c r="P1" s="1331"/>
      <c r="Q1" s="1332"/>
      <c r="R1" s="1331"/>
      <c r="S1" s="1332"/>
      <c r="T1" s="1331"/>
      <c r="U1" s="1332"/>
      <c r="V1" s="1331" t="s">
        <v>1012</v>
      </c>
      <c r="W1" s="1332"/>
    </row>
    <row r="2" spans="1:23" customFormat="1" ht="12.75" customHeight="1" thickTop="1">
      <c r="A2" s="455" t="s">
        <v>455</v>
      </c>
      <c r="B2" s="67"/>
      <c r="C2" s="67"/>
      <c r="D2" s="67"/>
      <c r="E2" s="67"/>
      <c r="F2" s="67"/>
      <c r="G2" s="71"/>
      <c r="V2" s="67"/>
      <c r="W2" s="71"/>
    </row>
    <row r="3" spans="1:23" customFormat="1" ht="38.25" customHeight="1">
      <c r="A3" s="1329" t="s">
        <v>27</v>
      </c>
      <c r="B3" s="1330"/>
      <c r="C3" s="67"/>
      <c r="D3" s="67"/>
      <c r="E3" s="67"/>
      <c r="F3" s="67"/>
      <c r="V3" s="67"/>
    </row>
    <row r="4" spans="1:23" customFormat="1" ht="12.75" customHeight="1">
      <c r="A4" s="579" t="str">
        <f>"MH 1960_HOSP_COSTS "&amp;Revision_Date</f>
        <v>MH 1960_HOSP_COSTS (Rev. 9/2013)</v>
      </c>
      <c r="B4" s="67"/>
      <c r="C4" s="67"/>
      <c r="D4" s="67"/>
      <c r="E4" s="67"/>
      <c r="F4" s="564"/>
      <c r="G4" s="564"/>
      <c r="P4" s="1333" t="str">
        <f>"FISCAL YEAR "&amp; FiscalYear_with_Dash</f>
        <v>FISCAL YEAR 2012 - 2013</v>
      </c>
      <c r="Q4" s="1318"/>
      <c r="R4" s="1149">
        <f>County_Code</f>
        <v>0</v>
      </c>
      <c r="V4" s="1333" t="str">
        <f>"FISCAL YEAR "&amp; FiscalYear_with_Dash</f>
        <v>FISCAL YEAR 2012 - 2013</v>
      </c>
      <c r="W4" s="1318"/>
    </row>
    <row r="5" spans="1:23" customFormat="1" ht="15.75" hidden="1">
      <c r="A5" s="71"/>
      <c r="B5" s="71"/>
      <c r="C5" s="71"/>
      <c r="D5" s="71"/>
      <c r="E5" s="71"/>
      <c r="F5" s="71"/>
      <c r="R5" s="564"/>
    </row>
    <row r="6" spans="1:23" customFormat="1" ht="12.75" customHeight="1">
      <c r="A6" s="70"/>
      <c r="B6" s="581" t="s">
        <v>175</v>
      </c>
      <c r="C6" s="1149">
        <f>County_Code</f>
        <v>0</v>
      </c>
      <c r="D6" s="1149"/>
      <c r="E6" s="1149"/>
      <c r="F6" s="1149"/>
      <c r="R6" s="71"/>
    </row>
    <row r="7" spans="1:23" customFormat="1" ht="12.75" hidden="1" customHeight="1">
      <c r="A7" s="70"/>
      <c r="B7" s="70"/>
      <c r="C7" s="564"/>
      <c r="D7" s="564"/>
      <c r="E7" s="564"/>
      <c r="F7" s="73"/>
      <c r="R7" s="1149">
        <f>Legal_Entity_Number</f>
        <v>0</v>
      </c>
    </row>
    <row r="8" spans="1:23" customFormat="1" ht="10.5" customHeight="1">
      <c r="A8" s="71"/>
      <c r="B8" s="71"/>
      <c r="C8" s="71"/>
      <c r="D8" s="71"/>
      <c r="E8" s="71"/>
      <c r="F8" s="71"/>
    </row>
    <row r="9" spans="1:23" ht="15.75" customHeight="1">
      <c r="A9" s="71"/>
      <c r="B9" s="632" t="s">
        <v>177</v>
      </c>
      <c r="C9" s="1149">
        <f>Legal_Entity_Number</f>
        <v>0</v>
      </c>
      <c r="D9" s="1149"/>
      <c r="E9" s="1149"/>
      <c r="F9" s="1149"/>
      <c r="R9" s="1149">
        <f>Legal_Entity_Number</f>
        <v>0</v>
      </c>
    </row>
    <row r="10" spans="1:23" ht="12.75" hidden="1" customHeight="1"/>
    <row r="12" spans="1:23" hidden="1"/>
    <row r="13" spans="1:23">
      <c r="C13" s="565">
        <v>1</v>
      </c>
      <c r="D13" s="565">
        <v>2</v>
      </c>
      <c r="E13" s="565">
        <v>3</v>
      </c>
      <c r="F13" s="565">
        <v>4</v>
      </c>
      <c r="G13" s="565">
        <v>5</v>
      </c>
      <c r="H13" s="565">
        <v>6</v>
      </c>
      <c r="I13" s="565">
        <v>7</v>
      </c>
      <c r="J13" s="565">
        <v>8</v>
      </c>
      <c r="K13" s="565">
        <v>9</v>
      </c>
      <c r="L13" s="565">
        <v>10</v>
      </c>
      <c r="M13" s="565">
        <v>11</v>
      </c>
      <c r="N13" s="565">
        <v>12</v>
      </c>
      <c r="O13" s="565">
        <v>13</v>
      </c>
      <c r="P13" s="565">
        <v>14</v>
      </c>
      <c r="Q13" s="565">
        <v>15</v>
      </c>
      <c r="R13" s="565">
        <v>16</v>
      </c>
      <c r="S13" s="565">
        <v>17</v>
      </c>
      <c r="T13" s="565">
        <v>18</v>
      </c>
      <c r="U13" s="565">
        <v>19</v>
      </c>
      <c r="V13" s="565">
        <v>20</v>
      </c>
      <c r="W13" s="565">
        <v>21</v>
      </c>
    </row>
    <row r="14" spans="1:23" s="568" customFormat="1" ht="86.25" customHeight="1">
      <c r="A14" s="566"/>
      <c r="B14" s="567"/>
      <c r="C14" s="646" t="s">
        <v>909</v>
      </c>
      <c r="D14" s="646" t="s">
        <v>908</v>
      </c>
      <c r="E14" s="646" t="s">
        <v>910</v>
      </c>
      <c r="F14" s="646" t="s">
        <v>23</v>
      </c>
      <c r="G14" s="646" t="s">
        <v>680</v>
      </c>
      <c r="H14" s="646" t="s">
        <v>16</v>
      </c>
      <c r="I14" s="646" t="s">
        <v>923</v>
      </c>
      <c r="J14" s="646" t="s">
        <v>924</v>
      </c>
      <c r="K14" s="646" t="s">
        <v>1078</v>
      </c>
      <c r="L14" s="646" t="s">
        <v>26</v>
      </c>
      <c r="M14" s="646" t="s">
        <v>1079</v>
      </c>
      <c r="N14" s="646" t="s">
        <v>24</v>
      </c>
      <c r="O14" s="646" t="s">
        <v>925</v>
      </c>
      <c r="P14" s="646" t="s">
        <v>911</v>
      </c>
      <c r="Q14" s="646" t="s">
        <v>17</v>
      </c>
      <c r="R14" s="646" t="s">
        <v>19</v>
      </c>
      <c r="S14" s="646" t="s">
        <v>912</v>
      </c>
      <c r="T14" s="646" t="s">
        <v>18</v>
      </c>
      <c r="U14" s="646" t="s">
        <v>20</v>
      </c>
      <c r="V14" s="646" t="s">
        <v>913</v>
      </c>
      <c r="W14" s="646" t="s">
        <v>914</v>
      </c>
    </row>
    <row r="15" spans="1:23" ht="12.6" customHeight="1">
      <c r="A15" s="569" t="s">
        <v>681</v>
      </c>
      <c r="B15" s="570"/>
      <c r="C15" s="1155"/>
      <c r="D15" s="1155"/>
      <c r="E15" s="1168"/>
      <c r="F15" s="1155"/>
      <c r="G15" s="1160"/>
      <c r="H15" s="1155"/>
      <c r="I15" s="1155"/>
      <c r="J15" s="1155"/>
      <c r="K15" s="1155"/>
      <c r="L15" s="1155"/>
      <c r="M15" s="1155"/>
      <c r="N15" s="1155"/>
      <c r="O15" s="1155"/>
      <c r="P15" s="1155"/>
      <c r="Q15" s="1160"/>
      <c r="R15" s="1160"/>
      <c r="S15" s="1160"/>
      <c r="T15" s="1160"/>
      <c r="U15" s="1160"/>
      <c r="V15" s="1160"/>
      <c r="W15" s="1160"/>
    </row>
    <row r="16" spans="1:23" ht="12.6" customHeight="1">
      <c r="A16" s="572"/>
      <c r="B16" s="650" t="s">
        <v>682</v>
      </c>
      <c r="C16" s="1152"/>
      <c r="D16" s="1152"/>
      <c r="E16" s="1178">
        <f>SUM(C16:D16)</f>
        <v>0</v>
      </c>
      <c r="F16" s="1152"/>
      <c r="G16" s="1195">
        <f>IF(F16&gt;0,E16/F16,0)</f>
        <v>0</v>
      </c>
      <c r="H16" s="1188"/>
      <c r="I16" s="1188"/>
      <c r="J16" s="1188"/>
      <c r="K16" s="1154">
        <f>SUM(H16:J16)</f>
        <v>0</v>
      </c>
      <c r="L16" s="1188"/>
      <c r="M16" s="1151">
        <f>IF(L16&gt;0,K16/L16,0)</f>
        <v>0</v>
      </c>
      <c r="N16" s="1158">
        <f>MH1960_HOSP_05!Z17</f>
        <v>0</v>
      </c>
      <c r="O16" s="1153">
        <f>MH1960_PHYS_05!Z17</f>
        <v>0</v>
      </c>
      <c r="P16" s="1153">
        <f>SUM(N16:O16)</f>
        <v>0</v>
      </c>
      <c r="Q16" s="1160"/>
      <c r="R16" s="1160"/>
      <c r="S16" s="1160"/>
      <c r="T16" s="1160"/>
      <c r="U16" s="1160"/>
      <c r="V16" s="1160"/>
      <c r="W16" s="1166">
        <f t="shared" ref="W16:W28" si="0">SUM(P16,S16,V16)</f>
        <v>0</v>
      </c>
    </row>
    <row r="17" spans="1:23" ht="12.6" customHeight="1">
      <c r="A17" s="572"/>
      <c r="B17" s="650" t="s">
        <v>683</v>
      </c>
      <c r="C17" s="1152"/>
      <c r="D17" s="1152"/>
      <c r="E17" s="1178">
        <f t="shared" ref="E17:E28" si="1">SUM(C17:D17)</f>
        <v>0</v>
      </c>
      <c r="F17" s="1152"/>
      <c r="G17" s="1195">
        <f t="shared" ref="G17:G28" si="2">IF(F17&gt;0,E17/F17,0)</f>
        <v>0</v>
      </c>
      <c r="H17" s="1188"/>
      <c r="I17" s="1188"/>
      <c r="J17" s="1188"/>
      <c r="K17" s="1154">
        <f>SUM(H17:J17)</f>
        <v>0</v>
      </c>
      <c r="L17" s="1188"/>
      <c r="M17" s="1151">
        <f>IF(L17&gt;0,K17/L17,0)</f>
        <v>0</v>
      </c>
      <c r="N17" s="1158">
        <f>MH1960_HOSP_05!Z18</f>
        <v>0</v>
      </c>
      <c r="O17" s="1153">
        <f>MH1960_PHYS_05!Z18</f>
        <v>0</v>
      </c>
      <c r="P17" s="1153">
        <f t="shared" ref="P17:P61" si="3">SUM(N17:O17)</f>
        <v>0</v>
      </c>
      <c r="Q17" s="1160"/>
      <c r="R17" s="1160"/>
      <c r="S17" s="1160"/>
      <c r="T17" s="1160"/>
      <c r="U17" s="1160"/>
      <c r="V17" s="1160"/>
      <c r="W17" s="1166">
        <f t="shared" si="0"/>
        <v>0</v>
      </c>
    </row>
    <row r="18" spans="1:23" ht="12.6" customHeight="1">
      <c r="A18" s="572"/>
      <c r="B18" s="650" t="s">
        <v>684</v>
      </c>
      <c r="C18" s="1152"/>
      <c r="D18" s="1152"/>
      <c r="E18" s="1178">
        <f t="shared" si="1"/>
        <v>0</v>
      </c>
      <c r="F18" s="1152"/>
      <c r="G18" s="1195">
        <f t="shared" si="2"/>
        <v>0</v>
      </c>
      <c r="H18" s="1188"/>
      <c r="I18" s="1188"/>
      <c r="J18" s="1188"/>
      <c r="K18" s="1154">
        <f t="shared" ref="K18:K61" si="4">SUM(H18:J18)</f>
        <v>0</v>
      </c>
      <c r="L18" s="1188"/>
      <c r="M18" s="1151">
        <f>IF(L18&gt;0,K18/L18,0)</f>
        <v>0</v>
      </c>
      <c r="N18" s="1158">
        <f>MH1960_HOSP_05!Z19</f>
        <v>0</v>
      </c>
      <c r="O18" s="1153">
        <f>MH1960_PHYS_05!Z19</f>
        <v>0</v>
      </c>
      <c r="P18" s="1153">
        <f t="shared" si="3"/>
        <v>0</v>
      </c>
      <c r="Q18" s="1160"/>
      <c r="R18" s="1160"/>
      <c r="S18" s="1160"/>
      <c r="T18" s="1160"/>
      <c r="U18" s="1160"/>
      <c r="V18" s="1160"/>
      <c r="W18" s="1166">
        <f t="shared" si="0"/>
        <v>0</v>
      </c>
    </row>
    <row r="19" spans="1:23" ht="12.6" customHeight="1">
      <c r="A19" s="572"/>
      <c r="B19" s="650" t="s">
        <v>685</v>
      </c>
      <c r="C19" s="1152"/>
      <c r="D19" s="1152"/>
      <c r="E19" s="1178">
        <f t="shared" si="1"/>
        <v>0</v>
      </c>
      <c r="F19" s="1152"/>
      <c r="G19" s="1195">
        <f t="shared" si="2"/>
        <v>0</v>
      </c>
      <c r="H19" s="1188"/>
      <c r="I19" s="1188"/>
      <c r="J19" s="1188"/>
      <c r="K19" s="1154">
        <f t="shared" si="4"/>
        <v>0</v>
      </c>
      <c r="L19" s="1188"/>
      <c r="M19" s="1151">
        <f t="shared" ref="M19:M76" si="5">IF(L19&gt;0,K19/L19,0)</f>
        <v>0</v>
      </c>
      <c r="N19" s="1158">
        <f>MH1960_HOSP_05!Z20</f>
        <v>0</v>
      </c>
      <c r="O19" s="1153">
        <f>MH1960_PHYS_05!Z20</f>
        <v>0</v>
      </c>
      <c r="P19" s="1153">
        <f t="shared" si="3"/>
        <v>0</v>
      </c>
      <c r="Q19" s="1160"/>
      <c r="R19" s="1160"/>
      <c r="S19" s="1160"/>
      <c r="T19" s="1160"/>
      <c r="U19" s="1160"/>
      <c r="V19" s="1160"/>
      <c r="W19" s="1166">
        <f t="shared" si="0"/>
        <v>0</v>
      </c>
    </row>
    <row r="20" spans="1:23" ht="12.6" customHeight="1">
      <c r="A20" s="572"/>
      <c r="B20" s="650" t="s">
        <v>686</v>
      </c>
      <c r="C20" s="1152"/>
      <c r="D20" s="1152"/>
      <c r="E20" s="1178">
        <f t="shared" si="1"/>
        <v>0</v>
      </c>
      <c r="F20" s="1152"/>
      <c r="G20" s="1195">
        <f t="shared" si="2"/>
        <v>0</v>
      </c>
      <c r="H20" s="1188"/>
      <c r="I20" s="1188"/>
      <c r="J20" s="1188"/>
      <c r="K20" s="1154">
        <f t="shared" si="4"/>
        <v>0</v>
      </c>
      <c r="L20" s="1188"/>
      <c r="M20" s="1151">
        <f t="shared" si="5"/>
        <v>0</v>
      </c>
      <c r="N20" s="1158">
        <f>MH1960_HOSP_05!Z21</f>
        <v>0</v>
      </c>
      <c r="O20" s="1153">
        <f>MH1960_PHYS_05!Z21</f>
        <v>0</v>
      </c>
      <c r="P20" s="1153">
        <f t="shared" si="3"/>
        <v>0</v>
      </c>
      <c r="Q20" s="1160"/>
      <c r="R20" s="1160"/>
      <c r="S20" s="1160"/>
      <c r="T20" s="1160"/>
      <c r="U20" s="1160"/>
      <c r="V20" s="1160"/>
      <c r="W20" s="1166">
        <f t="shared" si="0"/>
        <v>0</v>
      </c>
    </row>
    <row r="21" spans="1:23" ht="12.6" customHeight="1">
      <c r="A21" s="572"/>
      <c r="B21" s="1036" t="s">
        <v>687</v>
      </c>
      <c r="C21" s="1152"/>
      <c r="D21" s="1152"/>
      <c r="E21" s="1178">
        <f t="shared" si="1"/>
        <v>0</v>
      </c>
      <c r="F21" s="1152"/>
      <c r="G21" s="1195">
        <f t="shared" si="2"/>
        <v>0</v>
      </c>
      <c r="H21" s="1188"/>
      <c r="I21" s="1188"/>
      <c r="J21" s="1188"/>
      <c r="K21" s="1154">
        <f t="shared" si="4"/>
        <v>0</v>
      </c>
      <c r="L21" s="1188"/>
      <c r="M21" s="1151">
        <f t="shared" si="5"/>
        <v>0</v>
      </c>
      <c r="N21" s="1158">
        <f>MH1960_HOSP_05!Z22</f>
        <v>0</v>
      </c>
      <c r="O21" s="1153">
        <f>MH1960_PHYS_05!Z22</f>
        <v>0</v>
      </c>
      <c r="P21" s="1153">
        <f t="shared" si="3"/>
        <v>0</v>
      </c>
      <c r="Q21" s="1160"/>
      <c r="R21" s="1160"/>
      <c r="S21" s="1160"/>
      <c r="T21" s="1160"/>
      <c r="U21" s="1160"/>
      <c r="V21" s="1160"/>
      <c r="W21" s="1166">
        <f t="shared" si="0"/>
        <v>0</v>
      </c>
    </row>
    <row r="22" spans="1:23" ht="12.6" customHeight="1">
      <c r="A22" s="572"/>
      <c r="B22" s="1037" t="s">
        <v>688</v>
      </c>
      <c r="C22" s="1152"/>
      <c r="D22" s="1152"/>
      <c r="E22" s="1178">
        <f t="shared" si="1"/>
        <v>0</v>
      </c>
      <c r="F22" s="1152"/>
      <c r="G22" s="1195">
        <f t="shared" si="2"/>
        <v>0</v>
      </c>
      <c r="H22" s="1188"/>
      <c r="I22" s="1188"/>
      <c r="J22" s="1188"/>
      <c r="K22" s="1154">
        <f t="shared" si="4"/>
        <v>0</v>
      </c>
      <c r="L22" s="1188"/>
      <c r="M22" s="1151">
        <f t="shared" si="5"/>
        <v>0</v>
      </c>
      <c r="N22" s="1158">
        <f>MH1960_HOSP_05!Z23</f>
        <v>0</v>
      </c>
      <c r="O22" s="1153">
        <f>MH1960_PHYS_05!Z23</f>
        <v>0</v>
      </c>
      <c r="P22" s="1153">
        <f>SUM(N22:O22)</f>
        <v>0</v>
      </c>
      <c r="Q22" s="1160"/>
      <c r="R22" s="1160"/>
      <c r="S22" s="1160"/>
      <c r="T22" s="1160"/>
      <c r="U22" s="1160"/>
      <c r="V22" s="1160"/>
      <c r="W22" s="1166">
        <f t="shared" si="0"/>
        <v>0</v>
      </c>
    </row>
    <row r="23" spans="1:23" ht="12.6" customHeight="1">
      <c r="A23" s="572"/>
      <c r="B23" s="1037" t="s">
        <v>688</v>
      </c>
      <c r="C23" s="1152"/>
      <c r="D23" s="1152"/>
      <c r="E23" s="1178">
        <f t="shared" si="1"/>
        <v>0</v>
      </c>
      <c r="F23" s="1152"/>
      <c r="G23" s="1195">
        <f t="shared" si="2"/>
        <v>0</v>
      </c>
      <c r="H23" s="1188"/>
      <c r="I23" s="1188"/>
      <c r="J23" s="1188"/>
      <c r="K23" s="1154">
        <f t="shared" si="4"/>
        <v>0</v>
      </c>
      <c r="L23" s="1188"/>
      <c r="M23" s="1151">
        <f t="shared" si="5"/>
        <v>0</v>
      </c>
      <c r="N23" s="1158">
        <f>MH1960_HOSP_05!Z24</f>
        <v>0</v>
      </c>
      <c r="O23" s="1153">
        <f>MH1960_PHYS_05!Z24</f>
        <v>0</v>
      </c>
      <c r="P23" s="1153">
        <f>SUM(N23:O23)</f>
        <v>0</v>
      </c>
      <c r="Q23" s="1160"/>
      <c r="R23" s="1160"/>
      <c r="S23" s="1160"/>
      <c r="T23" s="1160"/>
      <c r="U23" s="1160"/>
      <c r="V23" s="1160"/>
      <c r="W23" s="1166">
        <f t="shared" si="0"/>
        <v>0</v>
      </c>
    </row>
    <row r="24" spans="1:23" ht="12.6" customHeight="1">
      <c r="A24" s="572"/>
      <c r="B24" s="1036" t="s">
        <v>688</v>
      </c>
      <c r="C24" s="1152"/>
      <c r="D24" s="1152"/>
      <c r="E24" s="1178">
        <f t="shared" si="1"/>
        <v>0</v>
      </c>
      <c r="F24" s="1152"/>
      <c r="G24" s="1195">
        <f t="shared" si="2"/>
        <v>0</v>
      </c>
      <c r="H24" s="1188"/>
      <c r="I24" s="1188"/>
      <c r="J24" s="1188"/>
      <c r="K24" s="1154">
        <f t="shared" si="4"/>
        <v>0</v>
      </c>
      <c r="L24" s="1188"/>
      <c r="M24" s="1151">
        <f t="shared" si="5"/>
        <v>0</v>
      </c>
      <c r="N24" s="1158">
        <f>MH1960_HOSP_05!Z25</f>
        <v>0</v>
      </c>
      <c r="O24" s="1153">
        <f>MH1960_PHYS_05!Z25</f>
        <v>0</v>
      </c>
      <c r="P24" s="1153">
        <f>SUM(N24:O24)</f>
        <v>0</v>
      </c>
      <c r="Q24" s="1160"/>
      <c r="R24" s="1160"/>
      <c r="S24" s="1160"/>
      <c r="T24" s="1160"/>
      <c r="U24" s="1160"/>
      <c r="V24" s="1160"/>
      <c r="W24" s="1166">
        <f t="shared" si="0"/>
        <v>0</v>
      </c>
    </row>
    <row r="25" spans="1:23" ht="12.6" customHeight="1">
      <c r="A25" s="572"/>
      <c r="B25" s="650" t="s">
        <v>689</v>
      </c>
      <c r="C25" s="1152"/>
      <c r="D25" s="1152"/>
      <c r="E25" s="1178">
        <f t="shared" si="1"/>
        <v>0</v>
      </c>
      <c r="F25" s="1152"/>
      <c r="G25" s="1195">
        <f t="shared" si="2"/>
        <v>0</v>
      </c>
      <c r="H25" s="1188"/>
      <c r="I25" s="1188"/>
      <c r="J25" s="1188"/>
      <c r="K25" s="1154">
        <f t="shared" si="4"/>
        <v>0</v>
      </c>
      <c r="L25" s="1188"/>
      <c r="M25" s="1151">
        <f t="shared" si="5"/>
        <v>0</v>
      </c>
      <c r="N25" s="1158">
        <f>MH1960_HOSP_05!Z26</f>
        <v>0</v>
      </c>
      <c r="O25" s="1153">
        <f>MH1960_PHYS_05!Z26</f>
        <v>0</v>
      </c>
      <c r="P25" s="1153">
        <f>SUM(N25:O25)</f>
        <v>0</v>
      </c>
      <c r="Q25" s="1160"/>
      <c r="R25" s="1160"/>
      <c r="S25" s="1160"/>
      <c r="T25" s="1160"/>
      <c r="U25" s="1160"/>
      <c r="V25" s="1160"/>
      <c r="W25" s="1166">
        <f t="shared" si="0"/>
        <v>0</v>
      </c>
    </row>
    <row r="26" spans="1:23" ht="12.6" customHeight="1">
      <c r="A26" s="572"/>
      <c r="B26" s="650" t="s">
        <v>690</v>
      </c>
      <c r="C26" s="1152"/>
      <c r="D26" s="1152"/>
      <c r="E26" s="1178">
        <f t="shared" si="1"/>
        <v>0</v>
      </c>
      <c r="F26" s="1152"/>
      <c r="G26" s="1195">
        <f t="shared" si="2"/>
        <v>0</v>
      </c>
      <c r="H26" s="1188"/>
      <c r="I26" s="1188"/>
      <c r="J26" s="1188"/>
      <c r="K26" s="1154">
        <f t="shared" si="4"/>
        <v>0</v>
      </c>
      <c r="L26" s="1188"/>
      <c r="M26" s="1151">
        <f t="shared" si="5"/>
        <v>0</v>
      </c>
      <c r="N26" s="1158">
        <f>MH1960_HOSP_05!Z27</f>
        <v>0</v>
      </c>
      <c r="O26" s="1153">
        <f>MH1960_PHYS_05!Z27</f>
        <v>0</v>
      </c>
      <c r="P26" s="1153">
        <f t="shared" si="3"/>
        <v>0</v>
      </c>
      <c r="Q26" s="1160"/>
      <c r="R26" s="1160"/>
      <c r="S26" s="1160"/>
      <c r="T26" s="1160"/>
      <c r="U26" s="1160"/>
      <c r="V26" s="1160"/>
      <c r="W26" s="1166">
        <f t="shared" si="0"/>
        <v>0</v>
      </c>
    </row>
    <row r="27" spans="1:23" ht="12.6" customHeight="1">
      <c r="A27" s="572"/>
      <c r="B27" s="650" t="s">
        <v>691</v>
      </c>
      <c r="C27" s="1152"/>
      <c r="D27" s="1152"/>
      <c r="E27" s="1178">
        <f t="shared" si="1"/>
        <v>0</v>
      </c>
      <c r="F27" s="1152"/>
      <c r="G27" s="1195">
        <f t="shared" si="2"/>
        <v>0</v>
      </c>
      <c r="H27" s="1188"/>
      <c r="I27" s="1188"/>
      <c r="J27" s="1188"/>
      <c r="K27" s="1154">
        <f t="shared" si="4"/>
        <v>0</v>
      </c>
      <c r="L27" s="1188"/>
      <c r="M27" s="1151">
        <f t="shared" si="5"/>
        <v>0</v>
      </c>
      <c r="N27" s="1158">
        <f>MH1960_HOSP_05!Z28</f>
        <v>0</v>
      </c>
      <c r="O27" s="1153">
        <f>MH1960_PHYS_05!Z28</f>
        <v>0</v>
      </c>
      <c r="P27" s="1153">
        <f t="shared" si="3"/>
        <v>0</v>
      </c>
      <c r="Q27" s="1160"/>
      <c r="R27" s="1160"/>
      <c r="S27" s="1160"/>
      <c r="T27" s="1160"/>
      <c r="U27" s="1160"/>
      <c r="V27" s="1160"/>
      <c r="W27" s="1166">
        <f t="shared" si="0"/>
        <v>0</v>
      </c>
    </row>
    <row r="28" spans="1:23" ht="12.6" customHeight="1">
      <c r="A28" s="573"/>
      <c r="B28" s="651" t="s">
        <v>692</v>
      </c>
      <c r="C28" s="1152"/>
      <c r="D28" s="1152"/>
      <c r="E28" s="1178">
        <f t="shared" si="1"/>
        <v>0</v>
      </c>
      <c r="F28" s="1152"/>
      <c r="G28" s="1195">
        <f t="shared" si="2"/>
        <v>0</v>
      </c>
      <c r="H28" s="1188"/>
      <c r="I28" s="1188"/>
      <c r="J28" s="1188"/>
      <c r="K28" s="1154">
        <f t="shared" si="4"/>
        <v>0</v>
      </c>
      <c r="L28" s="1188"/>
      <c r="M28" s="1151">
        <f t="shared" si="5"/>
        <v>0</v>
      </c>
      <c r="N28" s="1158">
        <f>MH1960_HOSP_05!Z29</f>
        <v>0</v>
      </c>
      <c r="O28" s="1153">
        <f>MH1960_PHYS_05!Z29</f>
        <v>0</v>
      </c>
      <c r="P28" s="1153">
        <f t="shared" si="3"/>
        <v>0</v>
      </c>
      <c r="Q28" s="1160"/>
      <c r="R28" s="1160"/>
      <c r="S28" s="1160"/>
      <c r="T28" s="1160"/>
      <c r="U28" s="1160"/>
      <c r="V28" s="1160"/>
      <c r="W28" s="1166">
        <f t="shared" si="0"/>
        <v>0</v>
      </c>
    </row>
    <row r="29" spans="1:23" ht="12.6" customHeight="1">
      <c r="A29" s="569" t="s">
        <v>693</v>
      </c>
      <c r="B29" s="570"/>
      <c r="C29" s="1157"/>
      <c r="D29" s="1157"/>
      <c r="E29" s="1179"/>
      <c r="F29" s="1157"/>
      <c r="G29" s="1156"/>
      <c r="H29" s="1191"/>
      <c r="I29" s="1191"/>
      <c r="J29" s="1192"/>
      <c r="K29" s="1157"/>
      <c r="L29" s="1157"/>
      <c r="M29" s="1196"/>
      <c r="N29" s="1197"/>
      <c r="O29" s="1197"/>
      <c r="P29" s="1192"/>
      <c r="Q29" s="1160"/>
      <c r="R29" s="1160"/>
      <c r="S29" s="1160"/>
      <c r="T29" s="1160"/>
      <c r="U29" s="1160"/>
      <c r="V29" s="1160"/>
      <c r="W29" s="1160"/>
    </row>
    <row r="30" spans="1:23" ht="12.6" customHeight="1">
      <c r="A30" s="572"/>
      <c r="B30" s="650" t="s">
        <v>694</v>
      </c>
      <c r="C30" s="1152"/>
      <c r="D30" s="1152"/>
      <c r="E30" s="1178">
        <f>SUM(C30:D30)</f>
        <v>0</v>
      </c>
      <c r="F30" s="1152"/>
      <c r="G30" s="1195">
        <f>IF(F30&gt;0,E30/F30,0)</f>
        <v>0</v>
      </c>
      <c r="H30" s="1188"/>
      <c r="I30" s="1188"/>
      <c r="J30" s="1188"/>
      <c r="K30" s="1154">
        <f t="shared" si="4"/>
        <v>0</v>
      </c>
      <c r="L30" s="1188"/>
      <c r="M30" s="1151">
        <f t="shared" si="5"/>
        <v>0</v>
      </c>
      <c r="N30" s="1158">
        <f>MH1960_HOSP_05!Z31</f>
        <v>0</v>
      </c>
      <c r="O30" s="1153">
        <f>MH1960_PHYS_05!Z31</f>
        <v>0</v>
      </c>
      <c r="P30" s="1153">
        <f t="shared" si="3"/>
        <v>0</v>
      </c>
      <c r="Q30" s="1153">
        <f>MH1960_HOSP_10!Z31</f>
        <v>0</v>
      </c>
      <c r="R30" s="1153">
        <f>MH1960_PHYS_10!Z31</f>
        <v>0</v>
      </c>
      <c r="S30" s="1153">
        <f>SUM(Q30:R30)</f>
        <v>0</v>
      </c>
      <c r="T30" s="1153">
        <f>MH1960_HOSP_15!Z31</f>
        <v>0</v>
      </c>
      <c r="U30" s="1153">
        <f>MH1960_PHYS_15!Z31</f>
        <v>0</v>
      </c>
      <c r="V30" s="1153">
        <f t="shared" ref="V30:V61" si="6">SUM(T30:U30)</f>
        <v>0</v>
      </c>
      <c r="W30" s="1166">
        <f t="shared" ref="W30:W61" si="7">SUM(P30,S30,V30)</f>
        <v>0</v>
      </c>
    </row>
    <row r="31" spans="1:23" ht="12.6" customHeight="1">
      <c r="A31" s="572"/>
      <c r="B31" s="650" t="s">
        <v>695</v>
      </c>
      <c r="C31" s="1152"/>
      <c r="D31" s="1152"/>
      <c r="E31" s="1178">
        <f t="shared" ref="E31:E61" si="8">SUM(C31:D31)</f>
        <v>0</v>
      </c>
      <c r="F31" s="1152"/>
      <c r="G31" s="1195">
        <f t="shared" ref="G31:G61" si="9">IF(F31&gt;0,E31/F31,0)</f>
        <v>0</v>
      </c>
      <c r="H31" s="1188"/>
      <c r="I31" s="1188"/>
      <c r="J31" s="1188"/>
      <c r="K31" s="1154">
        <f t="shared" si="4"/>
        <v>0</v>
      </c>
      <c r="L31" s="1188"/>
      <c r="M31" s="1151">
        <f t="shared" si="5"/>
        <v>0</v>
      </c>
      <c r="N31" s="1158">
        <f>MH1960_HOSP_05!Z32</f>
        <v>0</v>
      </c>
      <c r="O31" s="1153">
        <f>MH1960_PHYS_05!Z32</f>
        <v>0</v>
      </c>
      <c r="P31" s="1153">
        <f t="shared" si="3"/>
        <v>0</v>
      </c>
      <c r="Q31" s="1153">
        <f>MH1960_HOSP_10!Z32</f>
        <v>0</v>
      </c>
      <c r="R31" s="1153">
        <f>MH1960_PHYS_10!Z32</f>
        <v>0</v>
      </c>
      <c r="S31" s="1153">
        <f t="shared" ref="S31:S76" si="10">SUM(Q31:R31)</f>
        <v>0</v>
      </c>
      <c r="T31" s="1153">
        <f>MH1960_HOSP_15!Z32</f>
        <v>0</v>
      </c>
      <c r="U31" s="1153">
        <f>MH1960_PHYS_15!Z32</f>
        <v>0</v>
      </c>
      <c r="V31" s="1153">
        <f t="shared" si="6"/>
        <v>0</v>
      </c>
      <c r="W31" s="1166">
        <f t="shared" si="7"/>
        <v>0</v>
      </c>
    </row>
    <row r="32" spans="1:23" ht="12.6" customHeight="1">
      <c r="A32" s="572"/>
      <c r="B32" s="650" t="s">
        <v>696</v>
      </c>
      <c r="C32" s="1152"/>
      <c r="D32" s="1152"/>
      <c r="E32" s="1178">
        <f t="shared" si="8"/>
        <v>0</v>
      </c>
      <c r="F32" s="1152"/>
      <c r="G32" s="1195">
        <f t="shared" si="9"/>
        <v>0</v>
      </c>
      <c r="H32" s="1188"/>
      <c r="I32" s="1188"/>
      <c r="J32" s="1188"/>
      <c r="K32" s="1154">
        <f t="shared" si="4"/>
        <v>0</v>
      </c>
      <c r="L32" s="1188"/>
      <c r="M32" s="1151">
        <f t="shared" si="5"/>
        <v>0</v>
      </c>
      <c r="N32" s="1158">
        <f>MH1960_HOSP_05!Z33</f>
        <v>0</v>
      </c>
      <c r="O32" s="1153">
        <f>MH1960_PHYS_05!Z33</f>
        <v>0</v>
      </c>
      <c r="P32" s="1153">
        <f t="shared" si="3"/>
        <v>0</v>
      </c>
      <c r="Q32" s="1153">
        <f>MH1960_HOSP_10!Z33</f>
        <v>0</v>
      </c>
      <c r="R32" s="1153">
        <f>MH1960_PHYS_10!Z33</f>
        <v>0</v>
      </c>
      <c r="S32" s="1153">
        <f t="shared" si="10"/>
        <v>0</v>
      </c>
      <c r="T32" s="1153">
        <f>MH1960_HOSP_15!Z33</f>
        <v>0</v>
      </c>
      <c r="U32" s="1153">
        <f>MH1960_PHYS_15!Z33</f>
        <v>0</v>
      </c>
      <c r="V32" s="1153">
        <f t="shared" si="6"/>
        <v>0</v>
      </c>
      <c r="W32" s="1166">
        <f t="shared" si="7"/>
        <v>0</v>
      </c>
    </row>
    <row r="33" spans="1:23" ht="12.6" customHeight="1">
      <c r="A33" s="572"/>
      <c r="B33" s="650" t="s">
        <v>697</v>
      </c>
      <c r="C33" s="1152"/>
      <c r="D33" s="1152"/>
      <c r="E33" s="1178">
        <f t="shared" si="8"/>
        <v>0</v>
      </c>
      <c r="F33" s="1152"/>
      <c r="G33" s="1195">
        <f t="shared" si="9"/>
        <v>0</v>
      </c>
      <c r="H33" s="1188"/>
      <c r="I33" s="1188"/>
      <c r="J33" s="1188"/>
      <c r="K33" s="1154">
        <f t="shared" si="4"/>
        <v>0</v>
      </c>
      <c r="L33" s="1188"/>
      <c r="M33" s="1151">
        <f t="shared" si="5"/>
        <v>0</v>
      </c>
      <c r="N33" s="1158">
        <f>MH1960_HOSP_05!Z34</f>
        <v>0</v>
      </c>
      <c r="O33" s="1153">
        <f>MH1960_PHYS_05!Z34</f>
        <v>0</v>
      </c>
      <c r="P33" s="1153">
        <f t="shared" si="3"/>
        <v>0</v>
      </c>
      <c r="Q33" s="1153">
        <f>MH1960_HOSP_10!Z34</f>
        <v>0</v>
      </c>
      <c r="R33" s="1153">
        <f>MH1960_PHYS_10!Z34</f>
        <v>0</v>
      </c>
      <c r="S33" s="1153">
        <f t="shared" si="10"/>
        <v>0</v>
      </c>
      <c r="T33" s="1153">
        <f>MH1960_HOSP_15!Z34</f>
        <v>0</v>
      </c>
      <c r="U33" s="1153">
        <f>MH1960_PHYS_15!Z34</f>
        <v>0</v>
      </c>
      <c r="V33" s="1153">
        <f t="shared" si="6"/>
        <v>0</v>
      </c>
      <c r="W33" s="1166">
        <f t="shared" si="7"/>
        <v>0</v>
      </c>
    </row>
    <row r="34" spans="1:23" ht="12.6" customHeight="1">
      <c r="A34" s="572"/>
      <c r="B34" s="650" t="s">
        <v>698</v>
      </c>
      <c r="C34" s="1152"/>
      <c r="D34" s="1152"/>
      <c r="E34" s="1178">
        <f t="shared" si="8"/>
        <v>0</v>
      </c>
      <c r="F34" s="1152"/>
      <c r="G34" s="1195">
        <f t="shared" si="9"/>
        <v>0</v>
      </c>
      <c r="H34" s="1188"/>
      <c r="I34" s="1188"/>
      <c r="J34" s="1188"/>
      <c r="K34" s="1154">
        <f t="shared" si="4"/>
        <v>0</v>
      </c>
      <c r="L34" s="1188"/>
      <c r="M34" s="1151">
        <f t="shared" si="5"/>
        <v>0</v>
      </c>
      <c r="N34" s="1158">
        <f>MH1960_HOSP_05!Z35</f>
        <v>0</v>
      </c>
      <c r="O34" s="1153">
        <f>MH1960_PHYS_05!Z35</f>
        <v>0</v>
      </c>
      <c r="P34" s="1153">
        <f t="shared" si="3"/>
        <v>0</v>
      </c>
      <c r="Q34" s="1153">
        <f>MH1960_HOSP_10!Z35</f>
        <v>0</v>
      </c>
      <c r="R34" s="1153">
        <f>MH1960_PHYS_10!Z35</f>
        <v>0</v>
      </c>
      <c r="S34" s="1153">
        <f t="shared" si="10"/>
        <v>0</v>
      </c>
      <c r="T34" s="1153">
        <f>MH1960_HOSP_15!Z35</f>
        <v>0</v>
      </c>
      <c r="U34" s="1153">
        <f>MH1960_PHYS_15!Z35</f>
        <v>0</v>
      </c>
      <c r="V34" s="1153">
        <f t="shared" si="6"/>
        <v>0</v>
      </c>
      <c r="W34" s="1166">
        <f t="shared" si="7"/>
        <v>0</v>
      </c>
    </row>
    <row r="35" spans="1:23" ht="12.6" customHeight="1">
      <c r="A35" s="572"/>
      <c r="B35" s="650" t="s">
        <v>699</v>
      </c>
      <c r="C35" s="1152"/>
      <c r="D35" s="1152"/>
      <c r="E35" s="1178">
        <f t="shared" si="8"/>
        <v>0</v>
      </c>
      <c r="F35" s="1152"/>
      <c r="G35" s="1195">
        <f t="shared" si="9"/>
        <v>0</v>
      </c>
      <c r="H35" s="1188"/>
      <c r="I35" s="1188"/>
      <c r="J35" s="1188"/>
      <c r="K35" s="1154">
        <f t="shared" si="4"/>
        <v>0</v>
      </c>
      <c r="L35" s="1188"/>
      <c r="M35" s="1151">
        <f t="shared" si="5"/>
        <v>0</v>
      </c>
      <c r="N35" s="1158">
        <f>MH1960_HOSP_05!Z36</f>
        <v>0</v>
      </c>
      <c r="O35" s="1153">
        <f>MH1960_PHYS_05!Z36</f>
        <v>0</v>
      </c>
      <c r="P35" s="1153">
        <f t="shared" si="3"/>
        <v>0</v>
      </c>
      <c r="Q35" s="1153">
        <f>MH1960_HOSP_10!Z36</f>
        <v>0</v>
      </c>
      <c r="R35" s="1153">
        <f>MH1960_PHYS_10!Z36</f>
        <v>0</v>
      </c>
      <c r="S35" s="1153">
        <f t="shared" si="10"/>
        <v>0</v>
      </c>
      <c r="T35" s="1153">
        <f>MH1960_HOSP_15!Z36</f>
        <v>0</v>
      </c>
      <c r="U35" s="1153">
        <f>MH1960_PHYS_15!Z36</f>
        <v>0</v>
      </c>
      <c r="V35" s="1153">
        <f t="shared" si="6"/>
        <v>0</v>
      </c>
      <c r="W35" s="1166">
        <f t="shared" si="7"/>
        <v>0</v>
      </c>
    </row>
    <row r="36" spans="1:23" ht="12.6" customHeight="1">
      <c r="A36" s="572"/>
      <c r="B36" s="650" t="s">
        <v>700</v>
      </c>
      <c r="C36" s="1152"/>
      <c r="D36" s="1152"/>
      <c r="E36" s="1178">
        <f t="shared" si="8"/>
        <v>0</v>
      </c>
      <c r="F36" s="1152"/>
      <c r="G36" s="1195">
        <f t="shared" si="9"/>
        <v>0</v>
      </c>
      <c r="H36" s="1188"/>
      <c r="I36" s="1188"/>
      <c r="J36" s="1188"/>
      <c r="K36" s="1154">
        <f t="shared" si="4"/>
        <v>0</v>
      </c>
      <c r="L36" s="1188"/>
      <c r="M36" s="1151">
        <f t="shared" si="5"/>
        <v>0</v>
      </c>
      <c r="N36" s="1158">
        <f>MH1960_HOSP_05!Z37</f>
        <v>0</v>
      </c>
      <c r="O36" s="1153">
        <f>MH1960_PHYS_05!Z37</f>
        <v>0</v>
      </c>
      <c r="P36" s="1153">
        <f t="shared" si="3"/>
        <v>0</v>
      </c>
      <c r="Q36" s="1153">
        <f>MH1960_HOSP_10!Z37</f>
        <v>0</v>
      </c>
      <c r="R36" s="1153">
        <f>MH1960_PHYS_10!Z37</f>
        <v>0</v>
      </c>
      <c r="S36" s="1153">
        <f t="shared" si="10"/>
        <v>0</v>
      </c>
      <c r="T36" s="1153">
        <f>MH1960_HOSP_15!Z37</f>
        <v>0</v>
      </c>
      <c r="U36" s="1153">
        <f>MH1960_PHYS_15!Z37</f>
        <v>0</v>
      </c>
      <c r="V36" s="1153">
        <f t="shared" si="6"/>
        <v>0</v>
      </c>
      <c r="W36" s="1166">
        <f t="shared" si="7"/>
        <v>0</v>
      </c>
    </row>
    <row r="37" spans="1:23" ht="12.6" customHeight="1">
      <c r="A37" s="572"/>
      <c r="B37" s="872" t="s">
        <v>931</v>
      </c>
      <c r="C37" s="1152"/>
      <c r="D37" s="1152"/>
      <c r="E37" s="1178">
        <f t="shared" si="8"/>
        <v>0</v>
      </c>
      <c r="F37" s="1152"/>
      <c r="G37" s="1195">
        <f t="shared" si="9"/>
        <v>0</v>
      </c>
      <c r="H37" s="1188"/>
      <c r="I37" s="1188"/>
      <c r="J37" s="1188"/>
      <c r="K37" s="1154">
        <f t="shared" si="4"/>
        <v>0</v>
      </c>
      <c r="L37" s="1188"/>
      <c r="M37" s="1151">
        <f t="shared" si="5"/>
        <v>0</v>
      </c>
      <c r="N37" s="1158">
        <f>MH1960_HOSP_05!Z38</f>
        <v>0</v>
      </c>
      <c r="O37" s="1153">
        <f>MH1960_PHYS_05!Z38</f>
        <v>0</v>
      </c>
      <c r="P37" s="1153">
        <f>SUM(N37:O37)</f>
        <v>0</v>
      </c>
      <c r="Q37" s="1153">
        <f>MH1960_HOSP_10!Z38</f>
        <v>0</v>
      </c>
      <c r="R37" s="1153">
        <f>MH1960_PHYS_10!Z38</f>
        <v>0</v>
      </c>
      <c r="S37" s="1153">
        <f>SUM(Q37:R37)</f>
        <v>0</v>
      </c>
      <c r="T37" s="1153">
        <f>MH1960_HOSP_15!Z38</f>
        <v>0</v>
      </c>
      <c r="U37" s="1153">
        <f>MH1960_PHYS_15!Z38</f>
        <v>0</v>
      </c>
      <c r="V37" s="1153">
        <f>SUM(T37:U37)</f>
        <v>0</v>
      </c>
      <c r="W37" s="1166">
        <f t="shared" si="7"/>
        <v>0</v>
      </c>
    </row>
    <row r="38" spans="1:23" ht="12.6" customHeight="1">
      <c r="A38" s="572"/>
      <c r="B38" s="872" t="s">
        <v>932</v>
      </c>
      <c r="C38" s="1152"/>
      <c r="D38" s="1152"/>
      <c r="E38" s="1178">
        <f t="shared" si="8"/>
        <v>0</v>
      </c>
      <c r="F38" s="1152"/>
      <c r="G38" s="1195">
        <f t="shared" si="9"/>
        <v>0</v>
      </c>
      <c r="H38" s="1188"/>
      <c r="I38" s="1188"/>
      <c r="J38" s="1188"/>
      <c r="K38" s="1154">
        <f t="shared" si="4"/>
        <v>0</v>
      </c>
      <c r="L38" s="1188"/>
      <c r="M38" s="1151">
        <f t="shared" si="5"/>
        <v>0</v>
      </c>
      <c r="N38" s="1158">
        <f>MH1960_HOSP_05!Z39</f>
        <v>0</v>
      </c>
      <c r="O38" s="1153">
        <f>MH1960_PHYS_05!Z39</f>
        <v>0</v>
      </c>
      <c r="P38" s="1153">
        <f>SUM(N38:O38)</f>
        <v>0</v>
      </c>
      <c r="Q38" s="1153">
        <f>MH1960_HOSP_10!Z39</f>
        <v>0</v>
      </c>
      <c r="R38" s="1153">
        <f>MH1960_PHYS_10!Z39</f>
        <v>0</v>
      </c>
      <c r="S38" s="1153">
        <f>SUM(Q38:R38)</f>
        <v>0</v>
      </c>
      <c r="T38" s="1153">
        <f>MH1960_HOSP_15!Z39</f>
        <v>0</v>
      </c>
      <c r="U38" s="1153">
        <f>MH1960_PHYS_15!Z39</f>
        <v>0</v>
      </c>
      <c r="V38" s="1153">
        <f>SUM(T38:U38)</f>
        <v>0</v>
      </c>
      <c r="W38" s="1166">
        <f t="shared" si="7"/>
        <v>0</v>
      </c>
    </row>
    <row r="39" spans="1:23" ht="12.6" customHeight="1">
      <c r="A39" s="572"/>
      <c r="B39" s="650" t="s">
        <v>701</v>
      </c>
      <c r="C39" s="1152"/>
      <c r="D39" s="1152"/>
      <c r="E39" s="1178">
        <f t="shared" si="8"/>
        <v>0</v>
      </c>
      <c r="F39" s="1152"/>
      <c r="G39" s="1195">
        <f t="shared" si="9"/>
        <v>0</v>
      </c>
      <c r="H39" s="1188"/>
      <c r="I39" s="1188"/>
      <c r="J39" s="1188"/>
      <c r="K39" s="1154">
        <f t="shared" si="4"/>
        <v>0</v>
      </c>
      <c r="L39" s="1188"/>
      <c r="M39" s="1151">
        <f t="shared" si="5"/>
        <v>0</v>
      </c>
      <c r="N39" s="1158">
        <f>MH1960_HOSP_05!Z40</f>
        <v>0</v>
      </c>
      <c r="O39" s="1153">
        <f>MH1960_PHYS_05!Z40</f>
        <v>0</v>
      </c>
      <c r="P39" s="1153">
        <f t="shared" si="3"/>
        <v>0</v>
      </c>
      <c r="Q39" s="1153">
        <f>MH1960_HOSP_10!Z40</f>
        <v>0</v>
      </c>
      <c r="R39" s="1153">
        <f>MH1960_PHYS_10!Z40</f>
        <v>0</v>
      </c>
      <c r="S39" s="1153">
        <f t="shared" si="10"/>
        <v>0</v>
      </c>
      <c r="T39" s="1153">
        <f>MH1960_HOSP_15!Z40</f>
        <v>0</v>
      </c>
      <c r="U39" s="1153">
        <f>MH1960_PHYS_15!Z40</f>
        <v>0</v>
      </c>
      <c r="V39" s="1153">
        <f t="shared" si="6"/>
        <v>0</v>
      </c>
      <c r="W39" s="1166">
        <f t="shared" si="7"/>
        <v>0</v>
      </c>
    </row>
    <row r="40" spans="1:23" ht="12.6" customHeight="1">
      <c r="A40" s="572"/>
      <c r="B40" s="650" t="s">
        <v>702</v>
      </c>
      <c r="C40" s="1152"/>
      <c r="D40" s="1152"/>
      <c r="E40" s="1178">
        <f t="shared" si="8"/>
        <v>0</v>
      </c>
      <c r="F40" s="1152"/>
      <c r="G40" s="1195">
        <f t="shared" si="9"/>
        <v>0</v>
      </c>
      <c r="H40" s="1188"/>
      <c r="I40" s="1188"/>
      <c r="J40" s="1188"/>
      <c r="K40" s="1154">
        <f t="shared" si="4"/>
        <v>0</v>
      </c>
      <c r="L40" s="1188"/>
      <c r="M40" s="1151">
        <f t="shared" si="5"/>
        <v>0</v>
      </c>
      <c r="N40" s="1158">
        <f>MH1960_HOSP_05!Z41</f>
        <v>0</v>
      </c>
      <c r="O40" s="1153">
        <f>MH1960_PHYS_05!Z41</f>
        <v>0</v>
      </c>
      <c r="P40" s="1153">
        <f t="shared" si="3"/>
        <v>0</v>
      </c>
      <c r="Q40" s="1153">
        <f>MH1960_HOSP_10!Z41</f>
        <v>0</v>
      </c>
      <c r="R40" s="1153">
        <f>MH1960_PHYS_10!Z41</f>
        <v>0</v>
      </c>
      <c r="S40" s="1153">
        <f t="shared" si="10"/>
        <v>0</v>
      </c>
      <c r="T40" s="1153">
        <f>MH1960_HOSP_15!Z41</f>
        <v>0</v>
      </c>
      <c r="U40" s="1153">
        <f>MH1960_PHYS_15!Z41</f>
        <v>0</v>
      </c>
      <c r="V40" s="1153">
        <f t="shared" si="6"/>
        <v>0</v>
      </c>
      <c r="W40" s="1166">
        <f t="shared" si="7"/>
        <v>0</v>
      </c>
    </row>
    <row r="41" spans="1:23" ht="12.6" customHeight="1">
      <c r="A41" s="572"/>
      <c r="B41" s="650" t="s">
        <v>703</v>
      </c>
      <c r="C41" s="1152"/>
      <c r="D41" s="1152"/>
      <c r="E41" s="1178">
        <f t="shared" si="8"/>
        <v>0</v>
      </c>
      <c r="F41" s="1152"/>
      <c r="G41" s="1195">
        <f t="shared" si="9"/>
        <v>0</v>
      </c>
      <c r="H41" s="1188"/>
      <c r="I41" s="1188"/>
      <c r="J41" s="1188"/>
      <c r="K41" s="1154">
        <f t="shared" si="4"/>
        <v>0</v>
      </c>
      <c r="L41" s="1188"/>
      <c r="M41" s="1151">
        <f t="shared" si="5"/>
        <v>0</v>
      </c>
      <c r="N41" s="1158">
        <f>MH1960_HOSP_05!Z42</f>
        <v>0</v>
      </c>
      <c r="O41" s="1153">
        <f>MH1960_PHYS_05!Z42</f>
        <v>0</v>
      </c>
      <c r="P41" s="1153">
        <f t="shared" si="3"/>
        <v>0</v>
      </c>
      <c r="Q41" s="1153">
        <f>MH1960_HOSP_10!Z42</f>
        <v>0</v>
      </c>
      <c r="R41" s="1153">
        <f>MH1960_PHYS_10!Z42</f>
        <v>0</v>
      </c>
      <c r="S41" s="1153">
        <f t="shared" si="10"/>
        <v>0</v>
      </c>
      <c r="T41" s="1153">
        <f>MH1960_HOSP_15!Z42</f>
        <v>0</v>
      </c>
      <c r="U41" s="1153">
        <f>MH1960_PHYS_15!Z42</f>
        <v>0</v>
      </c>
      <c r="V41" s="1153">
        <f t="shared" si="6"/>
        <v>0</v>
      </c>
      <c r="W41" s="1166">
        <f t="shared" si="7"/>
        <v>0</v>
      </c>
    </row>
    <row r="42" spans="1:23" ht="12.6" customHeight="1">
      <c r="A42" s="572"/>
      <c r="B42" s="650" t="s">
        <v>704</v>
      </c>
      <c r="C42" s="1152"/>
      <c r="D42" s="1152"/>
      <c r="E42" s="1178">
        <f t="shared" si="8"/>
        <v>0</v>
      </c>
      <c r="F42" s="1152"/>
      <c r="G42" s="1195">
        <f t="shared" si="9"/>
        <v>0</v>
      </c>
      <c r="H42" s="1188"/>
      <c r="I42" s="1188"/>
      <c r="J42" s="1188"/>
      <c r="K42" s="1154">
        <f t="shared" si="4"/>
        <v>0</v>
      </c>
      <c r="L42" s="1188"/>
      <c r="M42" s="1151">
        <f t="shared" si="5"/>
        <v>0</v>
      </c>
      <c r="N42" s="1158">
        <f>MH1960_HOSP_05!Z43</f>
        <v>0</v>
      </c>
      <c r="O42" s="1153">
        <f>MH1960_PHYS_05!Z43</f>
        <v>0</v>
      </c>
      <c r="P42" s="1153">
        <f t="shared" si="3"/>
        <v>0</v>
      </c>
      <c r="Q42" s="1153">
        <f>MH1960_HOSP_10!Z43</f>
        <v>0</v>
      </c>
      <c r="R42" s="1153">
        <f>MH1960_PHYS_10!Z43</f>
        <v>0</v>
      </c>
      <c r="S42" s="1153">
        <f t="shared" si="10"/>
        <v>0</v>
      </c>
      <c r="T42" s="1153">
        <f>MH1960_HOSP_15!Z43</f>
        <v>0</v>
      </c>
      <c r="U42" s="1153">
        <f>MH1960_PHYS_15!Z43</f>
        <v>0</v>
      </c>
      <c r="V42" s="1153">
        <f t="shared" si="6"/>
        <v>0</v>
      </c>
      <c r="W42" s="1166">
        <f t="shared" si="7"/>
        <v>0</v>
      </c>
    </row>
    <row r="43" spans="1:23" ht="12.6" customHeight="1">
      <c r="A43" s="572"/>
      <c r="B43" s="650" t="s">
        <v>705</v>
      </c>
      <c r="C43" s="1152"/>
      <c r="D43" s="1152"/>
      <c r="E43" s="1178">
        <f t="shared" si="8"/>
        <v>0</v>
      </c>
      <c r="F43" s="1152"/>
      <c r="G43" s="1195">
        <f t="shared" si="9"/>
        <v>0</v>
      </c>
      <c r="H43" s="1188"/>
      <c r="I43" s="1188"/>
      <c r="J43" s="1188"/>
      <c r="K43" s="1154">
        <f t="shared" si="4"/>
        <v>0</v>
      </c>
      <c r="L43" s="1188"/>
      <c r="M43" s="1151">
        <f t="shared" si="5"/>
        <v>0</v>
      </c>
      <c r="N43" s="1158">
        <f>MH1960_HOSP_05!Z44</f>
        <v>0</v>
      </c>
      <c r="O43" s="1153">
        <f>MH1960_PHYS_05!Z44</f>
        <v>0</v>
      </c>
      <c r="P43" s="1153">
        <f t="shared" si="3"/>
        <v>0</v>
      </c>
      <c r="Q43" s="1153">
        <f>MH1960_HOSP_10!Z44</f>
        <v>0</v>
      </c>
      <c r="R43" s="1153">
        <f>MH1960_PHYS_10!Z44</f>
        <v>0</v>
      </c>
      <c r="S43" s="1153">
        <f t="shared" si="10"/>
        <v>0</v>
      </c>
      <c r="T43" s="1153">
        <f>MH1960_HOSP_15!Z44</f>
        <v>0</v>
      </c>
      <c r="U43" s="1153">
        <f>MH1960_PHYS_15!Z44</f>
        <v>0</v>
      </c>
      <c r="V43" s="1153">
        <f t="shared" si="6"/>
        <v>0</v>
      </c>
      <c r="W43" s="1166">
        <f t="shared" si="7"/>
        <v>0</v>
      </c>
    </row>
    <row r="44" spans="1:23" ht="12.6" customHeight="1">
      <c r="A44" s="572"/>
      <c r="B44" s="650" t="s">
        <v>706</v>
      </c>
      <c r="C44" s="1152"/>
      <c r="D44" s="1152"/>
      <c r="E44" s="1178">
        <f t="shared" si="8"/>
        <v>0</v>
      </c>
      <c r="F44" s="1152"/>
      <c r="G44" s="1195">
        <f t="shared" si="9"/>
        <v>0</v>
      </c>
      <c r="H44" s="1188"/>
      <c r="I44" s="1188"/>
      <c r="J44" s="1188"/>
      <c r="K44" s="1154">
        <f t="shared" si="4"/>
        <v>0</v>
      </c>
      <c r="L44" s="1188"/>
      <c r="M44" s="1151">
        <f t="shared" si="5"/>
        <v>0</v>
      </c>
      <c r="N44" s="1158">
        <f>MH1960_HOSP_05!Z45</f>
        <v>0</v>
      </c>
      <c r="O44" s="1153">
        <f>MH1960_PHYS_05!Z45</f>
        <v>0</v>
      </c>
      <c r="P44" s="1153">
        <f t="shared" si="3"/>
        <v>0</v>
      </c>
      <c r="Q44" s="1153">
        <f>MH1960_HOSP_10!Z45</f>
        <v>0</v>
      </c>
      <c r="R44" s="1153">
        <f>MH1960_PHYS_10!Z45</f>
        <v>0</v>
      </c>
      <c r="S44" s="1153">
        <f t="shared" si="10"/>
        <v>0</v>
      </c>
      <c r="T44" s="1153">
        <f>MH1960_HOSP_15!Z45</f>
        <v>0</v>
      </c>
      <c r="U44" s="1153">
        <f>MH1960_PHYS_15!Z45</f>
        <v>0</v>
      </c>
      <c r="V44" s="1153">
        <f t="shared" si="6"/>
        <v>0</v>
      </c>
      <c r="W44" s="1166">
        <f t="shared" si="7"/>
        <v>0</v>
      </c>
    </row>
    <row r="45" spans="1:23" ht="12.6" customHeight="1">
      <c r="A45" s="572"/>
      <c r="B45" s="650" t="s">
        <v>707</v>
      </c>
      <c r="C45" s="1152"/>
      <c r="D45" s="1152"/>
      <c r="E45" s="1178">
        <f t="shared" si="8"/>
        <v>0</v>
      </c>
      <c r="F45" s="1152"/>
      <c r="G45" s="1195">
        <f t="shared" si="9"/>
        <v>0</v>
      </c>
      <c r="H45" s="1188"/>
      <c r="I45" s="1188"/>
      <c r="J45" s="1188"/>
      <c r="K45" s="1154">
        <f t="shared" si="4"/>
        <v>0</v>
      </c>
      <c r="L45" s="1188"/>
      <c r="M45" s="1151">
        <f t="shared" si="5"/>
        <v>0</v>
      </c>
      <c r="N45" s="1158">
        <f>MH1960_HOSP_05!Z46</f>
        <v>0</v>
      </c>
      <c r="O45" s="1153">
        <f>MH1960_PHYS_05!Z46</f>
        <v>0</v>
      </c>
      <c r="P45" s="1153">
        <f t="shared" si="3"/>
        <v>0</v>
      </c>
      <c r="Q45" s="1153">
        <f>MH1960_HOSP_10!Z46</f>
        <v>0</v>
      </c>
      <c r="R45" s="1153">
        <f>MH1960_PHYS_10!Z46</f>
        <v>0</v>
      </c>
      <c r="S45" s="1153">
        <f t="shared" si="10"/>
        <v>0</v>
      </c>
      <c r="T45" s="1153">
        <f>MH1960_HOSP_15!Z46</f>
        <v>0</v>
      </c>
      <c r="U45" s="1153">
        <f>MH1960_PHYS_15!Z46</f>
        <v>0</v>
      </c>
      <c r="V45" s="1153">
        <f t="shared" si="6"/>
        <v>0</v>
      </c>
      <c r="W45" s="1166">
        <f t="shared" si="7"/>
        <v>0</v>
      </c>
    </row>
    <row r="46" spans="1:23" ht="12.6" customHeight="1">
      <c r="A46" s="572"/>
      <c r="B46" s="650" t="s">
        <v>708</v>
      </c>
      <c r="C46" s="1152"/>
      <c r="D46" s="1152"/>
      <c r="E46" s="1178">
        <f t="shared" si="8"/>
        <v>0</v>
      </c>
      <c r="F46" s="1152"/>
      <c r="G46" s="1195">
        <f t="shared" si="9"/>
        <v>0</v>
      </c>
      <c r="H46" s="1188"/>
      <c r="I46" s="1188"/>
      <c r="J46" s="1188"/>
      <c r="K46" s="1154">
        <f t="shared" si="4"/>
        <v>0</v>
      </c>
      <c r="L46" s="1188"/>
      <c r="M46" s="1151">
        <f t="shared" si="5"/>
        <v>0</v>
      </c>
      <c r="N46" s="1158">
        <f>MH1960_HOSP_05!Z47</f>
        <v>0</v>
      </c>
      <c r="O46" s="1153">
        <f>MH1960_PHYS_05!Z47</f>
        <v>0</v>
      </c>
      <c r="P46" s="1153">
        <f t="shared" si="3"/>
        <v>0</v>
      </c>
      <c r="Q46" s="1153">
        <f>MH1960_HOSP_10!Z47</f>
        <v>0</v>
      </c>
      <c r="R46" s="1153">
        <f>MH1960_PHYS_10!Z47</f>
        <v>0</v>
      </c>
      <c r="S46" s="1153">
        <f t="shared" si="10"/>
        <v>0</v>
      </c>
      <c r="T46" s="1153">
        <f>MH1960_HOSP_15!Z47</f>
        <v>0</v>
      </c>
      <c r="U46" s="1153">
        <f>MH1960_PHYS_15!Z47</f>
        <v>0</v>
      </c>
      <c r="V46" s="1153">
        <f t="shared" si="6"/>
        <v>0</v>
      </c>
      <c r="W46" s="1166">
        <f t="shared" si="7"/>
        <v>0</v>
      </c>
    </row>
    <row r="47" spans="1:23" ht="12.6" customHeight="1">
      <c r="A47" s="572"/>
      <c r="B47" s="872" t="s">
        <v>933</v>
      </c>
      <c r="C47" s="1152"/>
      <c r="D47" s="1152"/>
      <c r="E47" s="1178">
        <f t="shared" si="8"/>
        <v>0</v>
      </c>
      <c r="F47" s="1152"/>
      <c r="G47" s="1195">
        <f t="shared" si="9"/>
        <v>0</v>
      </c>
      <c r="H47" s="1188"/>
      <c r="I47" s="1188"/>
      <c r="J47" s="1188"/>
      <c r="K47" s="1154">
        <f t="shared" si="4"/>
        <v>0</v>
      </c>
      <c r="L47" s="1188"/>
      <c r="M47" s="1151">
        <f t="shared" si="5"/>
        <v>0</v>
      </c>
      <c r="N47" s="1158">
        <f>MH1960_HOSP_05!Z48</f>
        <v>0</v>
      </c>
      <c r="O47" s="1153">
        <f>MH1960_PHYS_05!Z48</f>
        <v>0</v>
      </c>
      <c r="P47" s="1153">
        <f>SUM(N47:O47)</f>
        <v>0</v>
      </c>
      <c r="Q47" s="1153">
        <f>MH1960_HOSP_10!Z48</f>
        <v>0</v>
      </c>
      <c r="R47" s="1153">
        <f>MH1960_PHYS_10!Z48</f>
        <v>0</v>
      </c>
      <c r="S47" s="1153">
        <f>SUM(Q47:R47)</f>
        <v>0</v>
      </c>
      <c r="T47" s="1153">
        <f>MH1960_HOSP_15!Z48</f>
        <v>0</v>
      </c>
      <c r="U47" s="1153">
        <f>MH1960_PHYS_15!Z48</f>
        <v>0</v>
      </c>
      <c r="V47" s="1153">
        <f>SUM(T47:U47)</f>
        <v>0</v>
      </c>
      <c r="W47" s="1166">
        <f>SUM(P47,S47,V47)</f>
        <v>0</v>
      </c>
    </row>
    <row r="48" spans="1:23" ht="12.6" customHeight="1">
      <c r="A48" s="572"/>
      <c r="B48" s="650" t="s">
        <v>709</v>
      </c>
      <c r="C48" s="1152"/>
      <c r="D48" s="1152"/>
      <c r="E48" s="1178">
        <f t="shared" si="8"/>
        <v>0</v>
      </c>
      <c r="F48" s="1152"/>
      <c r="G48" s="1195">
        <f t="shared" si="9"/>
        <v>0</v>
      </c>
      <c r="H48" s="1188"/>
      <c r="I48" s="1188"/>
      <c r="J48" s="1188"/>
      <c r="K48" s="1154">
        <f t="shared" si="4"/>
        <v>0</v>
      </c>
      <c r="L48" s="1188"/>
      <c r="M48" s="1151">
        <f t="shared" si="5"/>
        <v>0</v>
      </c>
      <c r="N48" s="1158">
        <f>MH1960_HOSP_05!Z49</f>
        <v>0</v>
      </c>
      <c r="O48" s="1153">
        <f>MH1960_PHYS_05!Z49</f>
        <v>0</v>
      </c>
      <c r="P48" s="1153">
        <f>SUM(N48:O48)</f>
        <v>0</v>
      </c>
      <c r="Q48" s="1153">
        <f>MH1960_HOSP_10!Z49</f>
        <v>0</v>
      </c>
      <c r="R48" s="1153">
        <f>MH1960_PHYS_10!Z49</f>
        <v>0</v>
      </c>
      <c r="S48" s="1153">
        <f>SUM(Q48:R48)</f>
        <v>0</v>
      </c>
      <c r="T48" s="1153">
        <f>MH1960_HOSP_15!Z49</f>
        <v>0</v>
      </c>
      <c r="U48" s="1153">
        <f>MH1960_PHYS_15!Z49</f>
        <v>0</v>
      </c>
      <c r="V48" s="1153">
        <f>SUM(T48:U48)</f>
        <v>0</v>
      </c>
      <c r="W48" s="1166">
        <f>SUM(P48,S48,V48)</f>
        <v>0</v>
      </c>
    </row>
    <row r="49" spans="1:23" ht="12.6" customHeight="1">
      <c r="A49" s="572"/>
      <c r="B49" s="650" t="s">
        <v>710</v>
      </c>
      <c r="C49" s="1152"/>
      <c r="D49" s="1152"/>
      <c r="E49" s="1178">
        <f t="shared" si="8"/>
        <v>0</v>
      </c>
      <c r="F49" s="1152"/>
      <c r="G49" s="1195">
        <f t="shared" si="9"/>
        <v>0</v>
      </c>
      <c r="H49" s="1188"/>
      <c r="I49" s="1188"/>
      <c r="J49" s="1188"/>
      <c r="K49" s="1154">
        <f t="shared" si="4"/>
        <v>0</v>
      </c>
      <c r="L49" s="1188"/>
      <c r="M49" s="1151">
        <f t="shared" si="5"/>
        <v>0</v>
      </c>
      <c r="N49" s="1158">
        <f>MH1960_HOSP_05!Z50</f>
        <v>0</v>
      </c>
      <c r="O49" s="1153">
        <f>MH1960_PHYS_05!Z50</f>
        <v>0</v>
      </c>
      <c r="P49" s="1153">
        <f t="shared" si="3"/>
        <v>0</v>
      </c>
      <c r="Q49" s="1153">
        <f>MH1960_HOSP_10!Z50</f>
        <v>0</v>
      </c>
      <c r="R49" s="1153">
        <f>MH1960_PHYS_10!Z49</f>
        <v>0</v>
      </c>
      <c r="S49" s="1153">
        <f t="shared" si="10"/>
        <v>0</v>
      </c>
      <c r="T49" s="1153">
        <f>MH1960_HOSP_15!Z50</f>
        <v>0</v>
      </c>
      <c r="U49" s="1153">
        <f>MH1960_PHYS_15!Z50</f>
        <v>0</v>
      </c>
      <c r="V49" s="1153">
        <f t="shared" si="6"/>
        <v>0</v>
      </c>
      <c r="W49" s="1166">
        <f t="shared" si="7"/>
        <v>0</v>
      </c>
    </row>
    <row r="50" spans="1:23" ht="12.6" customHeight="1">
      <c r="A50" s="572"/>
      <c r="B50" s="650" t="s">
        <v>711</v>
      </c>
      <c r="C50" s="1152"/>
      <c r="D50" s="1152"/>
      <c r="E50" s="1178">
        <f t="shared" si="8"/>
        <v>0</v>
      </c>
      <c r="F50" s="1152"/>
      <c r="G50" s="1195">
        <f t="shared" si="9"/>
        <v>0</v>
      </c>
      <c r="H50" s="1188"/>
      <c r="I50" s="1188"/>
      <c r="J50" s="1188"/>
      <c r="K50" s="1154">
        <f t="shared" si="4"/>
        <v>0</v>
      </c>
      <c r="L50" s="1188"/>
      <c r="M50" s="1151">
        <f t="shared" si="5"/>
        <v>0</v>
      </c>
      <c r="N50" s="1158">
        <f>MH1960_HOSP_05!Z51</f>
        <v>0</v>
      </c>
      <c r="O50" s="1153">
        <f>MH1960_PHYS_05!Z51</f>
        <v>0</v>
      </c>
      <c r="P50" s="1153">
        <f t="shared" si="3"/>
        <v>0</v>
      </c>
      <c r="Q50" s="1153">
        <f>MH1960_HOSP_10!Z51</f>
        <v>0</v>
      </c>
      <c r="R50" s="1153">
        <f>MH1960_PHYS_10!Z50</f>
        <v>0</v>
      </c>
      <c r="S50" s="1153">
        <f t="shared" si="10"/>
        <v>0</v>
      </c>
      <c r="T50" s="1153">
        <f>MH1960_HOSP_15!Z51</f>
        <v>0</v>
      </c>
      <c r="U50" s="1153">
        <f>MH1960_PHYS_15!Z51</f>
        <v>0</v>
      </c>
      <c r="V50" s="1153">
        <f t="shared" si="6"/>
        <v>0</v>
      </c>
      <c r="W50" s="1166">
        <f t="shared" si="7"/>
        <v>0</v>
      </c>
    </row>
    <row r="51" spans="1:23" ht="12.6" customHeight="1">
      <c r="A51" s="572"/>
      <c r="B51" s="650" t="s">
        <v>712</v>
      </c>
      <c r="C51" s="1152"/>
      <c r="D51" s="1152"/>
      <c r="E51" s="1178">
        <f t="shared" si="8"/>
        <v>0</v>
      </c>
      <c r="F51" s="1152"/>
      <c r="G51" s="1195">
        <f t="shared" si="9"/>
        <v>0</v>
      </c>
      <c r="H51" s="1188"/>
      <c r="I51" s="1188"/>
      <c r="J51" s="1188"/>
      <c r="K51" s="1154">
        <f t="shared" si="4"/>
        <v>0</v>
      </c>
      <c r="L51" s="1188"/>
      <c r="M51" s="1151">
        <f t="shared" si="5"/>
        <v>0</v>
      </c>
      <c r="N51" s="1158">
        <f>MH1960_HOSP_05!Z52</f>
        <v>0</v>
      </c>
      <c r="O51" s="1153">
        <f>MH1960_PHYS_05!Z52</f>
        <v>0</v>
      </c>
      <c r="P51" s="1153">
        <f t="shared" si="3"/>
        <v>0</v>
      </c>
      <c r="Q51" s="1153">
        <f>MH1960_HOSP_10!Z52</f>
        <v>0</v>
      </c>
      <c r="R51" s="1153">
        <f>MH1960_PHYS_10!Z51</f>
        <v>0</v>
      </c>
      <c r="S51" s="1153">
        <f t="shared" si="10"/>
        <v>0</v>
      </c>
      <c r="T51" s="1153">
        <f>MH1960_HOSP_15!Z52</f>
        <v>0</v>
      </c>
      <c r="U51" s="1153">
        <f>MH1960_PHYS_15!Z52</f>
        <v>0</v>
      </c>
      <c r="V51" s="1153">
        <f t="shared" si="6"/>
        <v>0</v>
      </c>
      <c r="W51" s="1166">
        <f t="shared" si="7"/>
        <v>0</v>
      </c>
    </row>
    <row r="52" spans="1:23" ht="12.6" customHeight="1">
      <c r="A52" s="572"/>
      <c r="B52" s="650" t="s">
        <v>713</v>
      </c>
      <c r="C52" s="1152"/>
      <c r="D52" s="1152"/>
      <c r="E52" s="1178">
        <f t="shared" si="8"/>
        <v>0</v>
      </c>
      <c r="F52" s="1152"/>
      <c r="G52" s="1195">
        <f t="shared" si="9"/>
        <v>0</v>
      </c>
      <c r="H52" s="1188"/>
      <c r="I52" s="1188"/>
      <c r="J52" s="1188"/>
      <c r="K52" s="1154">
        <f t="shared" si="4"/>
        <v>0</v>
      </c>
      <c r="L52" s="1188"/>
      <c r="M52" s="1151">
        <f t="shared" si="5"/>
        <v>0</v>
      </c>
      <c r="N52" s="1158">
        <f>MH1960_HOSP_05!Z53</f>
        <v>0</v>
      </c>
      <c r="O52" s="1153">
        <f>MH1960_PHYS_05!Z53</f>
        <v>0</v>
      </c>
      <c r="P52" s="1153">
        <f t="shared" si="3"/>
        <v>0</v>
      </c>
      <c r="Q52" s="1153">
        <f>MH1960_HOSP_10!Z53</f>
        <v>0</v>
      </c>
      <c r="R52" s="1153">
        <f>MH1960_PHYS_10!Z52</f>
        <v>0</v>
      </c>
      <c r="S52" s="1153">
        <f t="shared" si="10"/>
        <v>0</v>
      </c>
      <c r="T52" s="1153">
        <f>MH1960_HOSP_15!Z53</f>
        <v>0</v>
      </c>
      <c r="U52" s="1153">
        <f>MH1960_PHYS_15!Z53</f>
        <v>0</v>
      </c>
      <c r="V52" s="1153">
        <f t="shared" si="6"/>
        <v>0</v>
      </c>
      <c r="W52" s="1166">
        <f t="shared" si="7"/>
        <v>0</v>
      </c>
    </row>
    <row r="53" spans="1:23" ht="12.6" customHeight="1">
      <c r="A53" s="572"/>
      <c r="B53" s="650" t="s">
        <v>714</v>
      </c>
      <c r="C53" s="1152"/>
      <c r="D53" s="1152"/>
      <c r="E53" s="1178">
        <f t="shared" si="8"/>
        <v>0</v>
      </c>
      <c r="F53" s="1152"/>
      <c r="G53" s="1195">
        <f t="shared" si="9"/>
        <v>0</v>
      </c>
      <c r="H53" s="1188"/>
      <c r="I53" s="1188"/>
      <c r="J53" s="1188"/>
      <c r="K53" s="1154">
        <f t="shared" si="4"/>
        <v>0</v>
      </c>
      <c r="L53" s="1188"/>
      <c r="M53" s="1151">
        <f t="shared" si="5"/>
        <v>0</v>
      </c>
      <c r="N53" s="1158">
        <f>MH1960_HOSP_05!Z54</f>
        <v>0</v>
      </c>
      <c r="O53" s="1153">
        <f>MH1960_PHYS_05!Z54</f>
        <v>0</v>
      </c>
      <c r="P53" s="1153">
        <f t="shared" si="3"/>
        <v>0</v>
      </c>
      <c r="Q53" s="1153">
        <f>MH1960_HOSP_10!Z54</f>
        <v>0</v>
      </c>
      <c r="R53" s="1153">
        <f>MH1960_PHYS_10!Z53</f>
        <v>0</v>
      </c>
      <c r="S53" s="1153">
        <f t="shared" si="10"/>
        <v>0</v>
      </c>
      <c r="T53" s="1153">
        <f>MH1960_HOSP_15!Z54</f>
        <v>0</v>
      </c>
      <c r="U53" s="1153">
        <f>MH1960_PHYS_15!Z54</f>
        <v>0</v>
      </c>
      <c r="V53" s="1153">
        <f t="shared" si="6"/>
        <v>0</v>
      </c>
      <c r="W53" s="1166">
        <f t="shared" si="7"/>
        <v>0</v>
      </c>
    </row>
    <row r="54" spans="1:23" ht="12.6" customHeight="1">
      <c r="A54" s="572"/>
      <c r="B54" s="650" t="s">
        <v>715</v>
      </c>
      <c r="C54" s="1152"/>
      <c r="D54" s="1152"/>
      <c r="E54" s="1178">
        <f t="shared" si="8"/>
        <v>0</v>
      </c>
      <c r="F54" s="1152"/>
      <c r="G54" s="1195">
        <f t="shared" si="9"/>
        <v>0</v>
      </c>
      <c r="H54" s="1188"/>
      <c r="I54" s="1188"/>
      <c r="J54" s="1188"/>
      <c r="K54" s="1154">
        <f t="shared" si="4"/>
        <v>0</v>
      </c>
      <c r="L54" s="1188"/>
      <c r="M54" s="1151">
        <f t="shared" si="5"/>
        <v>0</v>
      </c>
      <c r="N54" s="1158">
        <f>MH1960_HOSP_05!Z55</f>
        <v>0</v>
      </c>
      <c r="O54" s="1153">
        <f>MH1960_PHYS_05!Z55</f>
        <v>0</v>
      </c>
      <c r="P54" s="1153">
        <f t="shared" si="3"/>
        <v>0</v>
      </c>
      <c r="Q54" s="1153">
        <f>MH1960_HOSP_10!Z55</f>
        <v>0</v>
      </c>
      <c r="R54" s="1153">
        <f>MH1960_PHYS_10!Z54</f>
        <v>0</v>
      </c>
      <c r="S54" s="1153">
        <f t="shared" si="10"/>
        <v>0</v>
      </c>
      <c r="T54" s="1153">
        <f>MH1960_HOSP_15!Z55</f>
        <v>0</v>
      </c>
      <c r="U54" s="1153">
        <f>MH1960_PHYS_15!Z55</f>
        <v>0</v>
      </c>
      <c r="V54" s="1153">
        <f t="shared" si="6"/>
        <v>0</v>
      </c>
      <c r="W54" s="1166">
        <f t="shared" si="7"/>
        <v>0</v>
      </c>
    </row>
    <row r="55" spans="1:23" ht="12.6" customHeight="1">
      <c r="A55" s="572"/>
      <c r="B55" s="650" t="s">
        <v>716</v>
      </c>
      <c r="C55" s="1152"/>
      <c r="D55" s="1152"/>
      <c r="E55" s="1178">
        <f t="shared" si="8"/>
        <v>0</v>
      </c>
      <c r="F55" s="1152"/>
      <c r="G55" s="1195">
        <f t="shared" si="9"/>
        <v>0</v>
      </c>
      <c r="H55" s="1188"/>
      <c r="I55" s="1188"/>
      <c r="J55" s="1188"/>
      <c r="K55" s="1154">
        <f t="shared" si="4"/>
        <v>0</v>
      </c>
      <c r="L55" s="1188"/>
      <c r="M55" s="1151">
        <f t="shared" si="5"/>
        <v>0</v>
      </c>
      <c r="N55" s="1158">
        <f>MH1960_HOSP_05!Z56</f>
        <v>0</v>
      </c>
      <c r="O55" s="1153">
        <f>MH1960_PHYS_05!Z56</f>
        <v>0</v>
      </c>
      <c r="P55" s="1153">
        <f t="shared" si="3"/>
        <v>0</v>
      </c>
      <c r="Q55" s="1153">
        <f>MH1960_HOSP_10!Z56</f>
        <v>0</v>
      </c>
      <c r="R55" s="1153">
        <f>MH1960_PHYS_10!Z55</f>
        <v>0</v>
      </c>
      <c r="S55" s="1153">
        <f t="shared" si="10"/>
        <v>0</v>
      </c>
      <c r="T55" s="1153">
        <f>MH1960_HOSP_15!Z56</f>
        <v>0</v>
      </c>
      <c r="U55" s="1153">
        <f>MH1960_PHYS_15!Z56</f>
        <v>0</v>
      </c>
      <c r="V55" s="1153">
        <f t="shared" si="6"/>
        <v>0</v>
      </c>
      <c r="W55" s="1166">
        <f t="shared" si="7"/>
        <v>0</v>
      </c>
    </row>
    <row r="56" spans="1:23" ht="12.6" customHeight="1">
      <c r="A56" s="572"/>
      <c r="B56" s="872" t="s">
        <v>934</v>
      </c>
      <c r="C56" s="1152"/>
      <c r="D56" s="1152"/>
      <c r="E56" s="1178">
        <f t="shared" si="8"/>
        <v>0</v>
      </c>
      <c r="F56" s="1152"/>
      <c r="G56" s="1195">
        <f t="shared" si="9"/>
        <v>0</v>
      </c>
      <c r="H56" s="1188"/>
      <c r="I56" s="1188"/>
      <c r="J56" s="1188"/>
      <c r="K56" s="1154">
        <f t="shared" si="4"/>
        <v>0</v>
      </c>
      <c r="L56" s="1188"/>
      <c r="M56" s="1151">
        <f t="shared" si="5"/>
        <v>0</v>
      </c>
      <c r="N56" s="1158">
        <f>MH1960_HOSP_05!Z57</f>
        <v>0</v>
      </c>
      <c r="O56" s="1153">
        <f>MH1960_PHYS_05!Z57</f>
        <v>0</v>
      </c>
      <c r="P56" s="1153">
        <f>SUM(N56:O56)</f>
        <v>0</v>
      </c>
      <c r="Q56" s="1153">
        <f>MH1960_HOSP_10!Z57</f>
        <v>0</v>
      </c>
      <c r="R56" s="1153">
        <f>MH1960_PHYS_10!Z56</f>
        <v>0</v>
      </c>
      <c r="S56" s="1153">
        <f>SUM(Q56:R56)</f>
        <v>0</v>
      </c>
      <c r="T56" s="1153">
        <f>MH1960_HOSP_15!Z57</f>
        <v>0</v>
      </c>
      <c r="U56" s="1153">
        <f>MH1960_PHYS_15!Z57</f>
        <v>0</v>
      </c>
      <c r="V56" s="1153">
        <f>SUM(T56:U56)</f>
        <v>0</v>
      </c>
      <c r="W56" s="1166">
        <f>SUM(P56,S56,V56)</f>
        <v>0</v>
      </c>
    </row>
    <row r="57" spans="1:23" ht="12.6" customHeight="1">
      <c r="A57" s="572"/>
      <c r="B57" s="872" t="s">
        <v>935</v>
      </c>
      <c r="C57" s="1152"/>
      <c r="D57" s="1152"/>
      <c r="E57" s="1178">
        <f t="shared" si="8"/>
        <v>0</v>
      </c>
      <c r="F57" s="1152"/>
      <c r="G57" s="1195">
        <f t="shared" si="9"/>
        <v>0</v>
      </c>
      <c r="H57" s="1188"/>
      <c r="I57" s="1188"/>
      <c r="J57" s="1188"/>
      <c r="K57" s="1154">
        <f t="shared" si="4"/>
        <v>0</v>
      </c>
      <c r="L57" s="1188"/>
      <c r="M57" s="1151">
        <f t="shared" si="5"/>
        <v>0</v>
      </c>
      <c r="N57" s="1158">
        <f>MH1960_HOSP_05!Z58</f>
        <v>0</v>
      </c>
      <c r="O57" s="1153">
        <f>MH1960_PHYS_05!Z58</f>
        <v>0</v>
      </c>
      <c r="P57" s="1153">
        <f>SUM(N57:O57)</f>
        <v>0</v>
      </c>
      <c r="Q57" s="1153">
        <f>MH1960_HOSP_10!Z58</f>
        <v>0</v>
      </c>
      <c r="R57" s="1153">
        <f>MH1960_PHYS_10!Z57</f>
        <v>0</v>
      </c>
      <c r="S57" s="1153">
        <f>SUM(Q57:R57)</f>
        <v>0</v>
      </c>
      <c r="T57" s="1153">
        <f>MH1960_HOSP_15!Z58</f>
        <v>0</v>
      </c>
      <c r="U57" s="1153">
        <f>MH1960_PHYS_15!Z58</f>
        <v>0</v>
      </c>
      <c r="V57" s="1153">
        <f>SUM(T57:U57)</f>
        <v>0</v>
      </c>
      <c r="W57" s="1166">
        <f>SUM(P57,S57,V57)</f>
        <v>0</v>
      </c>
    </row>
    <row r="58" spans="1:23" ht="12.6" customHeight="1">
      <c r="A58" s="572"/>
      <c r="B58" s="872" t="s">
        <v>936</v>
      </c>
      <c r="C58" s="1152"/>
      <c r="D58" s="1152"/>
      <c r="E58" s="1178">
        <f t="shared" si="8"/>
        <v>0</v>
      </c>
      <c r="F58" s="1152"/>
      <c r="G58" s="1195">
        <f t="shared" si="9"/>
        <v>0</v>
      </c>
      <c r="H58" s="1188"/>
      <c r="I58" s="1188"/>
      <c r="J58" s="1188"/>
      <c r="K58" s="1154">
        <f t="shared" si="4"/>
        <v>0</v>
      </c>
      <c r="L58" s="1188"/>
      <c r="M58" s="1151">
        <f t="shared" si="5"/>
        <v>0</v>
      </c>
      <c r="N58" s="1158">
        <f>MH1960_HOSP_05!Z59</f>
        <v>0</v>
      </c>
      <c r="O58" s="1153">
        <f>MH1960_PHYS_05!Z59</f>
        <v>0</v>
      </c>
      <c r="P58" s="1153">
        <f>SUM(N58:O58)</f>
        <v>0</v>
      </c>
      <c r="Q58" s="1153">
        <f>MH1960_HOSP_10!Z59</f>
        <v>0</v>
      </c>
      <c r="R58" s="1153">
        <f>MH1960_PHYS_10!Z58</f>
        <v>0</v>
      </c>
      <c r="S58" s="1153">
        <f>SUM(Q58:R58)</f>
        <v>0</v>
      </c>
      <c r="T58" s="1153">
        <f>MH1960_HOSP_15!Z59</f>
        <v>0</v>
      </c>
      <c r="U58" s="1153">
        <f>MH1960_PHYS_15!Z59</f>
        <v>0</v>
      </c>
      <c r="V58" s="1153">
        <f>SUM(T58:U58)</f>
        <v>0</v>
      </c>
      <c r="W58" s="1166">
        <f>SUM(P58,S58,V58)</f>
        <v>0</v>
      </c>
    </row>
    <row r="59" spans="1:23" ht="12.6" customHeight="1">
      <c r="A59" s="572"/>
      <c r="B59" s="872" t="s">
        <v>937</v>
      </c>
      <c r="C59" s="1152"/>
      <c r="D59" s="1152"/>
      <c r="E59" s="1178">
        <f t="shared" si="8"/>
        <v>0</v>
      </c>
      <c r="F59" s="1152"/>
      <c r="G59" s="1195">
        <f t="shared" si="9"/>
        <v>0</v>
      </c>
      <c r="H59" s="1188"/>
      <c r="I59" s="1188"/>
      <c r="J59" s="1188"/>
      <c r="K59" s="1154">
        <f t="shared" si="4"/>
        <v>0</v>
      </c>
      <c r="L59" s="1188"/>
      <c r="M59" s="1151">
        <f t="shared" si="5"/>
        <v>0</v>
      </c>
      <c r="N59" s="1158">
        <f>MH1960_HOSP_05!Z60</f>
        <v>0</v>
      </c>
      <c r="O59" s="1153">
        <f>MH1960_PHYS_05!Z60</f>
        <v>0</v>
      </c>
      <c r="P59" s="1153">
        <f>SUM(N59:O59)</f>
        <v>0</v>
      </c>
      <c r="Q59" s="1153">
        <f>MH1960_HOSP_10!Z60</f>
        <v>0</v>
      </c>
      <c r="R59" s="1153">
        <f>MH1960_PHYS_10!Z59</f>
        <v>0</v>
      </c>
      <c r="S59" s="1153">
        <f>SUM(Q59:R59)</f>
        <v>0</v>
      </c>
      <c r="T59" s="1153">
        <f>MH1960_HOSP_15!Z60</f>
        <v>0</v>
      </c>
      <c r="U59" s="1153">
        <f>MH1960_PHYS_15!Z60</f>
        <v>0</v>
      </c>
      <c r="V59" s="1153">
        <f>SUM(T59:U59)</f>
        <v>0</v>
      </c>
      <c r="W59" s="1166">
        <f>SUM(P59,S59,V59)</f>
        <v>0</v>
      </c>
    </row>
    <row r="60" spans="1:23" ht="12.6" customHeight="1">
      <c r="A60" s="572"/>
      <c r="B60" s="872" t="s">
        <v>938</v>
      </c>
      <c r="C60" s="1152"/>
      <c r="D60" s="1152"/>
      <c r="E60" s="1178">
        <f t="shared" si="8"/>
        <v>0</v>
      </c>
      <c r="F60" s="1152"/>
      <c r="G60" s="1195">
        <f t="shared" si="9"/>
        <v>0</v>
      </c>
      <c r="H60" s="1188"/>
      <c r="I60" s="1188"/>
      <c r="J60" s="1188"/>
      <c r="K60" s="1154">
        <f t="shared" si="4"/>
        <v>0</v>
      </c>
      <c r="L60" s="1188"/>
      <c r="M60" s="1151">
        <f t="shared" si="5"/>
        <v>0</v>
      </c>
      <c r="N60" s="1158">
        <f>MH1960_HOSP_05!Z61</f>
        <v>0</v>
      </c>
      <c r="O60" s="1153">
        <f>MH1960_PHYS_05!Z61</f>
        <v>0</v>
      </c>
      <c r="P60" s="1153">
        <f>SUM(N60:O60)</f>
        <v>0</v>
      </c>
      <c r="Q60" s="1153">
        <f>MH1960_HOSP_10!Z61</f>
        <v>0</v>
      </c>
      <c r="R60" s="1153">
        <f>MH1960_PHYS_10!Z60</f>
        <v>0</v>
      </c>
      <c r="S60" s="1153">
        <f>SUM(Q60:R60)</f>
        <v>0</v>
      </c>
      <c r="T60" s="1153">
        <f>MH1960_HOSP_15!Z61</f>
        <v>0</v>
      </c>
      <c r="U60" s="1153">
        <f>MH1960_PHYS_15!Z61</f>
        <v>0</v>
      </c>
      <c r="V60" s="1153">
        <f>SUM(T60:U60)</f>
        <v>0</v>
      </c>
      <c r="W60" s="1166">
        <f>SUM(P60,S60,V60)</f>
        <v>0</v>
      </c>
    </row>
    <row r="61" spans="1:23" ht="12.6" customHeight="1">
      <c r="A61" s="573"/>
      <c r="B61" s="1038" t="s">
        <v>717</v>
      </c>
      <c r="C61" s="1152"/>
      <c r="D61" s="1152"/>
      <c r="E61" s="1178">
        <f t="shared" si="8"/>
        <v>0</v>
      </c>
      <c r="F61" s="1152"/>
      <c r="G61" s="1195">
        <f t="shared" si="9"/>
        <v>0</v>
      </c>
      <c r="H61" s="1188"/>
      <c r="I61" s="1188"/>
      <c r="J61" s="1188"/>
      <c r="K61" s="1154">
        <f t="shared" si="4"/>
        <v>0</v>
      </c>
      <c r="L61" s="1188"/>
      <c r="M61" s="1151">
        <f t="shared" si="5"/>
        <v>0</v>
      </c>
      <c r="N61" s="1158">
        <f>MH1960_HOSP_05!Z62</f>
        <v>0</v>
      </c>
      <c r="O61" s="1153">
        <f>MH1960_PHYS_05!Z62</f>
        <v>0</v>
      </c>
      <c r="P61" s="1153">
        <f t="shared" si="3"/>
        <v>0</v>
      </c>
      <c r="Q61" s="1153">
        <f>MH1960_HOSP_10!Z62</f>
        <v>0</v>
      </c>
      <c r="R61" s="1153">
        <f>MH1960_PHYS_10!Z62</f>
        <v>0</v>
      </c>
      <c r="S61" s="1153">
        <f t="shared" si="10"/>
        <v>0</v>
      </c>
      <c r="T61" s="1153">
        <f>MH1960_HOSP_15!Z62</f>
        <v>0</v>
      </c>
      <c r="U61" s="1153">
        <f>MH1960_PHYS_15!Z62</f>
        <v>0</v>
      </c>
      <c r="V61" s="1153">
        <f t="shared" si="6"/>
        <v>0</v>
      </c>
      <c r="W61" s="1166">
        <f t="shared" si="7"/>
        <v>0</v>
      </c>
    </row>
    <row r="62" spans="1:23" ht="12.6" customHeight="1">
      <c r="A62" s="569" t="s">
        <v>718</v>
      </c>
      <c r="B62" s="570"/>
      <c r="C62" s="1157"/>
      <c r="D62" s="1157"/>
      <c r="E62" s="1179"/>
      <c r="F62" s="1157"/>
      <c r="G62" s="1156"/>
      <c r="H62" s="1157"/>
      <c r="I62" s="1157"/>
      <c r="J62" s="1157"/>
      <c r="K62" s="1159"/>
      <c r="L62" s="1159"/>
      <c r="M62" s="1167"/>
      <c r="N62" s="1159"/>
      <c r="O62" s="1159"/>
      <c r="P62" s="1159"/>
      <c r="Q62" s="1159"/>
      <c r="R62" s="1159"/>
      <c r="S62" s="1159"/>
      <c r="T62" s="1159"/>
      <c r="U62" s="1159"/>
      <c r="V62" s="1159"/>
      <c r="W62" s="1159"/>
    </row>
    <row r="63" spans="1:23" ht="12.6" customHeight="1">
      <c r="A63" s="572"/>
      <c r="B63" s="650" t="s">
        <v>719</v>
      </c>
      <c r="C63" s="1152"/>
      <c r="D63" s="1193"/>
      <c r="E63" s="1198">
        <f t="shared" ref="E63:E79" si="11">SUM(C63:D63)</f>
        <v>0</v>
      </c>
      <c r="F63" s="1152"/>
      <c r="G63" s="1195">
        <f>IF(F63&gt;0,E63/F63,0)</f>
        <v>0</v>
      </c>
      <c r="H63" s="1188"/>
      <c r="I63" s="1188"/>
      <c r="J63" s="1188"/>
      <c r="K63" s="1199">
        <f>SUM(H63:J63)</f>
        <v>0</v>
      </c>
      <c r="L63" s="1188"/>
      <c r="M63" s="1151">
        <f t="shared" si="5"/>
        <v>0</v>
      </c>
      <c r="N63" s="1160"/>
      <c r="O63" s="1160"/>
      <c r="P63" s="1160"/>
      <c r="Q63" s="1153">
        <f>MH1960_HOSP_10!Z64</f>
        <v>0</v>
      </c>
      <c r="R63" s="1153">
        <f>MH1960_PHYS_10!Z64</f>
        <v>0</v>
      </c>
      <c r="S63" s="1153">
        <f t="shared" si="10"/>
        <v>0</v>
      </c>
      <c r="T63" s="1153">
        <f>MH1960_HOSP_15!Z64</f>
        <v>0</v>
      </c>
      <c r="U63" s="1153">
        <f>MH1960_PHYS_15!Z64</f>
        <v>0</v>
      </c>
      <c r="V63" s="1153">
        <f>SUM(T63:U63)</f>
        <v>0</v>
      </c>
      <c r="W63" s="1166">
        <f>SUM(P63,S63,V63)</f>
        <v>0</v>
      </c>
    </row>
    <row r="64" spans="1:23" ht="12.6" customHeight="1">
      <c r="A64" s="572"/>
      <c r="B64" s="872" t="s">
        <v>939</v>
      </c>
      <c r="C64" s="1152"/>
      <c r="D64" s="1193"/>
      <c r="E64" s="1198">
        <f t="shared" si="11"/>
        <v>0</v>
      </c>
      <c r="F64" s="1152"/>
      <c r="G64" s="1195">
        <f>IF(F64&gt;0,E64/F64,0)</f>
        <v>0</v>
      </c>
      <c r="H64" s="1188"/>
      <c r="I64" s="1188"/>
      <c r="J64" s="1188"/>
      <c r="K64" s="1199">
        <f>SUM(H64:J64)</f>
        <v>0</v>
      </c>
      <c r="L64" s="1188"/>
      <c r="M64" s="1151">
        <f t="shared" si="5"/>
        <v>0</v>
      </c>
      <c r="N64" s="1160"/>
      <c r="O64" s="1160"/>
      <c r="P64" s="1160"/>
      <c r="Q64" s="1153">
        <f>MH1960_HOSP_10!Z65</f>
        <v>0</v>
      </c>
      <c r="R64" s="1153">
        <f>MH1960_PHYS_10!Z65</f>
        <v>0</v>
      </c>
      <c r="S64" s="1153">
        <f>SUM(Q64:R64)</f>
        <v>0</v>
      </c>
      <c r="T64" s="1153">
        <f>MH1960_HOSP_15!Z65</f>
        <v>0</v>
      </c>
      <c r="U64" s="1153">
        <f>MH1960_PHYS_15!Z65</f>
        <v>0</v>
      </c>
      <c r="V64" s="1153">
        <f>SUM(T64:U64)</f>
        <v>0</v>
      </c>
      <c r="W64" s="1166">
        <f>SUM(P64,S64,V64)</f>
        <v>0</v>
      </c>
    </row>
    <row r="65" spans="1:23" ht="12.6" customHeight="1">
      <c r="A65" s="572"/>
      <c r="B65" s="650" t="s">
        <v>720</v>
      </c>
      <c r="C65" s="1152"/>
      <c r="D65" s="1152"/>
      <c r="E65" s="1198">
        <f t="shared" si="11"/>
        <v>0</v>
      </c>
      <c r="F65" s="1152"/>
      <c r="G65" s="1195">
        <f>IF(F65&gt;0,E65/F65,0)</f>
        <v>0</v>
      </c>
      <c r="H65" s="1188"/>
      <c r="I65" s="1188"/>
      <c r="J65" s="1188"/>
      <c r="K65" s="1199">
        <f>SUM(H65:J65)</f>
        <v>0</v>
      </c>
      <c r="L65" s="1188"/>
      <c r="M65" s="1151">
        <f t="shared" si="5"/>
        <v>0</v>
      </c>
      <c r="N65" s="1160"/>
      <c r="O65" s="1160"/>
      <c r="P65" s="1160"/>
      <c r="Q65" s="1153">
        <f>MH1960_HOSP_10!Z66</f>
        <v>0</v>
      </c>
      <c r="R65" s="1153">
        <f>MH1960_PHYS_10!Z66</f>
        <v>0</v>
      </c>
      <c r="S65" s="1153">
        <f>SUM(Q65:R65)</f>
        <v>0</v>
      </c>
      <c r="T65" s="1153">
        <f>MH1960_HOSP_15!Z66</f>
        <v>0</v>
      </c>
      <c r="U65" s="1153">
        <f>MH1960_PHYS_15!Z66</f>
        <v>0</v>
      </c>
      <c r="V65" s="1153">
        <f>SUM(T65:U65)</f>
        <v>0</v>
      </c>
      <c r="W65" s="1166">
        <f>SUM(P65,S65,V65)</f>
        <v>0</v>
      </c>
    </row>
    <row r="66" spans="1:23" ht="12.6" customHeight="1">
      <c r="A66" s="572"/>
      <c r="B66" s="872" t="s">
        <v>940</v>
      </c>
      <c r="C66" s="1152"/>
      <c r="D66" s="1152"/>
      <c r="E66" s="1198">
        <f t="shared" si="11"/>
        <v>0</v>
      </c>
      <c r="F66" s="1152"/>
      <c r="G66" s="1195">
        <f>IF(F66&gt;0,E66/F66,0)</f>
        <v>0</v>
      </c>
      <c r="H66" s="1188"/>
      <c r="I66" s="1188"/>
      <c r="J66" s="1188"/>
      <c r="K66" s="1199">
        <f>SUM(H66:J66)</f>
        <v>0</v>
      </c>
      <c r="L66" s="1188"/>
      <c r="M66" s="1151">
        <f t="shared" si="5"/>
        <v>0</v>
      </c>
      <c r="N66" s="1160"/>
      <c r="O66" s="1160"/>
      <c r="P66" s="1160"/>
      <c r="Q66" s="1153">
        <f>MH1960_HOSP_10!Z67</f>
        <v>0</v>
      </c>
      <c r="R66" s="1153">
        <f>MH1960_PHYS_10!Z67</f>
        <v>0</v>
      </c>
      <c r="S66" s="1153">
        <f>SUM(Q66:R66)</f>
        <v>0</v>
      </c>
      <c r="T66" s="1153">
        <f>MH1960_HOSP_15!Z67</f>
        <v>0</v>
      </c>
      <c r="U66" s="1153">
        <f>MH1960_PHYS_15!Z67</f>
        <v>0</v>
      </c>
      <c r="V66" s="1153">
        <f>SUM(T66:U66)</f>
        <v>0</v>
      </c>
      <c r="W66" s="1166">
        <f>SUM(P66,S66,V66)</f>
        <v>0</v>
      </c>
    </row>
    <row r="67" spans="1:23" ht="12.6" customHeight="1">
      <c r="A67" s="573"/>
      <c r="B67" s="1038" t="s">
        <v>721</v>
      </c>
      <c r="C67" s="1152"/>
      <c r="D67" s="1152"/>
      <c r="E67" s="1198">
        <f t="shared" si="11"/>
        <v>0</v>
      </c>
      <c r="F67" s="1152"/>
      <c r="G67" s="1195">
        <f>IF(F67&gt;0,E67/F67,0)</f>
        <v>0</v>
      </c>
      <c r="H67" s="1188"/>
      <c r="I67" s="1188"/>
      <c r="J67" s="1188"/>
      <c r="K67" s="1199">
        <f>SUM(H67:J67)</f>
        <v>0</v>
      </c>
      <c r="L67" s="1188"/>
      <c r="M67" s="1151">
        <f t="shared" si="5"/>
        <v>0</v>
      </c>
      <c r="N67" s="1160"/>
      <c r="O67" s="1160"/>
      <c r="P67" s="1160"/>
      <c r="Q67" s="1153">
        <f>MH1960_HOSP_10!Z68</f>
        <v>0</v>
      </c>
      <c r="R67" s="1153">
        <f>MH1960_PHYS_10!Z68</f>
        <v>0</v>
      </c>
      <c r="S67" s="1153">
        <f>SUM(Q67:R67)</f>
        <v>0</v>
      </c>
      <c r="T67" s="1153">
        <f>MH1960_HOSP_15!Z68</f>
        <v>0</v>
      </c>
      <c r="U67" s="1153">
        <f>MH1960_PHYS_15!Z68</f>
        <v>0</v>
      </c>
      <c r="V67" s="1153">
        <f>SUM(T67:U67)</f>
        <v>0</v>
      </c>
      <c r="W67" s="1166">
        <f>SUM(P67,S67,V67)</f>
        <v>0</v>
      </c>
    </row>
    <row r="68" spans="1:23" ht="12.6" customHeight="1">
      <c r="A68" s="818" t="s">
        <v>899</v>
      </c>
      <c r="B68" s="650"/>
      <c r="C68" s="1160"/>
      <c r="D68" s="1160"/>
      <c r="E68" s="1179"/>
      <c r="F68" s="1160"/>
      <c r="G68" s="1162"/>
      <c r="H68" s="1160"/>
      <c r="I68" s="1160"/>
      <c r="J68" s="1160"/>
      <c r="K68" s="1160"/>
      <c r="L68" s="1160"/>
      <c r="M68" s="1162"/>
      <c r="N68" s="1160"/>
      <c r="O68" s="1160"/>
      <c r="P68" s="1160"/>
      <c r="Q68" s="1160"/>
      <c r="R68" s="1160"/>
      <c r="S68" s="1160"/>
      <c r="T68" s="1160"/>
      <c r="U68" s="1160"/>
      <c r="V68" s="1160"/>
      <c r="W68" s="1160"/>
    </row>
    <row r="69" spans="1:23" ht="12.6" customHeight="1">
      <c r="A69" s="572"/>
      <c r="B69" s="1143" t="s">
        <v>891</v>
      </c>
      <c r="C69" s="1152"/>
      <c r="D69" s="1152"/>
      <c r="E69" s="1198">
        <f t="shared" si="11"/>
        <v>0</v>
      </c>
      <c r="F69" s="1152"/>
      <c r="G69" s="1195">
        <f>IF(F69&gt;0,E69/F69,0)</f>
        <v>0</v>
      </c>
      <c r="H69" s="1188"/>
      <c r="I69" s="1188"/>
      <c r="J69" s="1188"/>
      <c r="K69" s="1199">
        <f t="shared" ref="K69:K76" si="12">SUM(H69:J69)</f>
        <v>0</v>
      </c>
      <c r="L69" s="1188"/>
      <c r="M69" s="1151">
        <f t="shared" si="5"/>
        <v>0</v>
      </c>
      <c r="N69" s="1160"/>
      <c r="O69" s="1153">
        <f>MH1960_PHYS_05!Z70</f>
        <v>0</v>
      </c>
      <c r="P69" s="1153">
        <f>SUM(N69:O69)</f>
        <v>0</v>
      </c>
      <c r="Q69" s="1160"/>
      <c r="R69" s="1153">
        <f>MH1960_PHYS_10!Z70</f>
        <v>0</v>
      </c>
      <c r="S69" s="1153">
        <f t="shared" si="10"/>
        <v>0</v>
      </c>
      <c r="T69" s="1160"/>
      <c r="U69" s="1153">
        <f>MH1960_PHYS_15!Z70</f>
        <v>0</v>
      </c>
      <c r="V69" s="1153">
        <f t="shared" ref="V69:V76" si="13">SUM(T69:U69)</f>
        <v>0</v>
      </c>
      <c r="W69" s="1166">
        <f t="shared" ref="W69:W76" si="14">SUM(P69,S69,V69)</f>
        <v>0</v>
      </c>
    </row>
    <row r="70" spans="1:23" ht="12.6" customHeight="1">
      <c r="A70" s="572"/>
      <c r="B70" s="328" t="s">
        <v>892</v>
      </c>
      <c r="C70" s="1152"/>
      <c r="D70" s="1152"/>
      <c r="E70" s="1198">
        <f t="shared" si="11"/>
        <v>0</v>
      </c>
      <c r="F70" s="1152"/>
      <c r="G70" s="1195">
        <f t="shared" ref="G70:G79" si="15">IF(F70&gt;0,E70/F70,0)</f>
        <v>0</v>
      </c>
      <c r="H70" s="1188"/>
      <c r="I70" s="1188"/>
      <c r="J70" s="1188"/>
      <c r="K70" s="1199">
        <f t="shared" si="12"/>
        <v>0</v>
      </c>
      <c r="L70" s="1188"/>
      <c r="M70" s="1151">
        <f t="shared" si="5"/>
        <v>0</v>
      </c>
      <c r="N70" s="1160"/>
      <c r="O70" s="1153">
        <f>MH1960_PHYS_05!Z71</f>
        <v>0</v>
      </c>
      <c r="P70" s="1153">
        <f t="shared" ref="P70:P76" si="16">SUM(N70:O70)</f>
        <v>0</v>
      </c>
      <c r="Q70" s="1160"/>
      <c r="R70" s="1153">
        <f>MH1960_PHYS_10!Z71</f>
        <v>0</v>
      </c>
      <c r="S70" s="1153">
        <f t="shared" si="10"/>
        <v>0</v>
      </c>
      <c r="T70" s="1160"/>
      <c r="U70" s="1153">
        <f>MH1960_PHYS_15!Z71</f>
        <v>0</v>
      </c>
      <c r="V70" s="1153">
        <f t="shared" si="13"/>
        <v>0</v>
      </c>
      <c r="W70" s="1166">
        <f t="shared" si="14"/>
        <v>0</v>
      </c>
    </row>
    <row r="71" spans="1:23" ht="12.6" customHeight="1">
      <c r="A71" s="572"/>
      <c r="B71" s="328" t="s">
        <v>893</v>
      </c>
      <c r="C71" s="1152"/>
      <c r="D71" s="1152"/>
      <c r="E71" s="1198">
        <f t="shared" si="11"/>
        <v>0</v>
      </c>
      <c r="F71" s="1152"/>
      <c r="G71" s="1195">
        <f t="shared" si="15"/>
        <v>0</v>
      </c>
      <c r="H71" s="1188"/>
      <c r="I71" s="1188"/>
      <c r="J71" s="1188"/>
      <c r="K71" s="1199">
        <f t="shared" si="12"/>
        <v>0</v>
      </c>
      <c r="L71" s="1188"/>
      <c r="M71" s="1151">
        <f t="shared" si="5"/>
        <v>0</v>
      </c>
      <c r="N71" s="1160"/>
      <c r="O71" s="1153">
        <f>MH1960_PHYS_05!Z72</f>
        <v>0</v>
      </c>
      <c r="P71" s="1153">
        <f t="shared" si="16"/>
        <v>0</v>
      </c>
      <c r="Q71" s="1160"/>
      <c r="R71" s="1153">
        <f>MH1960_PHYS_10!Z72</f>
        <v>0</v>
      </c>
      <c r="S71" s="1153">
        <f t="shared" si="10"/>
        <v>0</v>
      </c>
      <c r="T71" s="1160"/>
      <c r="U71" s="1153">
        <f>MH1960_PHYS_15!Z72</f>
        <v>0</v>
      </c>
      <c r="V71" s="1153">
        <f t="shared" si="13"/>
        <v>0</v>
      </c>
      <c r="W71" s="1166">
        <f t="shared" si="14"/>
        <v>0</v>
      </c>
    </row>
    <row r="72" spans="1:23" ht="12.6" customHeight="1">
      <c r="A72" s="572"/>
      <c r="B72" s="328" t="s">
        <v>894</v>
      </c>
      <c r="C72" s="1152"/>
      <c r="D72" s="1152"/>
      <c r="E72" s="1198">
        <f t="shared" si="11"/>
        <v>0</v>
      </c>
      <c r="F72" s="1152"/>
      <c r="G72" s="1195">
        <f t="shared" si="15"/>
        <v>0</v>
      </c>
      <c r="H72" s="1188"/>
      <c r="I72" s="1188"/>
      <c r="J72" s="1188"/>
      <c r="K72" s="1199">
        <f t="shared" si="12"/>
        <v>0</v>
      </c>
      <c r="L72" s="1188"/>
      <c r="M72" s="1151">
        <f t="shared" si="5"/>
        <v>0</v>
      </c>
      <c r="N72" s="1160"/>
      <c r="O72" s="1153">
        <f>MH1960_PHYS_05!Z73</f>
        <v>0</v>
      </c>
      <c r="P72" s="1153">
        <f t="shared" si="16"/>
        <v>0</v>
      </c>
      <c r="Q72" s="1160"/>
      <c r="R72" s="1153">
        <f>MH1960_PHYS_10!Z73</f>
        <v>0</v>
      </c>
      <c r="S72" s="1153">
        <f t="shared" si="10"/>
        <v>0</v>
      </c>
      <c r="T72" s="1160"/>
      <c r="U72" s="1153">
        <f>MH1960_PHYS_15!Z73</f>
        <v>0</v>
      </c>
      <c r="V72" s="1153">
        <f t="shared" si="13"/>
        <v>0</v>
      </c>
      <c r="W72" s="1166">
        <f t="shared" si="14"/>
        <v>0</v>
      </c>
    </row>
    <row r="73" spans="1:23" ht="12.6" customHeight="1">
      <c r="A73" s="572"/>
      <c r="B73" s="328" t="s">
        <v>895</v>
      </c>
      <c r="C73" s="1152"/>
      <c r="D73" s="1152"/>
      <c r="E73" s="1198">
        <f t="shared" si="11"/>
        <v>0</v>
      </c>
      <c r="F73" s="1152"/>
      <c r="G73" s="1195">
        <f t="shared" si="15"/>
        <v>0</v>
      </c>
      <c r="H73" s="1188"/>
      <c r="I73" s="1188"/>
      <c r="J73" s="1188"/>
      <c r="K73" s="1199">
        <f t="shared" si="12"/>
        <v>0</v>
      </c>
      <c r="L73" s="1188"/>
      <c r="M73" s="1151">
        <f t="shared" si="5"/>
        <v>0</v>
      </c>
      <c r="N73" s="1160"/>
      <c r="O73" s="1153">
        <f>MH1960_PHYS_05!Z74</f>
        <v>0</v>
      </c>
      <c r="P73" s="1153">
        <f t="shared" si="16"/>
        <v>0</v>
      </c>
      <c r="Q73" s="1160"/>
      <c r="R73" s="1153">
        <f>MH1960_PHYS_10!Z74</f>
        <v>0</v>
      </c>
      <c r="S73" s="1153">
        <f t="shared" si="10"/>
        <v>0</v>
      </c>
      <c r="T73" s="1160"/>
      <c r="U73" s="1153">
        <f>MH1960_PHYS_15!Z74</f>
        <v>0</v>
      </c>
      <c r="V73" s="1153">
        <f t="shared" si="13"/>
        <v>0</v>
      </c>
      <c r="W73" s="1166">
        <f t="shared" si="14"/>
        <v>0</v>
      </c>
    </row>
    <row r="74" spans="1:23" ht="12.6" customHeight="1">
      <c r="A74" s="572"/>
      <c r="B74" s="328" t="s">
        <v>896</v>
      </c>
      <c r="C74" s="1152"/>
      <c r="D74" s="1152"/>
      <c r="E74" s="1198">
        <f t="shared" si="11"/>
        <v>0</v>
      </c>
      <c r="F74" s="1152"/>
      <c r="G74" s="1195">
        <f t="shared" si="15"/>
        <v>0</v>
      </c>
      <c r="H74" s="1188"/>
      <c r="I74" s="1188"/>
      <c r="J74" s="1188"/>
      <c r="K74" s="1199">
        <f t="shared" si="12"/>
        <v>0</v>
      </c>
      <c r="L74" s="1188"/>
      <c r="M74" s="1151">
        <f t="shared" si="5"/>
        <v>0</v>
      </c>
      <c r="N74" s="1160"/>
      <c r="O74" s="1153">
        <f>MH1960_PHYS_05!Z75</f>
        <v>0</v>
      </c>
      <c r="P74" s="1153">
        <f t="shared" si="16"/>
        <v>0</v>
      </c>
      <c r="Q74" s="1160"/>
      <c r="R74" s="1153">
        <f>MH1960_PHYS_10!Z75</f>
        <v>0</v>
      </c>
      <c r="S74" s="1153">
        <f t="shared" si="10"/>
        <v>0</v>
      </c>
      <c r="T74" s="1160"/>
      <c r="U74" s="1153">
        <f>MH1960_PHYS_15!Z75</f>
        <v>0</v>
      </c>
      <c r="V74" s="1153">
        <f t="shared" si="13"/>
        <v>0</v>
      </c>
      <c r="W74" s="1166">
        <f t="shared" si="14"/>
        <v>0</v>
      </c>
    </row>
    <row r="75" spans="1:23" ht="12.6" customHeight="1">
      <c r="A75" s="572"/>
      <c r="B75" s="328" t="s">
        <v>897</v>
      </c>
      <c r="C75" s="1152"/>
      <c r="D75" s="1152"/>
      <c r="E75" s="1198">
        <f t="shared" si="11"/>
        <v>0</v>
      </c>
      <c r="F75" s="1152"/>
      <c r="G75" s="1195">
        <f t="shared" si="15"/>
        <v>0</v>
      </c>
      <c r="H75" s="1188"/>
      <c r="I75" s="1188"/>
      <c r="J75" s="1188"/>
      <c r="K75" s="1199">
        <f t="shared" si="12"/>
        <v>0</v>
      </c>
      <c r="L75" s="1188"/>
      <c r="M75" s="1151">
        <f t="shared" si="5"/>
        <v>0</v>
      </c>
      <c r="N75" s="1160"/>
      <c r="O75" s="1153">
        <f>MH1960_PHYS_05!Z76</f>
        <v>0</v>
      </c>
      <c r="P75" s="1153">
        <f t="shared" si="16"/>
        <v>0</v>
      </c>
      <c r="Q75" s="1160"/>
      <c r="R75" s="1153">
        <f>MH1960_PHYS_10!Z76</f>
        <v>0</v>
      </c>
      <c r="S75" s="1153">
        <f t="shared" si="10"/>
        <v>0</v>
      </c>
      <c r="T75" s="1160"/>
      <c r="U75" s="1153">
        <f>MH1960_PHYS_15!Z76</f>
        <v>0</v>
      </c>
      <c r="V75" s="1153">
        <f t="shared" si="13"/>
        <v>0</v>
      </c>
      <c r="W75" s="1166">
        <f t="shared" si="14"/>
        <v>0</v>
      </c>
    </row>
    <row r="76" spans="1:23" ht="12.6" customHeight="1">
      <c r="A76" s="572"/>
      <c r="B76" s="328" t="s">
        <v>898</v>
      </c>
      <c r="C76" s="1152"/>
      <c r="D76" s="1152"/>
      <c r="E76" s="1198">
        <f t="shared" si="11"/>
        <v>0</v>
      </c>
      <c r="F76" s="1152"/>
      <c r="G76" s="1195">
        <f t="shared" si="15"/>
        <v>0</v>
      </c>
      <c r="H76" s="1188"/>
      <c r="I76" s="1188"/>
      <c r="J76" s="1188"/>
      <c r="K76" s="1199">
        <f t="shared" si="12"/>
        <v>0</v>
      </c>
      <c r="L76" s="1188"/>
      <c r="M76" s="1151">
        <f t="shared" si="5"/>
        <v>0</v>
      </c>
      <c r="N76" s="1160"/>
      <c r="O76" s="1153">
        <f>MH1960_PHYS_05!Z77</f>
        <v>0</v>
      </c>
      <c r="P76" s="1153">
        <f t="shared" si="16"/>
        <v>0</v>
      </c>
      <c r="Q76" s="1160"/>
      <c r="R76" s="1153">
        <f>MH1960_PHYS_10!Z77</f>
        <v>0</v>
      </c>
      <c r="S76" s="1153">
        <f t="shared" si="10"/>
        <v>0</v>
      </c>
      <c r="T76" s="1160"/>
      <c r="U76" s="1153">
        <f>MH1960_PHYS_15!Z77</f>
        <v>0</v>
      </c>
      <c r="V76" s="1153">
        <f t="shared" si="13"/>
        <v>0</v>
      </c>
      <c r="W76" s="1166">
        <f t="shared" si="14"/>
        <v>0</v>
      </c>
    </row>
    <row r="77" spans="1:23" ht="12.6" customHeight="1">
      <c r="A77" s="569" t="s">
        <v>722</v>
      </c>
      <c r="B77" s="652"/>
      <c r="C77" s="1152"/>
      <c r="D77" s="1152"/>
      <c r="E77" s="1198">
        <f t="shared" si="11"/>
        <v>0</v>
      </c>
      <c r="F77" s="1200"/>
      <c r="G77" s="1195">
        <f t="shared" si="15"/>
        <v>0</v>
      </c>
      <c r="H77" s="1160"/>
      <c r="I77" s="1160"/>
      <c r="J77" s="1160"/>
      <c r="K77" s="1160"/>
      <c r="L77" s="1160"/>
      <c r="M77" s="1160"/>
      <c r="N77" s="1160"/>
      <c r="O77" s="1160"/>
      <c r="P77" s="1160"/>
      <c r="Q77" s="1160"/>
      <c r="R77" s="1160"/>
      <c r="S77" s="1160"/>
      <c r="T77" s="1160"/>
      <c r="U77" s="1160"/>
      <c r="V77" s="1160"/>
      <c r="W77" s="1160"/>
    </row>
    <row r="78" spans="1:23" ht="12.6" customHeight="1">
      <c r="A78" s="569" t="s">
        <v>723</v>
      </c>
      <c r="B78" s="652"/>
      <c r="C78" s="1152"/>
      <c r="D78" s="1152"/>
      <c r="E78" s="1198">
        <f t="shared" si="11"/>
        <v>0</v>
      </c>
      <c r="F78" s="1200"/>
      <c r="G78" s="1195">
        <f t="shared" si="15"/>
        <v>0</v>
      </c>
      <c r="H78" s="1160"/>
      <c r="I78" s="1160"/>
      <c r="J78" s="1160"/>
      <c r="K78" s="1160"/>
      <c r="L78" s="1160"/>
      <c r="M78" s="1160"/>
      <c r="N78" s="1160"/>
      <c r="O78" s="1160"/>
      <c r="P78" s="1160"/>
      <c r="Q78" s="1160"/>
      <c r="R78" s="1160"/>
      <c r="S78" s="1160"/>
      <c r="T78" s="1160"/>
      <c r="U78" s="1160"/>
      <c r="V78" s="1160"/>
      <c r="W78" s="1160"/>
    </row>
    <row r="79" spans="1:23" ht="12.6" customHeight="1">
      <c r="A79" s="575" t="s">
        <v>724</v>
      </c>
      <c r="B79" s="653"/>
      <c r="C79" s="1152"/>
      <c r="D79" s="1152"/>
      <c r="E79" s="1198">
        <f t="shared" si="11"/>
        <v>0</v>
      </c>
      <c r="F79" s="1200"/>
      <c r="G79" s="1195">
        <f t="shared" si="15"/>
        <v>0</v>
      </c>
      <c r="H79" s="1160"/>
      <c r="I79" s="1160"/>
      <c r="J79" s="1160"/>
      <c r="K79" s="1160"/>
      <c r="L79" s="1160"/>
      <c r="M79" s="1160"/>
      <c r="N79" s="1160"/>
      <c r="O79" s="1160"/>
      <c r="P79" s="1160"/>
      <c r="Q79" s="1160"/>
      <c r="R79" s="1160"/>
      <c r="S79" s="1160"/>
      <c r="T79" s="1160"/>
      <c r="U79" s="1160"/>
      <c r="V79" s="1160"/>
      <c r="W79" s="1160"/>
    </row>
    <row r="80" spans="1:23" ht="12.6" customHeight="1">
      <c r="A80" s="573" t="s">
        <v>129</v>
      </c>
      <c r="B80" s="574"/>
      <c r="C80" s="1164">
        <f>SUM(C16:C28,C30:C61,C63:C79)</f>
        <v>0</v>
      </c>
      <c r="D80" s="1164">
        <f>SUM(D16:D28,D30:D61,D63:D79)</f>
        <v>0</v>
      </c>
      <c r="E80" s="1180">
        <f>SUM(E16:E28,E30:E61,E63:E79)</f>
        <v>0</v>
      </c>
      <c r="F80" s="1165"/>
      <c r="G80" s="1160"/>
      <c r="H80" s="1164">
        <f>SUM(H16:H28,H30:H61,H63:H79)</f>
        <v>0</v>
      </c>
      <c r="I80" s="1164">
        <f>SUM(I16:I28,I30:I61,I63:I79)</f>
        <v>0</v>
      </c>
      <c r="J80" s="1164">
        <f>SUM(J16:J28,J30:J61,J63:J79)</f>
        <v>0</v>
      </c>
      <c r="K80" s="1164">
        <f>SUM(K16:K28,K30:K61,K63:K79)</f>
        <v>0</v>
      </c>
      <c r="L80" s="1160"/>
      <c r="M80" s="1160"/>
      <c r="N80" s="1164">
        <f t="shared" ref="N80:W80" si="17">SUM(N16:N28,N30:N61,N63:N79)</f>
        <v>0</v>
      </c>
      <c r="O80" s="1164">
        <f t="shared" si="17"/>
        <v>0</v>
      </c>
      <c r="P80" s="1164">
        <f t="shared" si="17"/>
        <v>0</v>
      </c>
      <c r="Q80" s="1164">
        <f t="shared" si="17"/>
        <v>0</v>
      </c>
      <c r="R80" s="1164">
        <f t="shared" si="17"/>
        <v>0</v>
      </c>
      <c r="S80" s="1164">
        <f t="shared" si="17"/>
        <v>0</v>
      </c>
      <c r="T80" s="1164">
        <f t="shared" si="17"/>
        <v>0</v>
      </c>
      <c r="U80" s="1164">
        <f t="shared" si="17"/>
        <v>0</v>
      </c>
      <c r="V80" s="1164">
        <f t="shared" si="17"/>
        <v>0</v>
      </c>
      <c r="W80" s="1164">
        <f t="shared" si="17"/>
        <v>0</v>
      </c>
    </row>
  </sheetData>
  <sheetProtection password="F140" sheet="1" objects="1" scenarios="1"/>
  <mergeCells count="12">
    <mergeCell ref="A3:B3"/>
    <mergeCell ref="F1:G1"/>
    <mergeCell ref="P4:Q4"/>
    <mergeCell ref="V1:W1"/>
    <mergeCell ref="V4:W4"/>
    <mergeCell ref="H1:I1"/>
    <mergeCell ref="J1:K1"/>
    <mergeCell ref="L1:M1"/>
    <mergeCell ref="N1:O1"/>
    <mergeCell ref="P1:Q1"/>
    <mergeCell ref="R1:S1"/>
    <mergeCell ref="T1:U1"/>
  </mergeCells>
  <phoneticPr fontId="82" type="noConversion"/>
  <printOptions verticalCentered="1"/>
  <pageMargins left="0.25" right="0.25" top="0.25" bottom="0.5" header="0.5" footer="0.25"/>
  <pageSetup paperSize="5" scale="56" fitToWidth="2" pageOrder="overThenDown" orientation="landscape" r:id="rId1"/>
  <headerFooter alignWithMargins="0">
    <oddFooter>&amp;R&amp;"Arial"&amp;08MH1960_HOSP_COSTS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Z81"/>
  <sheetViews>
    <sheetView workbookViewId="0"/>
  </sheetViews>
  <sheetFormatPr defaultColWidth="7.109375" defaultRowHeight="12.75"/>
  <cols>
    <col min="1" max="1" width="3.33203125" style="564" customWidth="1"/>
    <col min="2" max="2" width="37.6640625" style="564" customWidth="1"/>
    <col min="3" max="3" width="13.33203125" style="564" customWidth="1"/>
    <col min="4" max="4" width="14.109375" style="564" bestFit="1" customWidth="1"/>
    <col min="5" max="5" width="13.33203125" style="564" customWidth="1"/>
    <col min="6" max="6" width="0.109375" style="564" hidden="1" customWidth="1"/>
    <col min="7" max="7" width="13.33203125" style="564" hidden="1" customWidth="1"/>
    <col min="8" max="8" width="13.6640625" style="564" hidden="1" customWidth="1"/>
    <col min="9" max="9" width="13.33203125" style="564" hidden="1" customWidth="1"/>
    <col min="10" max="10" width="14.109375" style="564" hidden="1" customWidth="1"/>
    <col min="11" max="11" width="13.109375" style="564" hidden="1" customWidth="1"/>
    <col min="12" max="13" width="0.109375" style="564" hidden="1" customWidth="1"/>
    <col min="14" max="14" width="14.109375" style="564" hidden="1" customWidth="1"/>
    <col min="15" max="15" width="13.33203125" style="564" hidden="1" customWidth="1"/>
    <col min="16" max="16" width="14.109375" style="564" bestFit="1" customWidth="1"/>
    <col min="17" max="17" width="13.33203125" style="564" customWidth="1"/>
    <col min="18" max="18" width="14.109375" style="564" bestFit="1" customWidth="1"/>
    <col min="19" max="19" width="13.33203125" style="564" customWidth="1"/>
    <col min="20" max="20" width="14.109375" style="564" bestFit="1" customWidth="1"/>
    <col min="21" max="21" width="13.33203125" style="564" customWidth="1"/>
    <col min="22" max="22" width="14.109375" style="564" bestFit="1" customWidth="1"/>
    <col min="23" max="23" width="13.33203125" style="564" customWidth="1"/>
    <col min="24" max="24" width="14.109375" style="564" bestFit="1" customWidth="1"/>
    <col min="25" max="26" width="13.33203125" style="564" customWidth="1"/>
    <col min="27" max="16384" width="7.109375" style="564"/>
  </cols>
  <sheetData>
    <row r="1" spans="1:26" customFormat="1" ht="16.5" thickBot="1">
      <c r="A1" s="452" t="s">
        <v>624</v>
      </c>
      <c r="B1" s="452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1334" t="s">
        <v>1012</v>
      </c>
      <c r="Z1" s="1332"/>
    </row>
    <row r="2" spans="1:26" customFormat="1" ht="12.75" customHeight="1" thickTop="1">
      <c r="A2" s="455" t="s">
        <v>455</v>
      </c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customFormat="1" ht="51" customHeight="1">
      <c r="A3" s="1329" t="s">
        <v>631</v>
      </c>
      <c r="B3" s="1330"/>
      <c r="C3" s="67"/>
      <c r="D3" s="67"/>
      <c r="E3" s="71"/>
      <c r="F3" s="71"/>
      <c r="G3" s="71"/>
    </row>
    <row r="4" spans="1:26" customFormat="1" ht="12.75" customHeight="1">
      <c r="A4" s="579" t="str">
        <f>"MH 1960_HOSP_05_ADMIN "&amp;Revision_Date</f>
        <v>MH 1960_HOSP_05_ADMIN (Rev. 9/2013)</v>
      </c>
      <c r="B4" s="67"/>
      <c r="C4" s="71"/>
      <c r="D4" s="71"/>
      <c r="E4" s="580"/>
      <c r="F4" s="580"/>
      <c r="G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1333" t="str">
        <f>"FISCAL YEAR "&amp; FiscalYear_with_Dash</f>
        <v>FISCAL YEAR 2012 - 2013</v>
      </c>
      <c r="Z4" s="1335"/>
    </row>
    <row r="5" spans="1:26" customFormat="1" ht="15.75" hidden="1">
      <c r="A5" s="71"/>
      <c r="B5" s="71"/>
      <c r="C5" s="71"/>
      <c r="D5" s="71"/>
      <c r="E5" s="71"/>
      <c r="F5" s="71"/>
      <c r="G5" s="71"/>
    </row>
    <row r="6" spans="1:26" customFormat="1" ht="12.75" customHeight="1">
      <c r="A6" s="70"/>
      <c r="B6" s="581" t="s">
        <v>175</v>
      </c>
      <c r="C6" s="811">
        <f>County_Code</f>
        <v>0</v>
      </c>
      <c r="D6" s="633"/>
      <c r="E6" s="633"/>
      <c r="F6" s="618"/>
      <c r="G6" s="618"/>
    </row>
    <row r="7" spans="1:26" customFormat="1" ht="12.75" hidden="1" customHeight="1">
      <c r="A7" s="70"/>
      <c r="B7" s="70"/>
      <c r="C7" s="564"/>
      <c r="D7" s="582"/>
      <c r="E7" s="71"/>
      <c r="F7" s="71"/>
      <c r="G7" s="73"/>
    </row>
    <row r="8" spans="1:26" customFormat="1" ht="10.5" customHeight="1">
      <c r="A8" s="71"/>
      <c r="B8" s="71"/>
      <c r="C8" s="71"/>
      <c r="D8" s="71"/>
      <c r="E8" s="635"/>
      <c r="F8" s="71"/>
      <c r="G8" s="71"/>
    </row>
    <row r="9" spans="1:26">
      <c r="A9" s="71"/>
      <c r="B9" s="632" t="s">
        <v>177</v>
      </c>
      <c r="C9" s="811">
        <f>Legal_Entity_Number</f>
        <v>0</v>
      </c>
      <c r="D9" s="633"/>
      <c r="E9" s="633"/>
      <c r="F9" s="811"/>
      <c r="G9" s="811"/>
    </row>
    <row r="10" spans="1:26" ht="12.75" hidden="1" customHeight="1"/>
    <row r="12" spans="1:26" hidden="1"/>
    <row r="13" spans="1:26">
      <c r="C13" s="565">
        <v>1</v>
      </c>
      <c r="D13" s="565">
        <v>2</v>
      </c>
      <c r="E13" s="565">
        <v>3</v>
      </c>
      <c r="F13" s="565">
        <v>4</v>
      </c>
      <c r="G13" s="565">
        <v>5</v>
      </c>
      <c r="H13" s="565">
        <v>6</v>
      </c>
      <c r="I13" s="565">
        <v>7</v>
      </c>
      <c r="J13" s="565">
        <v>4</v>
      </c>
      <c r="K13" s="565">
        <v>5</v>
      </c>
      <c r="L13" s="565">
        <v>8</v>
      </c>
      <c r="M13" s="565">
        <v>9</v>
      </c>
      <c r="N13" s="565">
        <v>12</v>
      </c>
      <c r="O13" s="565">
        <v>13</v>
      </c>
      <c r="P13" s="565">
        <v>4</v>
      </c>
      <c r="Q13" s="565">
        <v>5</v>
      </c>
      <c r="R13" s="565">
        <v>6</v>
      </c>
      <c r="S13" s="565">
        <v>7</v>
      </c>
      <c r="T13" s="565">
        <v>8</v>
      </c>
      <c r="U13" s="565">
        <v>9</v>
      </c>
      <c r="V13" s="565">
        <v>10</v>
      </c>
      <c r="W13" s="565">
        <v>11</v>
      </c>
      <c r="X13" s="565">
        <v>12</v>
      </c>
      <c r="Y13" s="565">
        <v>13</v>
      </c>
      <c r="Z13" s="565">
        <v>14</v>
      </c>
    </row>
    <row r="14" spans="1:26" s="901" customFormat="1" ht="50.25" customHeight="1">
      <c r="A14" s="898"/>
      <c r="B14" s="899"/>
      <c r="C14" s="900" t="s">
        <v>680</v>
      </c>
      <c r="D14" s="900" t="s">
        <v>964</v>
      </c>
      <c r="E14" s="900" t="s">
        <v>965</v>
      </c>
      <c r="F14" s="900" t="s">
        <v>948</v>
      </c>
      <c r="G14" s="900" t="s">
        <v>965</v>
      </c>
      <c r="H14" s="900" t="s">
        <v>948</v>
      </c>
      <c r="I14" s="900" t="s">
        <v>949</v>
      </c>
      <c r="J14" s="900" t="s">
        <v>950</v>
      </c>
      <c r="K14" s="900" t="s">
        <v>951</v>
      </c>
      <c r="L14" s="900" t="s">
        <v>950</v>
      </c>
      <c r="M14" s="900" t="s">
        <v>952</v>
      </c>
      <c r="N14" s="900" t="s">
        <v>950</v>
      </c>
      <c r="O14" s="900" t="s">
        <v>953</v>
      </c>
      <c r="P14" s="900" t="s">
        <v>954</v>
      </c>
      <c r="Q14" s="900" t="s">
        <v>958</v>
      </c>
      <c r="R14" s="900" t="s">
        <v>955</v>
      </c>
      <c r="S14" s="900" t="s">
        <v>959</v>
      </c>
      <c r="T14" s="900" t="s">
        <v>956</v>
      </c>
      <c r="U14" s="900" t="s">
        <v>960</v>
      </c>
      <c r="V14" s="900" t="s">
        <v>957</v>
      </c>
      <c r="W14" s="900" t="s">
        <v>961</v>
      </c>
      <c r="X14" s="898" t="s">
        <v>962</v>
      </c>
      <c r="Y14" s="900" t="s">
        <v>963</v>
      </c>
      <c r="Z14" s="900" t="s">
        <v>679</v>
      </c>
    </row>
    <row r="15" spans="1:26" s="912" customFormat="1" ht="20.25" customHeight="1">
      <c r="A15" s="908"/>
      <c r="B15" s="909"/>
      <c r="C15" s="910"/>
      <c r="D15" s="911" t="str">
        <f>Entire_FiscalYear</f>
        <v>07/01/12 - 06/30/13</v>
      </c>
      <c r="E15" s="911" t="str">
        <f>Entire_FiscalYear</f>
        <v>07/01/12 - 06/30/13</v>
      </c>
      <c r="F15" s="911" t="str">
        <f>FiscalYear_Period2</f>
        <v xml:space="preserve"> </v>
      </c>
      <c r="G15" s="911" t="str">
        <f>FiscalYear_Period2</f>
        <v xml:space="preserve"> </v>
      </c>
      <c r="H15" s="911" t="str">
        <f>FiscalYear_Period3</f>
        <v xml:space="preserve"> </v>
      </c>
      <c r="I15" s="911" t="str">
        <f>FiscalYear_Period3</f>
        <v xml:space="preserve"> </v>
      </c>
      <c r="J15" s="911" t="str">
        <f>Entire_FiscalYear</f>
        <v>07/01/12 - 06/30/13</v>
      </c>
      <c r="K15" s="911" t="str">
        <f>Entire_FiscalYear</f>
        <v>07/01/12 - 06/30/13</v>
      </c>
      <c r="L15" s="911" t="str">
        <f>FiscalYear_Period2</f>
        <v xml:space="preserve"> </v>
      </c>
      <c r="M15" s="911" t="str">
        <f>FiscalYear_Period2</f>
        <v xml:space="preserve"> </v>
      </c>
      <c r="N15" s="911" t="str">
        <f>FiscalYear_Period3</f>
        <v xml:space="preserve"> </v>
      </c>
      <c r="O15" s="911" t="str">
        <f>FiscalYear_Period3</f>
        <v xml:space="preserve"> </v>
      </c>
      <c r="P15" s="911" t="str">
        <f t="shared" ref="P15:Z15" si="0">Entire_FiscalYear</f>
        <v>07/01/12 - 06/30/13</v>
      </c>
      <c r="Q15" s="911" t="str">
        <f t="shared" si="0"/>
        <v>07/01/12 - 06/30/13</v>
      </c>
      <c r="R15" s="911" t="str">
        <f t="shared" si="0"/>
        <v>07/01/12 - 06/30/13</v>
      </c>
      <c r="S15" s="911" t="str">
        <f t="shared" si="0"/>
        <v>07/01/12 - 06/30/13</v>
      </c>
      <c r="T15" s="911" t="str">
        <f t="shared" si="0"/>
        <v>07/01/12 - 06/30/13</v>
      </c>
      <c r="U15" s="911" t="str">
        <f t="shared" si="0"/>
        <v>07/01/12 - 06/30/13</v>
      </c>
      <c r="V15" s="911" t="str">
        <f t="shared" si="0"/>
        <v>07/01/12 - 06/30/13</v>
      </c>
      <c r="W15" s="911" t="str">
        <f t="shared" si="0"/>
        <v>07/01/12 - 06/30/13</v>
      </c>
      <c r="X15" s="911" t="str">
        <f t="shared" si="0"/>
        <v>07/01/12 - 06/30/13</v>
      </c>
      <c r="Y15" s="911" t="str">
        <f t="shared" si="0"/>
        <v>07/01/12 - 06/30/13</v>
      </c>
      <c r="Z15" s="911" t="str">
        <f t="shared" si="0"/>
        <v>07/01/12 - 06/30/13</v>
      </c>
    </row>
    <row r="16" spans="1:26" ht="12.6" customHeight="1">
      <c r="A16" s="569" t="s">
        <v>681</v>
      </c>
      <c r="B16" s="570"/>
      <c r="C16" s="1160"/>
      <c r="D16" s="1155"/>
      <c r="E16" s="1160"/>
      <c r="F16" s="1160"/>
      <c r="G16" s="1160"/>
      <c r="H16" s="1155"/>
      <c r="I16" s="1160"/>
      <c r="J16" s="1155"/>
      <c r="K16" s="1160"/>
      <c r="L16" s="1160"/>
      <c r="M16" s="1160"/>
      <c r="N16" s="1155"/>
      <c r="O16" s="1160"/>
      <c r="P16" s="1155"/>
      <c r="Q16" s="1160"/>
      <c r="R16" s="1160"/>
      <c r="S16" s="1160"/>
      <c r="T16" s="1155"/>
      <c r="U16" s="1160"/>
      <c r="V16" s="1155"/>
      <c r="W16" s="1160"/>
      <c r="X16" s="1161"/>
      <c r="Y16" s="1160"/>
      <c r="Z16" s="1160"/>
    </row>
    <row r="17" spans="1:26" ht="12.6" customHeight="1">
      <c r="A17" s="572"/>
      <c r="B17" s="650" t="s">
        <v>682</v>
      </c>
      <c r="C17" s="1151">
        <f>MH1960_HOSP_COSTS!G16</f>
        <v>0</v>
      </c>
      <c r="D17" s="1152"/>
      <c r="E17" s="1153">
        <f t="shared" ref="E17:E29" si="1">$C17*D17</f>
        <v>0</v>
      </c>
      <c r="F17" s="1152"/>
      <c r="G17" s="1154">
        <f t="shared" ref="G17:G29" si="2">$C17*F17</f>
        <v>0</v>
      </c>
      <c r="H17" s="1152"/>
      <c r="I17" s="1153">
        <f>$C17*H17</f>
        <v>0</v>
      </c>
      <c r="J17" s="1155"/>
      <c r="K17" s="1155"/>
      <c r="L17" s="1152"/>
      <c r="M17" s="1154">
        <f t="shared" ref="M17:M29" si="3">$C17*L17</f>
        <v>0</v>
      </c>
      <c r="N17" s="1152"/>
      <c r="O17" s="1153">
        <f t="shared" ref="O17:O29" si="4">$C17*N17</f>
        <v>0</v>
      </c>
      <c r="P17" s="1152"/>
      <c r="Q17" s="1153">
        <f t="shared" ref="Q17:Q29" si="5">$C17*P17</f>
        <v>0</v>
      </c>
      <c r="R17" s="1152"/>
      <c r="S17" s="1154">
        <f t="shared" ref="S17:S29" si="6">$C17*R17</f>
        <v>0</v>
      </c>
      <c r="T17" s="1152"/>
      <c r="U17" s="1153">
        <f t="shared" ref="U17:U29" si="7">$C17*T17</f>
        <v>0</v>
      </c>
      <c r="V17" s="1152"/>
      <c r="W17" s="1153">
        <f t="shared" ref="W17:W29" si="8">$C17*V17</f>
        <v>0</v>
      </c>
      <c r="X17" s="1152"/>
      <c r="Y17" s="1153">
        <f t="shared" ref="Y17:Y29" si="9">$C17*X17</f>
        <v>0</v>
      </c>
      <c r="Z17" s="1153">
        <f>SUM(E17,G17,I17,K17,M17,O17,Q17,S17,U17,W17,Y17)</f>
        <v>0</v>
      </c>
    </row>
    <row r="18" spans="1:26" ht="12.6" customHeight="1">
      <c r="A18" s="572"/>
      <c r="B18" s="650" t="s">
        <v>683</v>
      </c>
      <c r="C18" s="1151">
        <f>MH1960_HOSP_COSTS!G17</f>
        <v>0</v>
      </c>
      <c r="D18" s="1152"/>
      <c r="E18" s="1153">
        <f t="shared" si="1"/>
        <v>0</v>
      </c>
      <c r="F18" s="1152"/>
      <c r="G18" s="1154">
        <f t="shared" si="2"/>
        <v>0</v>
      </c>
      <c r="H18" s="1152"/>
      <c r="I18" s="1153">
        <f t="shared" ref="I18:I29" si="10">$C18*H18</f>
        <v>0</v>
      </c>
      <c r="J18" s="1155"/>
      <c r="K18" s="1155"/>
      <c r="L18" s="1152"/>
      <c r="M18" s="1154">
        <f t="shared" si="3"/>
        <v>0</v>
      </c>
      <c r="N18" s="1152"/>
      <c r="O18" s="1153">
        <f t="shared" si="4"/>
        <v>0</v>
      </c>
      <c r="P18" s="1152"/>
      <c r="Q18" s="1153">
        <f t="shared" si="5"/>
        <v>0</v>
      </c>
      <c r="R18" s="1152"/>
      <c r="S18" s="1154">
        <f t="shared" si="6"/>
        <v>0</v>
      </c>
      <c r="T18" s="1152"/>
      <c r="U18" s="1153">
        <f t="shared" si="7"/>
        <v>0</v>
      </c>
      <c r="V18" s="1152"/>
      <c r="W18" s="1153">
        <f t="shared" si="8"/>
        <v>0</v>
      </c>
      <c r="X18" s="1152"/>
      <c r="Y18" s="1153">
        <f t="shared" si="9"/>
        <v>0</v>
      </c>
      <c r="Z18" s="1153">
        <f t="shared" ref="Z18:Z62" si="11">SUM(E18,G18,I18,K18,M18,O18,Q18,S18,U18,W18,Y18)</f>
        <v>0</v>
      </c>
    </row>
    <row r="19" spans="1:26" ht="12.6" customHeight="1">
      <c r="A19" s="572"/>
      <c r="B19" s="650" t="s">
        <v>684</v>
      </c>
      <c r="C19" s="1151">
        <f>MH1960_HOSP_COSTS!G18</f>
        <v>0</v>
      </c>
      <c r="D19" s="1152"/>
      <c r="E19" s="1153">
        <f t="shared" si="1"/>
        <v>0</v>
      </c>
      <c r="F19" s="1152"/>
      <c r="G19" s="1154">
        <f t="shared" si="2"/>
        <v>0</v>
      </c>
      <c r="H19" s="1152"/>
      <c r="I19" s="1153">
        <f t="shared" si="10"/>
        <v>0</v>
      </c>
      <c r="J19" s="1155"/>
      <c r="K19" s="1155"/>
      <c r="L19" s="1152"/>
      <c r="M19" s="1154">
        <f t="shared" si="3"/>
        <v>0</v>
      </c>
      <c r="N19" s="1152"/>
      <c r="O19" s="1153">
        <f t="shared" si="4"/>
        <v>0</v>
      </c>
      <c r="P19" s="1152"/>
      <c r="Q19" s="1153">
        <f t="shared" si="5"/>
        <v>0</v>
      </c>
      <c r="R19" s="1152"/>
      <c r="S19" s="1154">
        <f t="shared" si="6"/>
        <v>0</v>
      </c>
      <c r="T19" s="1152"/>
      <c r="U19" s="1153">
        <f t="shared" si="7"/>
        <v>0</v>
      </c>
      <c r="V19" s="1152"/>
      <c r="W19" s="1153">
        <f t="shared" si="8"/>
        <v>0</v>
      </c>
      <c r="X19" s="1152"/>
      <c r="Y19" s="1153">
        <f t="shared" si="9"/>
        <v>0</v>
      </c>
      <c r="Z19" s="1153">
        <f t="shared" si="11"/>
        <v>0</v>
      </c>
    </row>
    <row r="20" spans="1:26" ht="12.6" customHeight="1">
      <c r="A20" s="572"/>
      <c r="B20" s="650" t="s">
        <v>685</v>
      </c>
      <c r="C20" s="1151">
        <f>MH1960_HOSP_COSTS!G19</f>
        <v>0</v>
      </c>
      <c r="D20" s="1152"/>
      <c r="E20" s="1153">
        <f t="shared" si="1"/>
        <v>0</v>
      </c>
      <c r="F20" s="1152"/>
      <c r="G20" s="1154">
        <f t="shared" si="2"/>
        <v>0</v>
      </c>
      <c r="H20" s="1152"/>
      <c r="I20" s="1153">
        <f t="shared" si="10"/>
        <v>0</v>
      </c>
      <c r="J20" s="1155"/>
      <c r="K20" s="1155"/>
      <c r="L20" s="1152"/>
      <c r="M20" s="1154">
        <f t="shared" si="3"/>
        <v>0</v>
      </c>
      <c r="N20" s="1152"/>
      <c r="O20" s="1153">
        <f t="shared" si="4"/>
        <v>0</v>
      </c>
      <c r="P20" s="1152"/>
      <c r="Q20" s="1153">
        <f t="shared" si="5"/>
        <v>0</v>
      </c>
      <c r="R20" s="1152"/>
      <c r="S20" s="1154">
        <f t="shared" si="6"/>
        <v>0</v>
      </c>
      <c r="T20" s="1152"/>
      <c r="U20" s="1153">
        <f t="shared" si="7"/>
        <v>0</v>
      </c>
      <c r="V20" s="1152"/>
      <c r="W20" s="1153">
        <f t="shared" si="8"/>
        <v>0</v>
      </c>
      <c r="X20" s="1152"/>
      <c r="Y20" s="1153">
        <f t="shared" si="9"/>
        <v>0</v>
      </c>
      <c r="Z20" s="1153">
        <f t="shared" si="11"/>
        <v>0</v>
      </c>
    </row>
    <row r="21" spans="1:26" ht="12.6" customHeight="1">
      <c r="A21" s="572"/>
      <c r="B21" s="650" t="s">
        <v>686</v>
      </c>
      <c r="C21" s="1151">
        <f>MH1960_HOSP_COSTS!G20</f>
        <v>0</v>
      </c>
      <c r="D21" s="1152"/>
      <c r="E21" s="1153">
        <f t="shared" si="1"/>
        <v>0</v>
      </c>
      <c r="F21" s="1152"/>
      <c r="G21" s="1154">
        <f t="shared" si="2"/>
        <v>0</v>
      </c>
      <c r="H21" s="1152"/>
      <c r="I21" s="1153">
        <f t="shared" si="10"/>
        <v>0</v>
      </c>
      <c r="J21" s="1155"/>
      <c r="K21" s="1155"/>
      <c r="L21" s="1152"/>
      <c r="M21" s="1154">
        <f t="shared" si="3"/>
        <v>0</v>
      </c>
      <c r="N21" s="1152"/>
      <c r="O21" s="1153">
        <f t="shared" si="4"/>
        <v>0</v>
      </c>
      <c r="P21" s="1152"/>
      <c r="Q21" s="1153">
        <f t="shared" si="5"/>
        <v>0</v>
      </c>
      <c r="R21" s="1152"/>
      <c r="S21" s="1154">
        <f t="shared" si="6"/>
        <v>0</v>
      </c>
      <c r="T21" s="1152"/>
      <c r="U21" s="1153">
        <f t="shared" si="7"/>
        <v>0</v>
      </c>
      <c r="V21" s="1152"/>
      <c r="W21" s="1153">
        <f t="shared" si="8"/>
        <v>0</v>
      </c>
      <c r="X21" s="1152"/>
      <c r="Y21" s="1153">
        <f t="shared" si="9"/>
        <v>0</v>
      </c>
      <c r="Z21" s="1153">
        <f t="shared" si="11"/>
        <v>0</v>
      </c>
    </row>
    <row r="22" spans="1:26" ht="12.6" customHeight="1">
      <c r="A22" s="572"/>
      <c r="B22" s="879" t="str">
        <f>MH1960_HOSP_COSTS!B21</f>
        <v>Other Special Care Unit (specify)</v>
      </c>
      <c r="C22" s="1151">
        <f>MH1960_HOSP_COSTS!G21</f>
        <v>0</v>
      </c>
      <c r="D22" s="1152"/>
      <c r="E22" s="1153">
        <f t="shared" si="1"/>
        <v>0</v>
      </c>
      <c r="F22" s="1152"/>
      <c r="G22" s="1154">
        <f t="shared" si="2"/>
        <v>0</v>
      </c>
      <c r="H22" s="1152"/>
      <c r="I22" s="1153">
        <f t="shared" si="10"/>
        <v>0</v>
      </c>
      <c r="J22" s="1155"/>
      <c r="K22" s="1155"/>
      <c r="L22" s="1152"/>
      <c r="M22" s="1154">
        <f t="shared" si="3"/>
        <v>0</v>
      </c>
      <c r="N22" s="1152"/>
      <c r="O22" s="1153">
        <f t="shared" si="4"/>
        <v>0</v>
      </c>
      <c r="P22" s="1152"/>
      <c r="Q22" s="1153">
        <f t="shared" si="5"/>
        <v>0</v>
      </c>
      <c r="R22" s="1152"/>
      <c r="S22" s="1154">
        <f t="shared" si="6"/>
        <v>0</v>
      </c>
      <c r="T22" s="1152"/>
      <c r="U22" s="1153">
        <f t="shared" si="7"/>
        <v>0</v>
      </c>
      <c r="V22" s="1152"/>
      <c r="W22" s="1153">
        <f t="shared" si="8"/>
        <v>0</v>
      </c>
      <c r="X22" s="1152"/>
      <c r="Y22" s="1153">
        <f t="shared" si="9"/>
        <v>0</v>
      </c>
      <c r="Z22" s="1153">
        <f t="shared" si="11"/>
        <v>0</v>
      </c>
    </row>
    <row r="23" spans="1:26" ht="12.6" customHeight="1">
      <c r="A23" s="572"/>
      <c r="B23" s="879" t="str">
        <f>MH1960_HOSP_COSTS!B22</f>
        <v>Subprovider (specify)</v>
      </c>
      <c r="C23" s="1151">
        <f>MH1960_HOSP_COSTS!G22</f>
        <v>0</v>
      </c>
      <c r="D23" s="1152"/>
      <c r="E23" s="1153">
        <f t="shared" si="1"/>
        <v>0</v>
      </c>
      <c r="F23" s="1152"/>
      <c r="G23" s="1154">
        <f t="shared" si="2"/>
        <v>0</v>
      </c>
      <c r="H23" s="1152"/>
      <c r="I23" s="1153">
        <f t="shared" si="10"/>
        <v>0</v>
      </c>
      <c r="J23" s="1155"/>
      <c r="K23" s="1155"/>
      <c r="L23" s="1152"/>
      <c r="M23" s="1154">
        <f t="shared" si="3"/>
        <v>0</v>
      </c>
      <c r="N23" s="1152"/>
      <c r="O23" s="1153">
        <f t="shared" si="4"/>
        <v>0</v>
      </c>
      <c r="P23" s="1152"/>
      <c r="Q23" s="1153">
        <f t="shared" si="5"/>
        <v>0</v>
      </c>
      <c r="R23" s="1152"/>
      <c r="S23" s="1154">
        <f t="shared" si="6"/>
        <v>0</v>
      </c>
      <c r="T23" s="1152"/>
      <c r="U23" s="1153">
        <f t="shared" si="7"/>
        <v>0</v>
      </c>
      <c r="V23" s="1152"/>
      <c r="W23" s="1153">
        <f t="shared" si="8"/>
        <v>0</v>
      </c>
      <c r="X23" s="1152"/>
      <c r="Y23" s="1153">
        <f t="shared" si="9"/>
        <v>0</v>
      </c>
      <c r="Z23" s="1153">
        <f t="shared" si="11"/>
        <v>0</v>
      </c>
    </row>
    <row r="24" spans="1:26" ht="12.6" customHeight="1">
      <c r="A24" s="572"/>
      <c r="B24" s="879" t="str">
        <f>MH1960_HOSP_COSTS!B23</f>
        <v>Subprovider (specify)</v>
      </c>
      <c r="C24" s="1151">
        <f>MH1960_HOSP_COSTS!G23</f>
        <v>0</v>
      </c>
      <c r="D24" s="1152"/>
      <c r="E24" s="1153">
        <f t="shared" si="1"/>
        <v>0</v>
      </c>
      <c r="F24" s="1152"/>
      <c r="G24" s="1154">
        <f t="shared" si="2"/>
        <v>0</v>
      </c>
      <c r="H24" s="1152"/>
      <c r="I24" s="1153">
        <f t="shared" si="10"/>
        <v>0</v>
      </c>
      <c r="J24" s="1155"/>
      <c r="K24" s="1155"/>
      <c r="L24" s="1152"/>
      <c r="M24" s="1154">
        <f t="shared" si="3"/>
        <v>0</v>
      </c>
      <c r="N24" s="1152"/>
      <c r="O24" s="1153">
        <f t="shared" si="4"/>
        <v>0</v>
      </c>
      <c r="P24" s="1152"/>
      <c r="Q24" s="1153">
        <f t="shared" si="5"/>
        <v>0</v>
      </c>
      <c r="R24" s="1152"/>
      <c r="S24" s="1154">
        <f t="shared" si="6"/>
        <v>0</v>
      </c>
      <c r="T24" s="1152"/>
      <c r="U24" s="1153">
        <f t="shared" si="7"/>
        <v>0</v>
      </c>
      <c r="V24" s="1152"/>
      <c r="W24" s="1153">
        <f t="shared" si="8"/>
        <v>0</v>
      </c>
      <c r="X24" s="1152"/>
      <c r="Y24" s="1153">
        <f t="shared" si="9"/>
        <v>0</v>
      </c>
      <c r="Z24" s="1153">
        <f t="shared" si="11"/>
        <v>0</v>
      </c>
    </row>
    <row r="25" spans="1:26" ht="12.6" customHeight="1">
      <c r="A25" s="572"/>
      <c r="B25" s="879" t="str">
        <f>MH1960_HOSP_COSTS!B24</f>
        <v>Subprovider (specify)</v>
      </c>
      <c r="C25" s="1151">
        <f>MH1960_HOSP_COSTS!G24</f>
        <v>0</v>
      </c>
      <c r="D25" s="1152"/>
      <c r="E25" s="1153">
        <f t="shared" si="1"/>
        <v>0</v>
      </c>
      <c r="F25" s="1152"/>
      <c r="G25" s="1154">
        <f t="shared" si="2"/>
        <v>0</v>
      </c>
      <c r="H25" s="1152"/>
      <c r="I25" s="1153">
        <f t="shared" si="10"/>
        <v>0</v>
      </c>
      <c r="J25" s="1155"/>
      <c r="K25" s="1155"/>
      <c r="L25" s="1152"/>
      <c r="M25" s="1154">
        <f t="shared" si="3"/>
        <v>0</v>
      </c>
      <c r="N25" s="1152"/>
      <c r="O25" s="1153">
        <f t="shared" si="4"/>
        <v>0</v>
      </c>
      <c r="P25" s="1152"/>
      <c r="Q25" s="1153">
        <f t="shared" si="5"/>
        <v>0</v>
      </c>
      <c r="R25" s="1152"/>
      <c r="S25" s="1154">
        <f t="shared" si="6"/>
        <v>0</v>
      </c>
      <c r="T25" s="1152"/>
      <c r="U25" s="1153">
        <f t="shared" si="7"/>
        <v>0</v>
      </c>
      <c r="V25" s="1152"/>
      <c r="W25" s="1153">
        <f t="shared" si="8"/>
        <v>0</v>
      </c>
      <c r="X25" s="1152"/>
      <c r="Y25" s="1153">
        <f t="shared" si="9"/>
        <v>0</v>
      </c>
      <c r="Z25" s="1153">
        <f t="shared" si="11"/>
        <v>0</v>
      </c>
    </row>
    <row r="26" spans="1:26" ht="12.6" customHeight="1">
      <c r="A26" s="572"/>
      <c r="B26" s="650" t="s">
        <v>689</v>
      </c>
      <c r="C26" s="1151">
        <f>MH1960_HOSP_COSTS!G25</f>
        <v>0</v>
      </c>
      <c r="D26" s="1152"/>
      <c r="E26" s="1153">
        <f t="shared" si="1"/>
        <v>0</v>
      </c>
      <c r="F26" s="1152"/>
      <c r="G26" s="1154">
        <f t="shared" si="2"/>
        <v>0</v>
      </c>
      <c r="H26" s="1152"/>
      <c r="I26" s="1153">
        <f t="shared" si="10"/>
        <v>0</v>
      </c>
      <c r="J26" s="1155"/>
      <c r="K26" s="1155"/>
      <c r="L26" s="1152"/>
      <c r="M26" s="1154">
        <f t="shared" si="3"/>
        <v>0</v>
      </c>
      <c r="N26" s="1152"/>
      <c r="O26" s="1153">
        <f t="shared" si="4"/>
        <v>0</v>
      </c>
      <c r="P26" s="1152"/>
      <c r="Q26" s="1153">
        <f t="shared" si="5"/>
        <v>0</v>
      </c>
      <c r="R26" s="1152"/>
      <c r="S26" s="1154">
        <f t="shared" si="6"/>
        <v>0</v>
      </c>
      <c r="T26" s="1152"/>
      <c r="U26" s="1153">
        <f t="shared" si="7"/>
        <v>0</v>
      </c>
      <c r="V26" s="1152"/>
      <c r="W26" s="1153">
        <f t="shared" si="8"/>
        <v>0</v>
      </c>
      <c r="X26" s="1152"/>
      <c r="Y26" s="1153">
        <f t="shared" si="9"/>
        <v>0</v>
      </c>
      <c r="Z26" s="1153">
        <f t="shared" si="11"/>
        <v>0</v>
      </c>
    </row>
    <row r="27" spans="1:26" ht="12.6" customHeight="1">
      <c r="A27" s="572"/>
      <c r="B27" s="650" t="s">
        <v>690</v>
      </c>
      <c r="C27" s="1151">
        <f>MH1960_HOSP_COSTS!G26</f>
        <v>0</v>
      </c>
      <c r="D27" s="1152"/>
      <c r="E27" s="1153">
        <f t="shared" si="1"/>
        <v>0</v>
      </c>
      <c r="F27" s="1152"/>
      <c r="G27" s="1154">
        <f t="shared" si="2"/>
        <v>0</v>
      </c>
      <c r="H27" s="1152"/>
      <c r="I27" s="1153">
        <f t="shared" si="10"/>
        <v>0</v>
      </c>
      <c r="J27" s="1155"/>
      <c r="K27" s="1155"/>
      <c r="L27" s="1152"/>
      <c r="M27" s="1154">
        <f t="shared" si="3"/>
        <v>0</v>
      </c>
      <c r="N27" s="1152"/>
      <c r="O27" s="1153">
        <f t="shared" si="4"/>
        <v>0</v>
      </c>
      <c r="P27" s="1152"/>
      <c r="Q27" s="1153">
        <f t="shared" si="5"/>
        <v>0</v>
      </c>
      <c r="R27" s="1152"/>
      <c r="S27" s="1154">
        <f t="shared" si="6"/>
        <v>0</v>
      </c>
      <c r="T27" s="1152"/>
      <c r="U27" s="1153">
        <f t="shared" si="7"/>
        <v>0</v>
      </c>
      <c r="V27" s="1152"/>
      <c r="W27" s="1153">
        <f t="shared" si="8"/>
        <v>0</v>
      </c>
      <c r="X27" s="1152"/>
      <c r="Y27" s="1153">
        <f t="shared" si="9"/>
        <v>0</v>
      </c>
      <c r="Z27" s="1153">
        <f t="shared" si="11"/>
        <v>0</v>
      </c>
    </row>
    <row r="28" spans="1:26" ht="12.6" customHeight="1">
      <c r="A28" s="572"/>
      <c r="B28" s="650" t="s">
        <v>691</v>
      </c>
      <c r="C28" s="1151">
        <f>MH1960_HOSP_COSTS!G27</f>
        <v>0</v>
      </c>
      <c r="D28" s="1152"/>
      <c r="E28" s="1153">
        <f t="shared" si="1"/>
        <v>0</v>
      </c>
      <c r="F28" s="1152"/>
      <c r="G28" s="1154">
        <f t="shared" si="2"/>
        <v>0</v>
      </c>
      <c r="H28" s="1152"/>
      <c r="I28" s="1153">
        <f t="shared" si="10"/>
        <v>0</v>
      </c>
      <c r="J28" s="1155"/>
      <c r="K28" s="1155"/>
      <c r="L28" s="1152"/>
      <c r="M28" s="1154">
        <f t="shared" si="3"/>
        <v>0</v>
      </c>
      <c r="N28" s="1152"/>
      <c r="O28" s="1153">
        <f t="shared" si="4"/>
        <v>0</v>
      </c>
      <c r="P28" s="1152"/>
      <c r="Q28" s="1153">
        <f t="shared" si="5"/>
        <v>0</v>
      </c>
      <c r="R28" s="1152"/>
      <c r="S28" s="1154">
        <f t="shared" si="6"/>
        <v>0</v>
      </c>
      <c r="T28" s="1152"/>
      <c r="U28" s="1153">
        <f t="shared" si="7"/>
        <v>0</v>
      </c>
      <c r="V28" s="1152"/>
      <c r="W28" s="1153">
        <f t="shared" si="8"/>
        <v>0</v>
      </c>
      <c r="X28" s="1152"/>
      <c r="Y28" s="1153">
        <f t="shared" si="9"/>
        <v>0</v>
      </c>
      <c r="Z28" s="1153">
        <f t="shared" si="11"/>
        <v>0</v>
      </c>
    </row>
    <row r="29" spans="1:26" ht="12.6" customHeight="1">
      <c r="A29" s="573"/>
      <c r="B29" s="651" t="s">
        <v>692</v>
      </c>
      <c r="C29" s="1151">
        <f>MH1960_HOSP_COSTS!G28</f>
        <v>0</v>
      </c>
      <c r="D29" s="1152"/>
      <c r="E29" s="1153">
        <f t="shared" si="1"/>
        <v>0</v>
      </c>
      <c r="F29" s="1152"/>
      <c r="G29" s="1154">
        <f t="shared" si="2"/>
        <v>0</v>
      </c>
      <c r="H29" s="1152"/>
      <c r="I29" s="1153">
        <f t="shared" si="10"/>
        <v>0</v>
      </c>
      <c r="J29" s="1155"/>
      <c r="K29" s="1155"/>
      <c r="L29" s="1152"/>
      <c r="M29" s="1154">
        <f t="shared" si="3"/>
        <v>0</v>
      </c>
      <c r="N29" s="1152"/>
      <c r="O29" s="1153">
        <f t="shared" si="4"/>
        <v>0</v>
      </c>
      <c r="P29" s="1152"/>
      <c r="Q29" s="1153">
        <f t="shared" si="5"/>
        <v>0</v>
      </c>
      <c r="R29" s="1152"/>
      <c r="S29" s="1154">
        <f t="shared" si="6"/>
        <v>0</v>
      </c>
      <c r="T29" s="1152"/>
      <c r="U29" s="1153">
        <f t="shared" si="7"/>
        <v>0</v>
      </c>
      <c r="V29" s="1152"/>
      <c r="W29" s="1153">
        <f t="shared" si="8"/>
        <v>0</v>
      </c>
      <c r="X29" s="1152"/>
      <c r="Y29" s="1153">
        <f t="shared" si="9"/>
        <v>0</v>
      </c>
      <c r="Z29" s="1153">
        <f t="shared" si="11"/>
        <v>0</v>
      </c>
    </row>
    <row r="30" spans="1:26" ht="12.6" customHeight="1">
      <c r="A30" s="569" t="s">
        <v>693</v>
      </c>
      <c r="B30" s="570"/>
      <c r="C30" s="1156"/>
      <c r="D30" s="1157"/>
      <c r="E30" s="1157"/>
      <c r="F30" s="1157"/>
      <c r="G30" s="1157"/>
      <c r="H30" s="1157"/>
      <c r="I30" s="1157"/>
      <c r="J30" s="1155"/>
      <c r="K30" s="1155"/>
      <c r="L30" s="1157"/>
      <c r="M30" s="1157"/>
      <c r="N30" s="1157"/>
      <c r="O30" s="1157"/>
      <c r="P30" s="1157"/>
      <c r="Q30" s="1157"/>
      <c r="R30" s="1157"/>
      <c r="S30" s="1157"/>
      <c r="T30" s="1157"/>
      <c r="U30" s="1157"/>
      <c r="V30" s="1157"/>
      <c r="W30" s="1157"/>
      <c r="X30" s="1157"/>
      <c r="Y30" s="1157"/>
      <c r="Z30" s="1157"/>
    </row>
    <row r="31" spans="1:26" ht="12.6" customHeight="1">
      <c r="A31" s="572"/>
      <c r="B31" s="650" t="s">
        <v>694</v>
      </c>
      <c r="C31" s="1151">
        <f>MH1960_HOSP_COSTS!G30</f>
        <v>0</v>
      </c>
      <c r="D31" s="1152"/>
      <c r="E31" s="1154">
        <f t="shared" ref="E31:E62" si="12">$C31*D31</f>
        <v>0</v>
      </c>
      <c r="F31" s="1152"/>
      <c r="G31" s="1154">
        <f t="shared" ref="G31:G62" si="13">$C31*F31</f>
        <v>0</v>
      </c>
      <c r="H31" s="1152"/>
      <c r="I31" s="1154">
        <f t="shared" ref="I31:I62" si="14">$C31*H31</f>
        <v>0</v>
      </c>
      <c r="J31" s="1155"/>
      <c r="K31" s="1155"/>
      <c r="L31" s="1152"/>
      <c r="M31" s="1154">
        <f t="shared" ref="M31:M62" si="15">$C31*L31</f>
        <v>0</v>
      </c>
      <c r="N31" s="1152"/>
      <c r="O31" s="1154">
        <f t="shared" ref="O31:O62" si="16">$C31*N31</f>
        <v>0</v>
      </c>
      <c r="P31" s="1152"/>
      <c r="Q31" s="1154">
        <f t="shared" ref="Q31:Q62" si="17">$C31*P31</f>
        <v>0</v>
      </c>
      <c r="R31" s="1152"/>
      <c r="S31" s="1154">
        <f t="shared" ref="S31:S62" si="18">$C31*R31</f>
        <v>0</v>
      </c>
      <c r="T31" s="1152"/>
      <c r="U31" s="1154">
        <f t="shared" ref="U31:U62" si="19">$C31*T31</f>
        <v>0</v>
      </c>
      <c r="V31" s="1152"/>
      <c r="W31" s="1154">
        <f t="shared" ref="W31:W62" si="20">$C31*V31</f>
        <v>0</v>
      </c>
      <c r="X31" s="1152"/>
      <c r="Y31" s="1153">
        <f t="shared" ref="Y31:Y62" si="21">$C31*X31</f>
        <v>0</v>
      </c>
      <c r="Z31" s="1158">
        <f t="shared" si="11"/>
        <v>0</v>
      </c>
    </row>
    <row r="32" spans="1:26" ht="12.6" customHeight="1">
      <c r="A32" s="572"/>
      <c r="B32" s="650" t="s">
        <v>695</v>
      </c>
      <c r="C32" s="1151">
        <f>MH1960_HOSP_COSTS!G31</f>
        <v>0</v>
      </c>
      <c r="D32" s="1152"/>
      <c r="E32" s="1154">
        <f t="shared" si="12"/>
        <v>0</v>
      </c>
      <c r="F32" s="1152"/>
      <c r="G32" s="1154">
        <f t="shared" si="13"/>
        <v>0</v>
      </c>
      <c r="H32" s="1152"/>
      <c r="I32" s="1154">
        <f t="shared" si="14"/>
        <v>0</v>
      </c>
      <c r="J32" s="1155"/>
      <c r="K32" s="1155"/>
      <c r="L32" s="1152"/>
      <c r="M32" s="1154">
        <f t="shared" si="15"/>
        <v>0</v>
      </c>
      <c r="N32" s="1152"/>
      <c r="O32" s="1154">
        <f t="shared" si="16"/>
        <v>0</v>
      </c>
      <c r="P32" s="1152"/>
      <c r="Q32" s="1154">
        <f t="shared" si="17"/>
        <v>0</v>
      </c>
      <c r="R32" s="1152"/>
      <c r="S32" s="1154">
        <f t="shared" si="18"/>
        <v>0</v>
      </c>
      <c r="T32" s="1152"/>
      <c r="U32" s="1154">
        <f t="shared" si="19"/>
        <v>0</v>
      </c>
      <c r="V32" s="1152"/>
      <c r="W32" s="1154">
        <f t="shared" si="20"/>
        <v>0</v>
      </c>
      <c r="X32" s="1152"/>
      <c r="Y32" s="1153">
        <f t="shared" si="21"/>
        <v>0</v>
      </c>
      <c r="Z32" s="1158">
        <f t="shared" si="11"/>
        <v>0</v>
      </c>
    </row>
    <row r="33" spans="1:26" ht="12.6" customHeight="1">
      <c r="A33" s="572"/>
      <c r="B33" s="650" t="s">
        <v>696</v>
      </c>
      <c r="C33" s="1151">
        <f>MH1960_HOSP_COSTS!G32</f>
        <v>0</v>
      </c>
      <c r="D33" s="1152"/>
      <c r="E33" s="1154">
        <f t="shared" si="12"/>
        <v>0</v>
      </c>
      <c r="F33" s="1152"/>
      <c r="G33" s="1154">
        <f t="shared" si="13"/>
        <v>0</v>
      </c>
      <c r="H33" s="1152"/>
      <c r="I33" s="1154">
        <f t="shared" si="14"/>
        <v>0</v>
      </c>
      <c r="J33" s="1155"/>
      <c r="K33" s="1155"/>
      <c r="L33" s="1152"/>
      <c r="M33" s="1154">
        <f t="shared" si="15"/>
        <v>0</v>
      </c>
      <c r="N33" s="1152"/>
      <c r="O33" s="1154">
        <f t="shared" si="16"/>
        <v>0</v>
      </c>
      <c r="P33" s="1152"/>
      <c r="Q33" s="1154">
        <f t="shared" si="17"/>
        <v>0</v>
      </c>
      <c r="R33" s="1152"/>
      <c r="S33" s="1154">
        <f t="shared" si="18"/>
        <v>0</v>
      </c>
      <c r="T33" s="1152"/>
      <c r="U33" s="1154">
        <f t="shared" si="19"/>
        <v>0</v>
      </c>
      <c r="V33" s="1152"/>
      <c r="W33" s="1154">
        <f t="shared" si="20"/>
        <v>0</v>
      </c>
      <c r="X33" s="1152"/>
      <c r="Y33" s="1153">
        <f t="shared" si="21"/>
        <v>0</v>
      </c>
      <c r="Z33" s="1158">
        <f t="shared" si="11"/>
        <v>0</v>
      </c>
    </row>
    <row r="34" spans="1:26" ht="12.6" customHeight="1">
      <c r="A34" s="572"/>
      <c r="B34" s="650" t="s">
        <v>697</v>
      </c>
      <c r="C34" s="1151">
        <f>MH1960_HOSP_COSTS!G33</f>
        <v>0</v>
      </c>
      <c r="D34" s="1152"/>
      <c r="E34" s="1154">
        <f t="shared" si="12"/>
        <v>0</v>
      </c>
      <c r="F34" s="1152"/>
      <c r="G34" s="1154">
        <f t="shared" si="13"/>
        <v>0</v>
      </c>
      <c r="H34" s="1152"/>
      <c r="I34" s="1154">
        <f t="shared" si="14"/>
        <v>0</v>
      </c>
      <c r="J34" s="1155"/>
      <c r="K34" s="1155"/>
      <c r="L34" s="1152"/>
      <c r="M34" s="1154">
        <f t="shared" si="15"/>
        <v>0</v>
      </c>
      <c r="N34" s="1152"/>
      <c r="O34" s="1154">
        <f t="shared" si="16"/>
        <v>0</v>
      </c>
      <c r="P34" s="1152"/>
      <c r="Q34" s="1154">
        <f t="shared" si="17"/>
        <v>0</v>
      </c>
      <c r="R34" s="1152"/>
      <c r="S34" s="1154">
        <f t="shared" si="18"/>
        <v>0</v>
      </c>
      <c r="T34" s="1152"/>
      <c r="U34" s="1154">
        <f t="shared" si="19"/>
        <v>0</v>
      </c>
      <c r="V34" s="1152"/>
      <c r="W34" s="1154">
        <f t="shared" si="20"/>
        <v>0</v>
      </c>
      <c r="X34" s="1152"/>
      <c r="Y34" s="1153">
        <f t="shared" si="21"/>
        <v>0</v>
      </c>
      <c r="Z34" s="1158">
        <f t="shared" si="11"/>
        <v>0</v>
      </c>
    </row>
    <row r="35" spans="1:26" ht="12.6" customHeight="1">
      <c r="A35" s="572"/>
      <c r="B35" s="650" t="s">
        <v>698</v>
      </c>
      <c r="C35" s="1151">
        <f>MH1960_HOSP_COSTS!G34</f>
        <v>0</v>
      </c>
      <c r="D35" s="1152"/>
      <c r="E35" s="1154">
        <f t="shared" si="12"/>
        <v>0</v>
      </c>
      <c r="F35" s="1152"/>
      <c r="G35" s="1154">
        <f t="shared" si="13"/>
        <v>0</v>
      </c>
      <c r="H35" s="1152"/>
      <c r="I35" s="1154">
        <f t="shared" si="14"/>
        <v>0</v>
      </c>
      <c r="J35" s="1155"/>
      <c r="K35" s="1155"/>
      <c r="L35" s="1152"/>
      <c r="M35" s="1154">
        <f t="shared" si="15"/>
        <v>0</v>
      </c>
      <c r="N35" s="1152"/>
      <c r="O35" s="1154">
        <f t="shared" si="16"/>
        <v>0</v>
      </c>
      <c r="P35" s="1152"/>
      <c r="Q35" s="1154">
        <f t="shared" si="17"/>
        <v>0</v>
      </c>
      <c r="R35" s="1152"/>
      <c r="S35" s="1154">
        <f t="shared" si="18"/>
        <v>0</v>
      </c>
      <c r="T35" s="1152"/>
      <c r="U35" s="1154">
        <f t="shared" si="19"/>
        <v>0</v>
      </c>
      <c r="V35" s="1152"/>
      <c r="W35" s="1154">
        <f t="shared" si="20"/>
        <v>0</v>
      </c>
      <c r="X35" s="1152"/>
      <c r="Y35" s="1153">
        <f t="shared" si="21"/>
        <v>0</v>
      </c>
      <c r="Z35" s="1158">
        <f t="shared" si="11"/>
        <v>0</v>
      </c>
    </row>
    <row r="36" spans="1:26" ht="12.6" customHeight="1">
      <c r="A36" s="572"/>
      <c r="B36" s="650" t="s">
        <v>699</v>
      </c>
      <c r="C36" s="1151">
        <f>MH1960_HOSP_COSTS!G35</f>
        <v>0</v>
      </c>
      <c r="D36" s="1152"/>
      <c r="E36" s="1154">
        <f t="shared" si="12"/>
        <v>0</v>
      </c>
      <c r="F36" s="1152"/>
      <c r="G36" s="1154">
        <f t="shared" si="13"/>
        <v>0</v>
      </c>
      <c r="H36" s="1152"/>
      <c r="I36" s="1154">
        <f t="shared" si="14"/>
        <v>0</v>
      </c>
      <c r="J36" s="1155"/>
      <c r="K36" s="1155"/>
      <c r="L36" s="1152"/>
      <c r="M36" s="1154">
        <f t="shared" si="15"/>
        <v>0</v>
      </c>
      <c r="N36" s="1152"/>
      <c r="O36" s="1154">
        <f t="shared" si="16"/>
        <v>0</v>
      </c>
      <c r="P36" s="1152"/>
      <c r="Q36" s="1154">
        <f t="shared" si="17"/>
        <v>0</v>
      </c>
      <c r="R36" s="1152"/>
      <c r="S36" s="1154">
        <f t="shared" si="18"/>
        <v>0</v>
      </c>
      <c r="T36" s="1152"/>
      <c r="U36" s="1154">
        <f t="shared" si="19"/>
        <v>0</v>
      </c>
      <c r="V36" s="1152"/>
      <c r="W36" s="1154">
        <f t="shared" si="20"/>
        <v>0</v>
      </c>
      <c r="X36" s="1152"/>
      <c r="Y36" s="1153">
        <f t="shared" si="21"/>
        <v>0</v>
      </c>
      <c r="Z36" s="1158">
        <f t="shared" si="11"/>
        <v>0</v>
      </c>
    </row>
    <row r="37" spans="1:26" ht="12.6" customHeight="1">
      <c r="A37" s="572"/>
      <c r="B37" s="650" t="s">
        <v>700</v>
      </c>
      <c r="C37" s="1151">
        <f>MH1960_HOSP_COSTS!G36</f>
        <v>0</v>
      </c>
      <c r="D37" s="1152"/>
      <c r="E37" s="1154">
        <f t="shared" si="12"/>
        <v>0</v>
      </c>
      <c r="F37" s="1152"/>
      <c r="G37" s="1154">
        <f t="shared" si="13"/>
        <v>0</v>
      </c>
      <c r="H37" s="1152"/>
      <c r="I37" s="1154">
        <f t="shared" si="14"/>
        <v>0</v>
      </c>
      <c r="J37" s="1155"/>
      <c r="K37" s="1155"/>
      <c r="L37" s="1152"/>
      <c r="M37" s="1154">
        <f t="shared" si="15"/>
        <v>0</v>
      </c>
      <c r="N37" s="1152"/>
      <c r="O37" s="1154">
        <f t="shared" si="16"/>
        <v>0</v>
      </c>
      <c r="P37" s="1152"/>
      <c r="Q37" s="1154">
        <f t="shared" si="17"/>
        <v>0</v>
      </c>
      <c r="R37" s="1152"/>
      <c r="S37" s="1154">
        <f t="shared" si="18"/>
        <v>0</v>
      </c>
      <c r="T37" s="1152"/>
      <c r="U37" s="1154">
        <f t="shared" si="19"/>
        <v>0</v>
      </c>
      <c r="V37" s="1152"/>
      <c r="W37" s="1154">
        <f t="shared" si="20"/>
        <v>0</v>
      </c>
      <c r="X37" s="1152"/>
      <c r="Y37" s="1153">
        <f t="shared" si="21"/>
        <v>0</v>
      </c>
      <c r="Z37" s="1158">
        <f t="shared" si="11"/>
        <v>0</v>
      </c>
    </row>
    <row r="38" spans="1:26" ht="12.6" customHeight="1">
      <c r="A38" s="572"/>
      <c r="B38" s="872" t="s">
        <v>931</v>
      </c>
      <c r="C38" s="1151">
        <f>MH1960_HOSP_COSTS!G37</f>
        <v>0</v>
      </c>
      <c r="D38" s="1152"/>
      <c r="E38" s="1154">
        <f t="shared" si="12"/>
        <v>0</v>
      </c>
      <c r="F38" s="1152"/>
      <c r="G38" s="1154">
        <f t="shared" si="13"/>
        <v>0</v>
      </c>
      <c r="H38" s="1152"/>
      <c r="I38" s="1154">
        <f t="shared" si="14"/>
        <v>0</v>
      </c>
      <c r="J38" s="1155"/>
      <c r="K38" s="1155"/>
      <c r="L38" s="1152"/>
      <c r="M38" s="1154">
        <f t="shared" si="15"/>
        <v>0</v>
      </c>
      <c r="N38" s="1152"/>
      <c r="O38" s="1154">
        <f t="shared" si="16"/>
        <v>0</v>
      </c>
      <c r="P38" s="1152"/>
      <c r="Q38" s="1154">
        <f t="shared" si="17"/>
        <v>0</v>
      </c>
      <c r="R38" s="1152"/>
      <c r="S38" s="1154">
        <f t="shared" si="18"/>
        <v>0</v>
      </c>
      <c r="T38" s="1152"/>
      <c r="U38" s="1154">
        <f t="shared" si="19"/>
        <v>0</v>
      </c>
      <c r="V38" s="1152"/>
      <c r="W38" s="1154">
        <f t="shared" si="20"/>
        <v>0</v>
      </c>
      <c r="X38" s="1152"/>
      <c r="Y38" s="1153">
        <f t="shared" si="21"/>
        <v>0</v>
      </c>
      <c r="Z38" s="1158">
        <f t="shared" si="11"/>
        <v>0</v>
      </c>
    </row>
    <row r="39" spans="1:26" ht="12.6" customHeight="1">
      <c r="A39" s="572"/>
      <c r="B39" s="872" t="s">
        <v>932</v>
      </c>
      <c r="C39" s="1151">
        <f>MH1960_HOSP_COSTS!G38</f>
        <v>0</v>
      </c>
      <c r="D39" s="1152"/>
      <c r="E39" s="1154">
        <f t="shared" si="12"/>
        <v>0</v>
      </c>
      <c r="F39" s="1152"/>
      <c r="G39" s="1154">
        <f t="shared" si="13"/>
        <v>0</v>
      </c>
      <c r="H39" s="1152"/>
      <c r="I39" s="1154">
        <f t="shared" si="14"/>
        <v>0</v>
      </c>
      <c r="J39" s="1155"/>
      <c r="K39" s="1155"/>
      <c r="L39" s="1152"/>
      <c r="M39" s="1154">
        <f t="shared" si="15"/>
        <v>0</v>
      </c>
      <c r="N39" s="1152"/>
      <c r="O39" s="1154">
        <f t="shared" si="16"/>
        <v>0</v>
      </c>
      <c r="P39" s="1152"/>
      <c r="Q39" s="1154">
        <f t="shared" si="17"/>
        <v>0</v>
      </c>
      <c r="R39" s="1152"/>
      <c r="S39" s="1154">
        <f t="shared" si="18"/>
        <v>0</v>
      </c>
      <c r="T39" s="1152"/>
      <c r="U39" s="1154">
        <f t="shared" si="19"/>
        <v>0</v>
      </c>
      <c r="V39" s="1152"/>
      <c r="W39" s="1154">
        <f t="shared" si="20"/>
        <v>0</v>
      </c>
      <c r="X39" s="1152"/>
      <c r="Y39" s="1153">
        <f t="shared" si="21"/>
        <v>0</v>
      </c>
      <c r="Z39" s="1158">
        <f t="shared" si="11"/>
        <v>0</v>
      </c>
    </row>
    <row r="40" spans="1:26" ht="12.6" customHeight="1">
      <c r="A40" s="572"/>
      <c r="B40" s="650" t="s">
        <v>701</v>
      </c>
      <c r="C40" s="1151">
        <f>MH1960_HOSP_COSTS!G39</f>
        <v>0</v>
      </c>
      <c r="D40" s="1152"/>
      <c r="E40" s="1154">
        <f t="shared" si="12"/>
        <v>0</v>
      </c>
      <c r="F40" s="1152"/>
      <c r="G40" s="1154">
        <f t="shared" si="13"/>
        <v>0</v>
      </c>
      <c r="H40" s="1152"/>
      <c r="I40" s="1154">
        <f t="shared" si="14"/>
        <v>0</v>
      </c>
      <c r="J40" s="1155"/>
      <c r="K40" s="1155"/>
      <c r="L40" s="1152"/>
      <c r="M40" s="1154">
        <f t="shared" si="15"/>
        <v>0</v>
      </c>
      <c r="N40" s="1152"/>
      <c r="O40" s="1154">
        <f t="shared" si="16"/>
        <v>0</v>
      </c>
      <c r="P40" s="1152"/>
      <c r="Q40" s="1154">
        <f t="shared" si="17"/>
        <v>0</v>
      </c>
      <c r="R40" s="1152"/>
      <c r="S40" s="1154">
        <f t="shared" si="18"/>
        <v>0</v>
      </c>
      <c r="T40" s="1152"/>
      <c r="U40" s="1154">
        <f t="shared" si="19"/>
        <v>0</v>
      </c>
      <c r="V40" s="1152"/>
      <c r="W40" s="1154">
        <f t="shared" si="20"/>
        <v>0</v>
      </c>
      <c r="X40" s="1152"/>
      <c r="Y40" s="1153">
        <f t="shared" si="21"/>
        <v>0</v>
      </c>
      <c r="Z40" s="1158">
        <f t="shared" si="11"/>
        <v>0</v>
      </c>
    </row>
    <row r="41" spans="1:26" ht="12.6" customHeight="1">
      <c r="A41" s="572"/>
      <c r="B41" s="650" t="s">
        <v>702</v>
      </c>
      <c r="C41" s="1151">
        <f>MH1960_HOSP_COSTS!G40</f>
        <v>0</v>
      </c>
      <c r="D41" s="1152"/>
      <c r="E41" s="1154">
        <f t="shared" si="12"/>
        <v>0</v>
      </c>
      <c r="F41" s="1152"/>
      <c r="G41" s="1154">
        <f t="shared" si="13"/>
        <v>0</v>
      </c>
      <c r="H41" s="1152"/>
      <c r="I41" s="1154">
        <f t="shared" si="14"/>
        <v>0</v>
      </c>
      <c r="J41" s="1155"/>
      <c r="K41" s="1155"/>
      <c r="L41" s="1152"/>
      <c r="M41" s="1154">
        <f t="shared" si="15"/>
        <v>0</v>
      </c>
      <c r="N41" s="1152"/>
      <c r="O41" s="1154">
        <f t="shared" si="16"/>
        <v>0</v>
      </c>
      <c r="P41" s="1152"/>
      <c r="Q41" s="1154">
        <f t="shared" si="17"/>
        <v>0</v>
      </c>
      <c r="R41" s="1152"/>
      <c r="S41" s="1154">
        <f t="shared" si="18"/>
        <v>0</v>
      </c>
      <c r="T41" s="1152"/>
      <c r="U41" s="1154">
        <f t="shared" si="19"/>
        <v>0</v>
      </c>
      <c r="V41" s="1152"/>
      <c r="W41" s="1154">
        <f t="shared" si="20"/>
        <v>0</v>
      </c>
      <c r="X41" s="1152"/>
      <c r="Y41" s="1153">
        <f t="shared" si="21"/>
        <v>0</v>
      </c>
      <c r="Z41" s="1158">
        <f t="shared" si="11"/>
        <v>0</v>
      </c>
    </row>
    <row r="42" spans="1:26" ht="12.6" customHeight="1">
      <c r="A42" s="572"/>
      <c r="B42" s="650" t="s">
        <v>703</v>
      </c>
      <c r="C42" s="1151">
        <f>MH1960_HOSP_COSTS!G41</f>
        <v>0</v>
      </c>
      <c r="D42" s="1152"/>
      <c r="E42" s="1154">
        <f t="shared" si="12"/>
        <v>0</v>
      </c>
      <c r="F42" s="1152"/>
      <c r="G42" s="1154">
        <f t="shared" si="13"/>
        <v>0</v>
      </c>
      <c r="H42" s="1152"/>
      <c r="I42" s="1154">
        <f t="shared" si="14"/>
        <v>0</v>
      </c>
      <c r="J42" s="1155"/>
      <c r="K42" s="1155"/>
      <c r="L42" s="1152"/>
      <c r="M42" s="1154">
        <f t="shared" si="15"/>
        <v>0</v>
      </c>
      <c r="N42" s="1152"/>
      <c r="O42" s="1154">
        <f t="shared" si="16"/>
        <v>0</v>
      </c>
      <c r="P42" s="1152"/>
      <c r="Q42" s="1154">
        <f t="shared" si="17"/>
        <v>0</v>
      </c>
      <c r="R42" s="1152"/>
      <c r="S42" s="1154">
        <f t="shared" si="18"/>
        <v>0</v>
      </c>
      <c r="T42" s="1152"/>
      <c r="U42" s="1154">
        <f t="shared" si="19"/>
        <v>0</v>
      </c>
      <c r="V42" s="1152"/>
      <c r="W42" s="1154">
        <f t="shared" si="20"/>
        <v>0</v>
      </c>
      <c r="X42" s="1152"/>
      <c r="Y42" s="1153">
        <f t="shared" si="21"/>
        <v>0</v>
      </c>
      <c r="Z42" s="1158">
        <f t="shared" si="11"/>
        <v>0</v>
      </c>
    </row>
    <row r="43" spans="1:26" ht="12.6" customHeight="1">
      <c r="A43" s="572"/>
      <c r="B43" s="650" t="s">
        <v>704</v>
      </c>
      <c r="C43" s="1151">
        <f>MH1960_HOSP_COSTS!G42</f>
        <v>0</v>
      </c>
      <c r="D43" s="1152"/>
      <c r="E43" s="1154">
        <f t="shared" si="12"/>
        <v>0</v>
      </c>
      <c r="F43" s="1152"/>
      <c r="G43" s="1154">
        <f t="shared" si="13"/>
        <v>0</v>
      </c>
      <c r="H43" s="1152"/>
      <c r="I43" s="1154">
        <f t="shared" si="14"/>
        <v>0</v>
      </c>
      <c r="J43" s="1155"/>
      <c r="K43" s="1155"/>
      <c r="L43" s="1152"/>
      <c r="M43" s="1154">
        <f t="shared" si="15"/>
        <v>0</v>
      </c>
      <c r="N43" s="1152"/>
      <c r="O43" s="1154">
        <f t="shared" si="16"/>
        <v>0</v>
      </c>
      <c r="P43" s="1152"/>
      <c r="Q43" s="1154">
        <f t="shared" si="17"/>
        <v>0</v>
      </c>
      <c r="R43" s="1152"/>
      <c r="S43" s="1154">
        <f t="shared" si="18"/>
        <v>0</v>
      </c>
      <c r="T43" s="1152"/>
      <c r="U43" s="1154">
        <f t="shared" si="19"/>
        <v>0</v>
      </c>
      <c r="V43" s="1152"/>
      <c r="W43" s="1154">
        <f t="shared" si="20"/>
        <v>0</v>
      </c>
      <c r="X43" s="1152"/>
      <c r="Y43" s="1153">
        <f t="shared" si="21"/>
        <v>0</v>
      </c>
      <c r="Z43" s="1158">
        <f t="shared" si="11"/>
        <v>0</v>
      </c>
    </row>
    <row r="44" spans="1:26" ht="12.6" customHeight="1">
      <c r="A44" s="572"/>
      <c r="B44" s="650" t="s">
        <v>705</v>
      </c>
      <c r="C44" s="1151">
        <f>MH1960_HOSP_COSTS!G43</f>
        <v>0</v>
      </c>
      <c r="D44" s="1152"/>
      <c r="E44" s="1154">
        <f t="shared" si="12"/>
        <v>0</v>
      </c>
      <c r="F44" s="1152"/>
      <c r="G44" s="1154">
        <f t="shared" si="13"/>
        <v>0</v>
      </c>
      <c r="H44" s="1152"/>
      <c r="I44" s="1154">
        <f t="shared" si="14"/>
        <v>0</v>
      </c>
      <c r="J44" s="1155"/>
      <c r="K44" s="1155"/>
      <c r="L44" s="1152"/>
      <c r="M44" s="1154">
        <f t="shared" si="15"/>
        <v>0</v>
      </c>
      <c r="N44" s="1152"/>
      <c r="O44" s="1154">
        <f t="shared" si="16"/>
        <v>0</v>
      </c>
      <c r="P44" s="1152"/>
      <c r="Q44" s="1154">
        <f t="shared" si="17"/>
        <v>0</v>
      </c>
      <c r="R44" s="1152"/>
      <c r="S44" s="1154">
        <f t="shared" si="18"/>
        <v>0</v>
      </c>
      <c r="T44" s="1152"/>
      <c r="U44" s="1154">
        <f t="shared" si="19"/>
        <v>0</v>
      </c>
      <c r="V44" s="1152"/>
      <c r="W44" s="1154">
        <f t="shared" si="20"/>
        <v>0</v>
      </c>
      <c r="X44" s="1152"/>
      <c r="Y44" s="1153">
        <f t="shared" si="21"/>
        <v>0</v>
      </c>
      <c r="Z44" s="1158">
        <f t="shared" si="11"/>
        <v>0</v>
      </c>
    </row>
    <row r="45" spans="1:26" ht="12.6" customHeight="1">
      <c r="A45" s="572"/>
      <c r="B45" s="650" t="s">
        <v>706</v>
      </c>
      <c r="C45" s="1151">
        <f>MH1960_HOSP_COSTS!G44</f>
        <v>0</v>
      </c>
      <c r="D45" s="1152"/>
      <c r="E45" s="1154">
        <f t="shared" si="12"/>
        <v>0</v>
      </c>
      <c r="F45" s="1152"/>
      <c r="G45" s="1154">
        <f t="shared" si="13"/>
        <v>0</v>
      </c>
      <c r="H45" s="1152"/>
      <c r="I45" s="1154">
        <f t="shared" si="14"/>
        <v>0</v>
      </c>
      <c r="J45" s="1155"/>
      <c r="K45" s="1155"/>
      <c r="L45" s="1152"/>
      <c r="M45" s="1154">
        <f t="shared" si="15"/>
        <v>0</v>
      </c>
      <c r="N45" s="1152"/>
      <c r="O45" s="1154">
        <f t="shared" si="16"/>
        <v>0</v>
      </c>
      <c r="P45" s="1152"/>
      <c r="Q45" s="1154">
        <f t="shared" si="17"/>
        <v>0</v>
      </c>
      <c r="R45" s="1152"/>
      <c r="S45" s="1154">
        <f t="shared" si="18"/>
        <v>0</v>
      </c>
      <c r="T45" s="1152"/>
      <c r="U45" s="1154">
        <f t="shared" si="19"/>
        <v>0</v>
      </c>
      <c r="V45" s="1152"/>
      <c r="W45" s="1154">
        <f t="shared" si="20"/>
        <v>0</v>
      </c>
      <c r="X45" s="1152"/>
      <c r="Y45" s="1153">
        <f t="shared" si="21"/>
        <v>0</v>
      </c>
      <c r="Z45" s="1158">
        <f t="shared" si="11"/>
        <v>0</v>
      </c>
    </row>
    <row r="46" spans="1:26" ht="12.6" customHeight="1">
      <c r="A46" s="572"/>
      <c r="B46" s="650" t="s">
        <v>707</v>
      </c>
      <c r="C46" s="1151">
        <f>MH1960_HOSP_COSTS!G45</f>
        <v>0</v>
      </c>
      <c r="D46" s="1152"/>
      <c r="E46" s="1154">
        <f t="shared" si="12"/>
        <v>0</v>
      </c>
      <c r="F46" s="1152"/>
      <c r="G46" s="1154">
        <f t="shared" si="13"/>
        <v>0</v>
      </c>
      <c r="H46" s="1152"/>
      <c r="I46" s="1154">
        <f t="shared" si="14"/>
        <v>0</v>
      </c>
      <c r="J46" s="1155"/>
      <c r="K46" s="1155"/>
      <c r="L46" s="1152"/>
      <c r="M46" s="1154">
        <f t="shared" si="15"/>
        <v>0</v>
      </c>
      <c r="N46" s="1152"/>
      <c r="O46" s="1154">
        <f t="shared" si="16"/>
        <v>0</v>
      </c>
      <c r="P46" s="1152"/>
      <c r="Q46" s="1154">
        <f t="shared" si="17"/>
        <v>0</v>
      </c>
      <c r="R46" s="1152"/>
      <c r="S46" s="1154">
        <f t="shared" si="18"/>
        <v>0</v>
      </c>
      <c r="T46" s="1152"/>
      <c r="U46" s="1154">
        <f t="shared" si="19"/>
        <v>0</v>
      </c>
      <c r="V46" s="1152"/>
      <c r="W46" s="1154">
        <f t="shared" si="20"/>
        <v>0</v>
      </c>
      <c r="X46" s="1152"/>
      <c r="Y46" s="1153">
        <f t="shared" si="21"/>
        <v>0</v>
      </c>
      <c r="Z46" s="1158">
        <f t="shared" si="11"/>
        <v>0</v>
      </c>
    </row>
    <row r="47" spans="1:26" ht="12.6" customHeight="1">
      <c r="A47" s="572"/>
      <c r="B47" s="650" t="s">
        <v>708</v>
      </c>
      <c r="C47" s="1151">
        <f>MH1960_HOSP_COSTS!G46</f>
        <v>0</v>
      </c>
      <c r="D47" s="1152"/>
      <c r="E47" s="1154">
        <f t="shared" si="12"/>
        <v>0</v>
      </c>
      <c r="F47" s="1152"/>
      <c r="G47" s="1154">
        <f t="shared" si="13"/>
        <v>0</v>
      </c>
      <c r="H47" s="1152"/>
      <c r="I47" s="1154">
        <f t="shared" si="14"/>
        <v>0</v>
      </c>
      <c r="J47" s="1155"/>
      <c r="K47" s="1155"/>
      <c r="L47" s="1152"/>
      <c r="M47" s="1154">
        <f t="shared" si="15"/>
        <v>0</v>
      </c>
      <c r="N47" s="1152"/>
      <c r="O47" s="1154">
        <f t="shared" si="16"/>
        <v>0</v>
      </c>
      <c r="P47" s="1152"/>
      <c r="Q47" s="1154">
        <f t="shared" si="17"/>
        <v>0</v>
      </c>
      <c r="R47" s="1152"/>
      <c r="S47" s="1154">
        <f t="shared" si="18"/>
        <v>0</v>
      </c>
      <c r="T47" s="1152"/>
      <c r="U47" s="1154">
        <f t="shared" si="19"/>
        <v>0</v>
      </c>
      <c r="V47" s="1152"/>
      <c r="W47" s="1154">
        <f t="shared" si="20"/>
        <v>0</v>
      </c>
      <c r="X47" s="1152"/>
      <c r="Y47" s="1153">
        <f t="shared" si="21"/>
        <v>0</v>
      </c>
      <c r="Z47" s="1158">
        <f t="shared" si="11"/>
        <v>0</v>
      </c>
    </row>
    <row r="48" spans="1:26" ht="12.6" customHeight="1">
      <c r="A48" s="572"/>
      <c r="B48" s="872" t="s">
        <v>933</v>
      </c>
      <c r="C48" s="1151">
        <f>MH1960_HOSP_COSTS!G47</f>
        <v>0</v>
      </c>
      <c r="D48" s="1152"/>
      <c r="E48" s="1154">
        <f t="shared" si="12"/>
        <v>0</v>
      </c>
      <c r="F48" s="1152"/>
      <c r="G48" s="1154">
        <f t="shared" si="13"/>
        <v>0</v>
      </c>
      <c r="H48" s="1152"/>
      <c r="I48" s="1154">
        <f t="shared" si="14"/>
        <v>0</v>
      </c>
      <c r="J48" s="1155"/>
      <c r="K48" s="1155"/>
      <c r="L48" s="1152"/>
      <c r="M48" s="1154">
        <f t="shared" si="15"/>
        <v>0</v>
      </c>
      <c r="N48" s="1152"/>
      <c r="O48" s="1154">
        <f t="shared" si="16"/>
        <v>0</v>
      </c>
      <c r="P48" s="1152"/>
      <c r="Q48" s="1154">
        <f t="shared" si="17"/>
        <v>0</v>
      </c>
      <c r="R48" s="1152"/>
      <c r="S48" s="1154">
        <f t="shared" si="18"/>
        <v>0</v>
      </c>
      <c r="T48" s="1152"/>
      <c r="U48" s="1154">
        <f t="shared" si="19"/>
        <v>0</v>
      </c>
      <c r="V48" s="1152"/>
      <c r="W48" s="1154">
        <f t="shared" si="20"/>
        <v>0</v>
      </c>
      <c r="X48" s="1152"/>
      <c r="Y48" s="1153">
        <f t="shared" si="21"/>
        <v>0</v>
      </c>
      <c r="Z48" s="1158">
        <f t="shared" si="11"/>
        <v>0</v>
      </c>
    </row>
    <row r="49" spans="1:26" ht="12.6" customHeight="1">
      <c r="A49" s="572"/>
      <c r="B49" s="650" t="s">
        <v>709</v>
      </c>
      <c r="C49" s="1151">
        <f>MH1960_HOSP_COSTS!G48</f>
        <v>0</v>
      </c>
      <c r="D49" s="1152"/>
      <c r="E49" s="1154">
        <f t="shared" si="12"/>
        <v>0</v>
      </c>
      <c r="F49" s="1152"/>
      <c r="G49" s="1154">
        <f t="shared" si="13"/>
        <v>0</v>
      </c>
      <c r="H49" s="1152"/>
      <c r="I49" s="1154">
        <f t="shared" si="14"/>
        <v>0</v>
      </c>
      <c r="J49" s="1155"/>
      <c r="K49" s="1155"/>
      <c r="L49" s="1152"/>
      <c r="M49" s="1154">
        <f t="shared" si="15"/>
        <v>0</v>
      </c>
      <c r="N49" s="1152"/>
      <c r="O49" s="1154">
        <f t="shared" si="16"/>
        <v>0</v>
      </c>
      <c r="P49" s="1152"/>
      <c r="Q49" s="1154">
        <f t="shared" si="17"/>
        <v>0</v>
      </c>
      <c r="R49" s="1152"/>
      <c r="S49" s="1154">
        <f t="shared" si="18"/>
        <v>0</v>
      </c>
      <c r="T49" s="1152"/>
      <c r="U49" s="1154">
        <f t="shared" si="19"/>
        <v>0</v>
      </c>
      <c r="V49" s="1152"/>
      <c r="W49" s="1154">
        <f t="shared" si="20"/>
        <v>0</v>
      </c>
      <c r="X49" s="1152"/>
      <c r="Y49" s="1153">
        <f t="shared" si="21"/>
        <v>0</v>
      </c>
      <c r="Z49" s="1158">
        <f t="shared" si="11"/>
        <v>0</v>
      </c>
    </row>
    <row r="50" spans="1:26" ht="12.6" customHeight="1">
      <c r="A50" s="572"/>
      <c r="B50" s="650" t="s">
        <v>710</v>
      </c>
      <c r="C50" s="1151">
        <f>MH1960_HOSP_COSTS!G49</f>
        <v>0</v>
      </c>
      <c r="D50" s="1152"/>
      <c r="E50" s="1154">
        <f t="shared" si="12"/>
        <v>0</v>
      </c>
      <c r="F50" s="1152"/>
      <c r="G50" s="1154">
        <f t="shared" si="13"/>
        <v>0</v>
      </c>
      <c r="H50" s="1152"/>
      <c r="I50" s="1154">
        <f t="shared" si="14"/>
        <v>0</v>
      </c>
      <c r="J50" s="1155"/>
      <c r="K50" s="1155"/>
      <c r="L50" s="1152"/>
      <c r="M50" s="1154">
        <f t="shared" si="15"/>
        <v>0</v>
      </c>
      <c r="N50" s="1152"/>
      <c r="O50" s="1154">
        <f t="shared" si="16"/>
        <v>0</v>
      </c>
      <c r="P50" s="1152"/>
      <c r="Q50" s="1154">
        <f t="shared" si="17"/>
        <v>0</v>
      </c>
      <c r="R50" s="1152"/>
      <c r="S50" s="1154">
        <f t="shared" si="18"/>
        <v>0</v>
      </c>
      <c r="T50" s="1152"/>
      <c r="U50" s="1154">
        <f t="shared" si="19"/>
        <v>0</v>
      </c>
      <c r="V50" s="1152"/>
      <c r="W50" s="1154">
        <f t="shared" si="20"/>
        <v>0</v>
      </c>
      <c r="X50" s="1152"/>
      <c r="Y50" s="1153">
        <f t="shared" si="21"/>
        <v>0</v>
      </c>
      <c r="Z50" s="1158">
        <f t="shared" si="11"/>
        <v>0</v>
      </c>
    </row>
    <row r="51" spans="1:26" ht="12.6" customHeight="1">
      <c r="A51" s="572"/>
      <c r="B51" s="650" t="s">
        <v>711</v>
      </c>
      <c r="C51" s="1151">
        <f>MH1960_HOSP_COSTS!G50</f>
        <v>0</v>
      </c>
      <c r="D51" s="1152"/>
      <c r="E51" s="1154">
        <f t="shared" si="12"/>
        <v>0</v>
      </c>
      <c r="F51" s="1152"/>
      <c r="G51" s="1154">
        <f t="shared" si="13"/>
        <v>0</v>
      </c>
      <c r="H51" s="1152"/>
      <c r="I51" s="1154">
        <f t="shared" si="14"/>
        <v>0</v>
      </c>
      <c r="J51" s="1155"/>
      <c r="K51" s="1155"/>
      <c r="L51" s="1152"/>
      <c r="M51" s="1154">
        <f t="shared" si="15"/>
        <v>0</v>
      </c>
      <c r="N51" s="1152"/>
      <c r="O51" s="1154">
        <f t="shared" si="16"/>
        <v>0</v>
      </c>
      <c r="P51" s="1152"/>
      <c r="Q51" s="1154">
        <f t="shared" si="17"/>
        <v>0</v>
      </c>
      <c r="R51" s="1152"/>
      <c r="S51" s="1154">
        <f t="shared" si="18"/>
        <v>0</v>
      </c>
      <c r="T51" s="1152"/>
      <c r="U51" s="1154">
        <f t="shared" si="19"/>
        <v>0</v>
      </c>
      <c r="V51" s="1152"/>
      <c r="W51" s="1154">
        <f t="shared" si="20"/>
        <v>0</v>
      </c>
      <c r="X51" s="1152"/>
      <c r="Y51" s="1153">
        <f t="shared" si="21"/>
        <v>0</v>
      </c>
      <c r="Z51" s="1158">
        <f t="shared" si="11"/>
        <v>0</v>
      </c>
    </row>
    <row r="52" spans="1:26" ht="12.6" customHeight="1">
      <c r="A52" s="572"/>
      <c r="B52" s="650" t="s">
        <v>712</v>
      </c>
      <c r="C52" s="1151">
        <f>MH1960_HOSP_COSTS!G51</f>
        <v>0</v>
      </c>
      <c r="D52" s="1152"/>
      <c r="E52" s="1154">
        <f t="shared" si="12"/>
        <v>0</v>
      </c>
      <c r="F52" s="1152"/>
      <c r="G52" s="1154">
        <f t="shared" si="13"/>
        <v>0</v>
      </c>
      <c r="H52" s="1152"/>
      <c r="I52" s="1154">
        <f t="shared" si="14"/>
        <v>0</v>
      </c>
      <c r="J52" s="1155"/>
      <c r="K52" s="1155"/>
      <c r="L52" s="1152"/>
      <c r="M52" s="1154">
        <f t="shared" si="15"/>
        <v>0</v>
      </c>
      <c r="N52" s="1152"/>
      <c r="O52" s="1154">
        <f t="shared" si="16"/>
        <v>0</v>
      </c>
      <c r="P52" s="1152"/>
      <c r="Q52" s="1154">
        <f t="shared" si="17"/>
        <v>0</v>
      </c>
      <c r="R52" s="1152"/>
      <c r="S52" s="1154">
        <f t="shared" si="18"/>
        <v>0</v>
      </c>
      <c r="T52" s="1152"/>
      <c r="U52" s="1154">
        <f t="shared" si="19"/>
        <v>0</v>
      </c>
      <c r="V52" s="1152"/>
      <c r="W52" s="1154">
        <f t="shared" si="20"/>
        <v>0</v>
      </c>
      <c r="X52" s="1152"/>
      <c r="Y52" s="1153">
        <f t="shared" si="21"/>
        <v>0</v>
      </c>
      <c r="Z52" s="1158">
        <f t="shared" si="11"/>
        <v>0</v>
      </c>
    </row>
    <row r="53" spans="1:26" ht="12.6" customHeight="1">
      <c r="A53" s="572"/>
      <c r="B53" s="650" t="s">
        <v>713</v>
      </c>
      <c r="C53" s="1151">
        <f>MH1960_HOSP_COSTS!G52</f>
        <v>0</v>
      </c>
      <c r="D53" s="1152"/>
      <c r="E53" s="1154">
        <f t="shared" si="12"/>
        <v>0</v>
      </c>
      <c r="F53" s="1152"/>
      <c r="G53" s="1154">
        <f t="shared" si="13"/>
        <v>0</v>
      </c>
      <c r="H53" s="1152"/>
      <c r="I53" s="1154">
        <f t="shared" si="14"/>
        <v>0</v>
      </c>
      <c r="J53" s="1155"/>
      <c r="K53" s="1155"/>
      <c r="L53" s="1152"/>
      <c r="M53" s="1154">
        <f t="shared" si="15"/>
        <v>0</v>
      </c>
      <c r="N53" s="1152"/>
      <c r="O53" s="1154">
        <f t="shared" si="16"/>
        <v>0</v>
      </c>
      <c r="P53" s="1152"/>
      <c r="Q53" s="1154">
        <f t="shared" si="17"/>
        <v>0</v>
      </c>
      <c r="R53" s="1152"/>
      <c r="S53" s="1154">
        <f t="shared" si="18"/>
        <v>0</v>
      </c>
      <c r="T53" s="1152"/>
      <c r="U53" s="1154">
        <f t="shared" si="19"/>
        <v>0</v>
      </c>
      <c r="V53" s="1152"/>
      <c r="W53" s="1154">
        <f t="shared" si="20"/>
        <v>0</v>
      </c>
      <c r="X53" s="1152"/>
      <c r="Y53" s="1153">
        <f t="shared" si="21"/>
        <v>0</v>
      </c>
      <c r="Z53" s="1158">
        <f t="shared" si="11"/>
        <v>0</v>
      </c>
    </row>
    <row r="54" spans="1:26" ht="12.6" customHeight="1">
      <c r="A54" s="572"/>
      <c r="B54" s="650" t="s">
        <v>714</v>
      </c>
      <c r="C54" s="1151">
        <f>MH1960_HOSP_COSTS!G53</f>
        <v>0</v>
      </c>
      <c r="D54" s="1152"/>
      <c r="E54" s="1154">
        <f t="shared" si="12"/>
        <v>0</v>
      </c>
      <c r="F54" s="1152"/>
      <c r="G54" s="1154">
        <f t="shared" si="13"/>
        <v>0</v>
      </c>
      <c r="H54" s="1152"/>
      <c r="I54" s="1154">
        <f t="shared" si="14"/>
        <v>0</v>
      </c>
      <c r="J54" s="1155"/>
      <c r="K54" s="1155"/>
      <c r="L54" s="1152"/>
      <c r="M54" s="1154">
        <f t="shared" si="15"/>
        <v>0</v>
      </c>
      <c r="N54" s="1152"/>
      <c r="O54" s="1154">
        <f t="shared" si="16"/>
        <v>0</v>
      </c>
      <c r="P54" s="1152"/>
      <c r="Q54" s="1154">
        <f t="shared" si="17"/>
        <v>0</v>
      </c>
      <c r="R54" s="1152"/>
      <c r="S54" s="1154">
        <f t="shared" si="18"/>
        <v>0</v>
      </c>
      <c r="T54" s="1152"/>
      <c r="U54" s="1154">
        <f t="shared" si="19"/>
        <v>0</v>
      </c>
      <c r="V54" s="1152"/>
      <c r="W54" s="1154">
        <f t="shared" si="20"/>
        <v>0</v>
      </c>
      <c r="X54" s="1152"/>
      <c r="Y54" s="1153">
        <f t="shared" si="21"/>
        <v>0</v>
      </c>
      <c r="Z54" s="1158">
        <f t="shared" si="11"/>
        <v>0</v>
      </c>
    </row>
    <row r="55" spans="1:26" ht="12.6" customHeight="1">
      <c r="A55" s="572"/>
      <c r="B55" s="650" t="s">
        <v>715</v>
      </c>
      <c r="C55" s="1151">
        <f>MH1960_HOSP_COSTS!G54</f>
        <v>0</v>
      </c>
      <c r="D55" s="1152"/>
      <c r="E55" s="1154">
        <f t="shared" si="12"/>
        <v>0</v>
      </c>
      <c r="F55" s="1152"/>
      <c r="G55" s="1154">
        <f t="shared" si="13"/>
        <v>0</v>
      </c>
      <c r="H55" s="1152"/>
      <c r="I55" s="1154">
        <f t="shared" si="14"/>
        <v>0</v>
      </c>
      <c r="J55" s="1155"/>
      <c r="K55" s="1155"/>
      <c r="L55" s="1152"/>
      <c r="M55" s="1154">
        <f t="shared" si="15"/>
        <v>0</v>
      </c>
      <c r="N55" s="1152"/>
      <c r="O55" s="1154">
        <f t="shared" si="16"/>
        <v>0</v>
      </c>
      <c r="P55" s="1152"/>
      <c r="Q55" s="1154">
        <f t="shared" si="17"/>
        <v>0</v>
      </c>
      <c r="R55" s="1152"/>
      <c r="S55" s="1154">
        <f t="shared" si="18"/>
        <v>0</v>
      </c>
      <c r="T55" s="1152"/>
      <c r="U55" s="1154">
        <f t="shared" si="19"/>
        <v>0</v>
      </c>
      <c r="V55" s="1152"/>
      <c r="W55" s="1154">
        <f t="shared" si="20"/>
        <v>0</v>
      </c>
      <c r="X55" s="1152"/>
      <c r="Y55" s="1153">
        <f t="shared" si="21"/>
        <v>0</v>
      </c>
      <c r="Z55" s="1158">
        <f t="shared" si="11"/>
        <v>0</v>
      </c>
    </row>
    <row r="56" spans="1:26" ht="12.6" customHeight="1">
      <c r="A56" s="572"/>
      <c r="B56" s="650" t="s">
        <v>716</v>
      </c>
      <c r="C56" s="1151">
        <f>MH1960_HOSP_COSTS!G55</f>
        <v>0</v>
      </c>
      <c r="D56" s="1152"/>
      <c r="E56" s="1154">
        <f t="shared" si="12"/>
        <v>0</v>
      </c>
      <c r="F56" s="1152"/>
      <c r="G56" s="1154">
        <f t="shared" si="13"/>
        <v>0</v>
      </c>
      <c r="H56" s="1152"/>
      <c r="I56" s="1154">
        <f t="shared" si="14"/>
        <v>0</v>
      </c>
      <c r="J56" s="1155"/>
      <c r="K56" s="1155"/>
      <c r="L56" s="1152"/>
      <c r="M56" s="1154">
        <f t="shared" si="15"/>
        <v>0</v>
      </c>
      <c r="N56" s="1152"/>
      <c r="O56" s="1154">
        <f t="shared" si="16"/>
        <v>0</v>
      </c>
      <c r="P56" s="1152"/>
      <c r="Q56" s="1154">
        <f t="shared" si="17"/>
        <v>0</v>
      </c>
      <c r="R56" s="1152"/>
      <c r="S56" s="1154">
        <f t="shared" si="18"/>
        <v>0</v>
      </c>
      <c r="T56" s="1152"/>
      <c r="U56" s="1154">
        <f t="shared" si="19"/>
        <v>0</v>
      </c>
      <c r="V56" s="1152"/>
      <c r="W56" s="1154">
        <f t="shared" si="20"/>
        <v>0</v>
      </c>
      <c r="X56" s="1152"/>
      <c r="Y56" s="1153">
        <f t="shared" si="21"/>
        <v>0</v>
      </c>
      <c r="Z56" s="1158">
        <f t="shared" si="11"/>
        <v>0</v>
      </c>
    </row>
    <row r="57" spans="1:26" ht="12.6" customHeight="1">
      <c r="A57" s="572"/>
      <c r="B57" s="872" t="s">
        <v>934</v>
      </c>
      <c r="C57" s="1151">
        <f>MH1960_HOSP_COSTS!G56</f>
        <v>0</v>
      </c>
      <c r="D57" s="1152"/>
      <c r="E57" s="1154">
        <f t="shared" si="12"/>
        <v>0</v>
      </c>
      <c r="F57" s="1152"/>
      <c r="G57" s="1154">
        <f t="shared" si="13"/>
        <v>0</v>
      </c>
      <c r="H57" s="1152"/>
      <c r="I57" s="1154">
        <f t="shared" si="14"/>
        <v>0</v>
      </c>
      <c r="J57" s="1155"/>
      <c r="K57" s="1155"/>
      <c r="L57" s="1152"/>
      <c r="M57" s="1154">
        <f t="shared" si="15"/>
        <v>0</v>
      </c>
      <c r="N57" s="1152"/>
      <c r="O57" s="1154">
        <f t="shared" si="16"/>
        <v>0</v>
      </c>
      <c r="P57" s="1152"/>
      <c r="Q57" s="1154">
        <f t="shared" si="17"/>
        <v>0</v>
      </c>
      <c r="R57" s="1152"/>
      <c r="S57" s="1154">
        <f t="shared" si="18"/>
        <v>0</v>
      </c>
      <c r="T57" s="1152"/>
      <c r="U57" s="1154">
        <f t="shared" si="19"/>
        <v>0</v>
      </c>
      <c r="V57" s="1152"/>
      <c r="W57" s="1154">
        <f t="shared" si="20"/>
        <v>0</v>
      </c>
      <c r="X57" s="1152"/>
      <c r="Y57" s="1153">
        <f t="shared" si="21"/>
        <v>0</v>
      </c>
      <c r="Z57" s="1158">
        <f t="shared" si="11"/>
        <v>0</v>
      </c>
    </row>
    <row r="58" spans="1:26" ht="12.6" customHeight="1">
      <c r="A58" s="572"/>
      <c r="B58" s="872" t="s">
        <v>935</v>
      </c>
      <c r="C58" s="1151">
        <f>MH1960_HOSP_COSTS!G57</f>
        <v>0</v>
      </c>
      <c r="D58" s="1152"/>
      <c r="E58" s="1154">
        <f t="shared" si="12"/>
        <v>0</v>
      </c>
      <c r="F58" s="1152"/>
      <c r="G58" s="1154">
        <f t="shared" si="13"/>
        <v>0</v>
      </c>
      <c r="H58" s="1152"/>
      <c r="I58" s="1154">
        <f t="shared" si="14"/>
        <v>0</v>
      </c>
      <c r="J58" s="1155"/>
      <c r="K58" s="1155"/>
      <c r="L58" s="1152"/>
      <c r="M58" s="1154">
        <f t="shared" si="15"/>
        <v>0</v>
      </c>
      <c r="N58" s="1152"/>
      <c r="O58" s="1154">
        <f t="shared" si="16"/>
        <v>0</v>
      </c>
      <c r="P58" s="1152"/>
      <c r="Q58" s="1154">
        <f t="shared" si="17"/>
        <v>0</v>
      </c>
      <c r="R58" s="1152"/>
      <c r="S58" s="1154">
        <f t="shared" si="18"/>
        <v>0</v>
      </c>
      <c r="T58" s="1152"/>
      <c r="U58" s="1154">
        <f t="shared" si="19"/>
        <v>0</v>
      </c>
      <c r="V58" s="1152"/>
      <c r="W58" s="1154">
        <f t="shared" si="20"/>
        <v>0</v>
      </c>
      <c r="X58" s="1152"/>
      <c r="Y58" s="1153">
        <f t="shared" si="21"/>
        <v>0</v>
      </c>
      <c r="Z58" s="1158">
        <f t="shared" si="11"/>
        <v>0</v>
      </c>
    </row>
    <row r="59" spans="1:26" ht="12.6" customHeight="1">
      <c r="A59" s="572"/>
      <c r="B59" s="872" t="s">
        <v>936</v>
      </c>
      <c r="C59" s="1151">
        <f>MH1960_HOSP_COSTS!G58</f>
        <v>0</v>
      </c>
      <c r="D59" s="1152"/>
      <c r="E59" s="1154">
        <f t="shared" si="12"/>
        <v>0</v>
      </c>
      <c r="F59" s="1152"/>
      <c r="G59" s="1154">
        <f t="shared" si="13"/>
        <v>0</v>
      </c>
      <c r="H59" s="1152"/>
      <c r="I59" s="1154">
        <f t="shared" si="14"/>
        <v>0</v>
      </c>
      <c r="J59" s="1155"/>
      <c r="K59" s="1155"/>
      <c r="L59" s="1152"/>
      <c r="M59" s="1154">
        <f t="shared" si="15"/>
        <v>0</v>
      </c>
      <c r="N59" s="1152"/>
      <c r="O59" s="1154">
        <f t="shared" si="16"/>
        <v>0</v>
      </c>
      <c r="P59" s="1152"/>
      <c r="Q59" s="1154">
        <f t="shared" si="17"/>
        <v>0</v>
      </c>
      <c r="R59" s="1152"/>
      <c r="S59" s="1154">
        <f t="shared" si="18"/>
        <v>0</v>
      </c>
      <c r="T59" s="1152"/>
      <c r="U59" s="1154">
        <f t="shared" si="19"/>
        <v>0</v>
      </c>
      <c r="V59" s="1152"/>
      <c r="W59" s="1154">
        <f t="shared" si="20"/>
        <v>0</v>
      </c>
      <c r="X59" s="1152"/>
      <c r="Y59" s="1153">
        <f t="shared" si="21"/>
        <v>0</v>
      </c>
      <c r="Z59" s="1158">
        <f t="shared" si="11"/>
        <v>0</v>
      </c>
    </row>
    <row r="60" spans="1:26" ht="12.6" customHeight="1">
      <c r="A60" s="572"/>
      <c r="B60" s="872" t="s">
        <v>937</v>
      </c>
      <c r="C60" s="1151">
        <f>MH1960_HOSP_COSTS!G59</f>
        <v>0</v>
      </c>
      <c r="D60" s="1152"/>
      <c r="E60" s="1154">
        <f t="shared" si="12"/>
        <v>0</v>
      </c>
      <c r="F60" s="1152"/>
      <c r="G60" s="1154">
        <f t="shared" si="13"/>
        <v>0</v>
      </c>
      <c r="H60" s="1152"/>
      <c r="I60" s="1154">
        <f t="shared" si="14"/>
        <v>0</v>
      </c>
      <c r="J60" s="1155"/>
      <c r="K60" s="1155"/>
      <c r="L60" s="1152"/>
      <c r="M60" s="1154">
        <f t="shared" si="15"/>
        <v>0</v>
      </c>
      <c r="N60" s="1152"/>
      <c r="O60" s="1154">
        <f t="shared" si="16"/>
        <v>0</v>
      </c>
      <c r="P60" s="1152"/>
      <c r="Q60" s="1154">
        <f t="shared" si="17"/>
        <v>0</v>
      </c>
      <c r="R60" s="1152"/>
      <c r="S60" s="1154">
        <f t="shared" si="18"/>
        <v>0</v>
      </c>
      <c r="T60" s="1152"/>
      <c r="U60" s="1154">
        <f t="shared" si="19"/>
        <v>0</v>
      </c>
      <c r="V60" s="1152"/>
      <c r="W60" s="1154">
        <f t="shared" si="20"/>
        <v>0</v>
      </c>
      <c r="X60" s="1152"/>
      <c r="Y60" s="1153">
        <f t="shared" si="21"/>
        <v>0</v>
      </c>
      <c r="Z60" s="1158">
        <f t="shared" si="11"/>
        <v>0</v>
      </c>
    </row>
    <row r="61" spans="1:26" ht="12.6" customHeight="1">
      <c r="A61" s="572"/>
      <c r="B61" s="872" t="s">
        <v>938</v>
      </c>
      <c r="C61" s="1151">
        <f>MH1960_HOSP_COSTS!G60</f>
        <v>0</v>
      </c>
      <c r="D61" s="1152"/>
      <c r="E61" s="1154">
        <f t="shared" si="12"/>
        <v>0</v>
      </c>
      <c r="F61" s="1152"/>
      <c r="G61" s="1154">
        <f t="shared" si="13"/>
        <v>0</v>
      </c>
      <c r="H61" s="1152"/>
      <c r="I61" s="1154">
        <f t="shared" si="14"/>
        <v>0</v>
      </c>
      <c r="J61" s="1155"/>
      <c r="K61" s="1155"/>
      <c r="L61" s="1152"/>
      <c r="M61" s="1154">
        <f t="shared" si="15"/>
        <v>0</v>
      </c>
      <c r="N61" s="1152"/>
      <c r="O61" s="1154">
        <f t="shared" si="16"/>
        <v>0</v>
      </c>
      <c r="P61" s="1152"/>
      <c r="Q61" s="1154">
        <f t="shared" si="17"/>
        <v>0</v>
      </c>
      <c r="R61" s="1152"/>
      <c r="S61" s="1154">
        <f t="shared" si="18"/>
        <v>0</v>
      </c>
      <c r="T61" s="1152"/>
      <c r="U61" s="1154">
        <f t="shared" si="19"/>
        <v>0</v>
      </c>
      <c r="V61" s="1152"/>
      <c r="W61" s="1154">
        <f t="shared" si="20"/>
        <v>0</v>
      </c>
      <c r="X61" s="1152"/>
      <c r="Y61" s="1153">
        <f t="shared" si="21"/>
        <v>0</v>
      </c>
      <c r="Z61" s="1158">
        <f t="shared" si="11"/>
        <v>0</v>
      </c>
    </row>
    <row r="62" spans="1:26" ht="12.6" customHeight="1">
      <c r="A62" s="573"/>
      <c r="B62" s="880" t="str">
        <f>MH1960_HOSP_COSTS!B61</f>
        <v>Other Ancillary (specify)</v>
      </c>
      <c r="C62" s="1151">
        <f>MH1960_HOSP_COSTS!G61</f>
        <v>0</v>
      </c>
      <c r="D62" s="1152"/>
      <c r="E62" s="1154">
        <f t="shared" si="12"/>
        <v>0</v>
      </c>
      <c r="F62" s="1152"/>
      <c r="G62" s="1154">
        <f t="shared" si="13"/>
        <v>0</v>
      </c>
      <c r="H62" s="1152"/>
      <c r="I62" s="1154">
        <f t="shared" si="14"/>
        <v>0</v>
      </c>
      <c r="J62" s="1155"/>
      <c r="K62" s="1155"/>
      <c r="L62" s="1152"/>
      <c r="M62" s="1154">
        <f t="shared" si="15"/>
        <v>0</v>
      </c>
      <c r="N62" s="1152"/>
      <c r="O62" s="1154">
        <f t="shared" si="16"/>
        <v>0</v>
      </c>
      <c r="P62" s="1152"/>
      <c r="Q62" s="1154">
        <f t="shared" si="17"/>
        <v>0</v>
      </c>
      <c r="R62" s="1152"/>
      <c r="S62" s="1154">
        <f t="shared" si="18"/>
        <v>0</v>
      </c>
      <c r="T62" s="1152"/>
      <c r="U62" s="1154">
        <f t="shared" si="19"/>
        <v>0</v>
      </c>
      <c r="V62" s="1152"/>
      <c r="W62" s="1154">
        <f t="shared" si="20"/>
        <v>0</v>
      </c>
      <c r="X62" s="1152"/>
      <c r="Y62" s="1153">
        <f t="shared" si="21"/>
        <v>0</v>
      </c>
      <c r="Z62" s="1158">
        <f t="shared" si="11"/>
        <v>0</v>
      </c>
    </row>
    <row r="63" spans="1:26" ht="12.6" customHeight="1">
      <c r="A63" s="569" t="s">
        <v>718</v>
      </c>
      <c r="B63" s="570"/>
      <c r="C63" s="1159"/>
      <c r="D63" s="1159"/>
      <c r="E63" s="1160"/>
      <c r="F63" s="1160"/>
      <c r="G63" s="1160"/>
      <c r="H63" s="1159"/>
      <c r="I63" s="1160"/>
      <c r="J63" s="1155"/>
      <c r="K63" s="1155"/>
      <c r="L63" s="1160"/>
      <c r="M63" s="1160"/>
      <c r="N63" s="1159"/>
      <c r="O63" s="1160"/>
      <c r="P63" s="1159"/>
      <c r="Q63" s="1160"/>
      <c r="R63" s="1160"/>
      <c r="S63" s="1160"/>
      <c r="T63" s="1159"/>
      <c r="U63" s="1160"/>
      <c r="V63" s="1159"/>
      <c r="W63" s="1160"/>
      <c r="X63" s="1161"/>
      <c r="Y63" s="1159"/>
      <c r="Z63" s="1159"/>
    </row>
    <row r="64" spans="1:26" ht="12.6" customHeight="1">
      <c r="A64" s="572"/>
      <c r="B64" s="650" t="s">
        <v>719</v>
      </c>
      <c r="C64" s="1160"/>
      <c r="D64" s="1160"/>
      <c r="E64" s="1161"/>
      <c r="F64" s="1161"/>
      <c r="G64" s="1161"/>
      <c r="H64" s="1161"/>
      <c r="I64" s="1161"/>
      <c r="J64" s="1155"/>
      <c r="K64" s="1155"/>
      <c r="L64" s="1161"/>
      <c r="M64" s="1161"/>
      <c r="N64" s="1161"/>
      <c r="O64" s="1161"/>
      <c r="P64" s="1160"/>
      <c r="Q64" s="1161"/>
      <c r="R64" s="1161"/>
      <c r="S64" s="1161"/>
      <c r="T64" s="1161"/>
      <c r="U64" s="1161"/>
      <c r="V64" s="1160"/>
      <c r="W64" s="1161"/>
      <c r="X64" s="1161"/>
      <c r="Y64" s="1160"/>
      <c r="Z64" s="1160"/>
    </row>
    <row r="65" spans="1:26" ht="12.6" customHeight="1">
      <c r="A65" s="572"/>
      <c r="B65" s="872" t="s">
        <v>939</v>
      </c>
      <c r="C65" s="1160"/>
      <c r="D65" s="1160"/>
      <c r="E65" s="1161"/>
      <c r="F65" s="1161"/>
      <c r="G65" s="1161"/>
      <c r="H65" s="1161"/>
      <c r="I65" s="1161"/>
      <c r="J65" s="1155"/>
      <c r="K65" s="1155"/>
      <c r="L65" s="1161"/>
      <c r="M65" s="1161"/>
      <c r="N65" s="1161"/>
      <c r="O65" s="1161"/>
      <c r="P65" s="1160"/>
      <c r="Q65" s="1161"/>
      <c r="R65" s="1161"/>
      <c r="S65" s="1161"/>
      <c r="T65" s="1161"/>
      <c r="U65" s="1161"/>
      <c r="V65" s="1160"/>
      <c r="W65" s="1161"/>
      <c r="X65" s="1161"/>
      <c r="Y65" s="1160"/>
      <c r="Z65" s="1160"/>
    </row>
    <row r="66" spans="1:26" ht="12.6" customHeight="1">
      <c r="A66" s="572"/>
      <c r="B66" s="650" t="s">
        <v>720</v>
      </c>
      <c r="C66" s="1160"/>
      <c r="D66" s="1160"/>
      <c r="E66" s="1161"/>
      <c r="F66" s="1161"/>
      <c r="G66" s="1161"/>
      <c r="H66" s="1161"/>
      <c r="I66" s="1161"/>
      <c r="J66" s="1155"/>
      <c r="K66" s="1155"/>
      <c r="L66" s="1161"/>
      <c r="M66" s="1161"/>
      <c r="N66" s="1161"/>
      <c r="O66" s="1161"/>
      <c r="P66" s="1160"/>
      <c r="Q66" s="1161"/>
      <c r="R66" s="1161"/>
      <c r="S66" s="1161"/>
      <c r="T66" s="1161"/>
      <c r="U66" s="1161"/>
      <c r="V66" s="1160"/>
      <c r="W66" s="1161"/>
      <c r="X66" s="1161"/>
      <c r="Y66" s="1160"/>
      <c r="Z66" s="1160"/>
    </row>
    <row r="67" spans="1:26" ht="12.6" customHeight="1">
      <c r="A67" s="572"/>
      <c r="B67" s="872" t="s">
        <v>940</v>
      </c>
      <c r="C67" s="1160"/>
      <c r="D67" s="1160"/>
      <c r="E67" s="1161"/>
      <c r="F67" s="1161"/>
      <c r="G67" s="1161"/>
      <c r="H67" s="1161"/>
      <c r="I67" s="1161"/>
      <c r="J67" s="1155"/>
      <c r="K67" s="1155"/>
      <c r="L67" s="1161"/>
      <c r="M67" s="1161"/>
      <c r="N67" s="1161"/>
      <c r="O67" s="1161"/>
      <c r="P67" s="1160"/>
      <c r="Q67" s="1161"/>
      <c r="R67" s="1161"/>
      <c r="S67" s="1161"/>
      <c r="T67" s="1161"/>
      <c r="U67" s="1161"/>
      <c r="V67" s="1160"/>
      <c r="W67" s="1161"/>
      <c r="X67" s="1161"/>
      <c r="Y67" s="1160"/>
      <c r="Z67" s="1160"/>
    </row>
    <row r="68" spans="1:26" ht="12.6" customHeight="1">
      <c r="A68" s="573"/>
      <c r="B68" s="880" t="str">
        <f>MH1960_HOSP_COSTS!B67</f>
        <v>Other Outpatient Service (specify)</v>
      </c>
      <c r="C68" s="1160"/>
      <c r="D68" s="1160"/>
      <c r="E68" s="1161"/>
      <c r="F68" s="1161"/>
      <c r="G68" s="1161"/>
      <c r="H68" s="1161"/>
      <c r="I68" s="1161"/>
      <c r="J68" s="1155"/>
      <c r="K68" s="1155"/>
      <c r="L68" s="1161"/>
      <c r="M68" s="1161"/>
      <c r="N68" s="1161"/>
      <c r="O68" s="1161"/>
      <c r="P68" s="1160"/>
      <c r="Q68" s="1161"/>
      <c r="R68" s="1161"/>
      <c r="S68" s="1161"/>
      <c r="T68" s="1161"/>
      <c r="U68" s="1161"/>
      <c r="V68" s="1160"/>
      <c r="W68" s="1161"/>
      <c r="X68" s="1161"/>
      <c r="Y68" s="1160"/>
      <c r="Z68" s="1160"/>
    </row>
    <row r="69" spans="1:26" ht="12.6" customHeight="1">
      <c r="A69" s="818" t="s">
        <v>899</v>
      </c>
      <c r="B69" s="650"/>
      <c r="C69" s="1160"/>
      <c r="D69" s="1160"/>
      <c r="E69" s="1160"/>
      <c r="F69" s="1160"/>
      <c r="G69" s="1162"/>
      <c r="H69" s="1160"/>
      <c r="I69" s="1160"/>
      <c r="J69" s="1155"/>
      <c r="K69" s="1155"/>
      <c r="L69" s="1160"/>
      <c r="M69" s="1162"/>
      <c r="N69" s="1160"/>
      <c r="O69" s="1160"/>
      <c r="P69" s="1160"/>
      <c r="Q69" s="1160"/>
      <c r="R69" s="1160"/>
      <c r="S69" s="1160"/>
      <c r="T69" s="1160"/>
      <c r="U69" s="1160"/>
      <c r="V69" s="1160"/>
      <c r="W69" s="1160"/>
      <c r="X69" s="1163"/>
      <c r="Y69" s="1160"/>
      <c r="Z69" s="1160"/>
    </row>
    <row r="70" spans="1:26" ht="12.6" customHeight="1">
      <c r="A70" s="572"/>
      <c r="B70" s="328" t="s">
        <v>891</v>
      </c>
      <c r="C70" s="1160"/>
      <c r="D70" s="1160"/>
      <c r="E70" s="1160"/>
      <c r="F70" s="1160"/>
      <c r="G70" s="1162"/>
      <c r="H70" s="1160"/>
      <c r="I70" s="1160"/>
      <c r="J70" s="1155"/>
      <c r="K70" s="1155"/>
      <c r="L70" s="1160"/>
      <c r="M70" s="1162"/>
      <c r="N70" s="1160"/>
      <c r="O70" s="1160"/>
      <c r="P70" s="1160"/>
      <c r="Q70" s="1160"/>
      <c r="R70" s="1160"/>
      <c r="S70" s="1160"/>
      <c r="T70" s="1160"/>
      <c r="U70" s="1160"/>
      <c r="V70" s="1160"/>
      <c r="W70" s="1160"/>
      <c r="X70" s="1163"/>
      <c r="Y70" s="1160"/>
      <c r="Z70" s="1160"/>
    </row>
    <row r="71" spans="1:26" ht="12.6" customHeight="1">
      <c r="A71" s="572"/>
      <c r="B71" s="328" t="s">
        <v>892</v>
      </c>
      <c r="C71" s="1160"/>
      <c r="D71" s="1160"/>
      <c r="E71" s="1160"/>
      <c r="F71" s="1160"/>
      <c r="G71" s="1162"/>
      <c r="H71" s="1160"/>
      <c r="I71" s="1160"/>
      <c r="J71" s="1155"/>
      <c r="K71" s="1155"/>
      <c r="L71" s="1160"/>
      <c r="M71" s="1162"/>
      <c r="N71" s="1160"/>
      <c r="O71" s="1160"/>
      <c r="P71" s="1160"/>
      <c r="Q71" s="1160"/>
      <c r="R71" s="1160"/>
      <c r="S71" s="1160"/>
      <c r="T71" s="1160"/>
      <c r="U71" s="1160"/>
      <c r="V71" s="1160"/>
      <c r="W71" s="1160"/>
      <c r="X71" s="1163"/>
      <c r="Y71" s="1160"/>
      <c r="Z71" s="1160"/>
    </row>
    <row r="72" spans="1:26" ht="14.25" customHeight="1">
      <c r="A72" s="572"/>
      <c r="B72" s="328" t="s">
        <v>893</v>
      </c>
      <c r="C72" s="1160"/>
      <c r="D72" s="1160"/>
      <c r="E72" s="1160"/>
      <c r="F72" s="1160"/>
      <c r="G72" s="1162"/>
      <c r="H72" s="1160"/>
      <c r="I72" s="1160"/>
      <c r="J72" s="1155"/>
      <c r="K72" s="1155"/>
      <c r="L72" s="1160"/>
      <c r="M72" s="1162"/>
      <c r="N72" s="1160"/>
      <c r="O72" s="1160"/>
      <c r="P72" s="1160"/>
      <c r="Q72" s="1160"/>
      <c r="R72" s="1160"/>
      <c r="S72" s="1160"/>
      <c r="T72" s="1160"/>
      <c r="U72" s="1160"/>
      <c r="V72" s="1160"/>
      <c r="W72" s="1160"/>
      <c r="X72" s="1163"/>
      <c r="Y72" s="1160"/>
      <c r="Z72" s="1160"/>
    </row>
    <row r="73" spans="1:26">
      <c r="A73" s="572"/>
      <c r="B73" s="328" t="s">
        <v>894</v>
      </c>
      <c r="C73" s="1160"/>
      <c r="D73" s="1160"/>
      <c r="E73" s="1160"/>
      <c r="F73" s="1160"/>
      <c r="G73" s="1162"/>
      <c r="H73" s="1160"/>
      <c r="I73" s="1160"/>
      <c r="J73" s="1155"/>
      <c r="K73" s="1155"/>
      <c r="L73" s="1160"/>
      <c r="M73" s="1162"/>
      <c r="N73" s="1160"/>
      <c r="O73" s="1160"/>
      <c r="P73" s="1160"/>
      <c r="Q73" s="1160"/>
      <c r="R73" s="1160"/>
      <c r="S73" s="1160"/>
      <c r="T73" s="1160"/>
      <c r="U73" s="1160"/>
      <c r="V73" s="1160"/>
      <c r="W73" s="1160"/>
      <c r="X73" s="1163"/>
      <c r="Y73" s="1160"/>
      <c r="Z73" s="1160"/>
    </row>
    <row r="74" spans="1:26">
      <c r="A74" s="572"/>
      <c r="B74" s="328" t="s">
        <v>895</v>
      </c>
      <c r="C74" s="1160"/>
      <c r="D74" s="1160"/>
      <c r="E74" s="1160"/>
      <c r="F74" s="1160"/>
      <c r="G74" s="1162"/>
      <c r="H74" s="1160"/>
      <c r="I74" s="1160"/>
      <c r="J74" s="1155"/>
      <c r="K74" s="1155"/>
      <c r="L74" s="1160"/>
      <c r="M74" s="1162"/>
      <c r="N74" s="1160"/>
      <c r="O74" s="1160"/>
      <c r="P74" s="1160"/>
      <c r="Q74" s="1160"/>
      <c r="R74" s="1160"/>
      <c r="S74" s="1160"/>
      <c r="T74" s="1160"/>
      <c r="U74" s="1160"/>
      <c r="V74" s="1160"/>
      <c r="W74" s="1160"/>
      <c r="X74" s="1163"/>
      <c r="Y74" s="1160"/>
      <c r="Z74" s="1160"/>
    </row>
    <row r="75" spans="1:26">
      <c r="A75" s="572"/>
      <c r="B75" s="328" t="s">
        <v>896</v>
      </c>
      <c r="C75" s="1160"/>
      <c r="D75" s="1160"/>
      <c r="E75" s="1160"/>
      <c r="F75" s="1160"/>
      <c r="G75" s="1162"/>
      <c r="H75" s="1160"/>
      <c r="I75" s="1160"/>
      <c r="J75" s="1155"/>
      <c r="K75" s="1155"/>
      <c r="L75" s="1160"/>
      <c r="M75" s="1162"/>
      <c r="N75" s="1160"/>
      <c r="O75" s="1160"/>
      <c r="P75" s="1160"/>
      <c r="Q75" s="1160"/>
      <c r="R75" s="1160"/>
      <c r="S75" s="1160"/>
      <c r="T75" s="1160"/>
      <c r="U75" s="1160"/>
      <c r="V75" s="1160"/>
      <c r="W75" s="1160"/>
      <c r="X75" s="1163"/>
      <c r="Y75" s="1160"/>
      <c r="Z75" s="1160"/>
    </row>
    <row r="76" spans="1:26">
      <c r="A76" s="572"/>
      <c r="B76" s="328" t="s">
        <v>897</v>
      </c>
      <c r="C76" s="1160"/>
      <c r="D76" s="1160"/>
      <c r="E76" s="1160"/>
      <c r="F76" s="1160"/>
      <c r="G76" s="1162"/>
      <c r="H76" s="1160"/>
      <c r="I76" s="1160"/>
      <c r="J76" s="1155"/>
      <c r="K76" s="1155"/>
      <c r="L76" s="1160"/>
      <c r="M76" s="1162"/>
      <c r="N76" s="1160"/>
      <c r="O76" s="1160"/>
      <c r="P76" s="1160"/>
      <c r="Q76" s="1160"/>
      <c r="R76" s="1160"/>
      <c r="S76" s="1160"/>
      <c r="T76" s="1160"/>
      <c r="U76" s="1160"/>
      <c r="V76" s="1160"/>
      <c r="W76" s="1160"/>
      <c r="X76" s="1163"/>
      <c r="Y76" s="1160"/>
      <c r="Z76" s="1160"/>
    </row>
    <row r="77" spans="1:26">
      <c r="A77" s="572"/>
      <c r="B77" s="328" t="s">
        <v>898</v>
      </c>
      <c r="C77" s="1160"/>
      <c r="D77" s="1160"/>
      <c r="E77" s="1160"/>
      <c r="F77" s="1160"/>
      <c r="G77" s="1162"/>
      <c r="H77" s="1160"/>
      <c r="I77" s="1160"/>
      <c r="J77" s="1155"/>
      <c r="K77" s="1155"/>
      <c r="L77" s="1160"/>
      <c r="M77" s="1162"/>
      <c r="N77" s="1160"/>
      <c r="O77" s="1160"/>
      <c r="P77" s="1160"/>
      <c r="Q77" s="1160"/>
      <c r="R77" s="1160"/>
      <c r="S77" s="1160"/>
      <c r="T77" s="1160"/>
      <c r="U77" s="1160"/>
      <c r="V77" s="1160"/>
      <c r="W77" s="1160"/>
      <c r="X77" s="1163"/>
      <c r="Y77" s="1160"/>
      <c r="Z77" s="1160"/>
    </row>
    <row r="78" spans="1:26">
      <c r="A78" s="569" t="s">
        <v>722</v>
      </c>
      <c r="B78" s="652"/>
      <c r="C78" s="1160"/>
      <c r="D78" s="1160"/>
      <c r="E78" s="1160"/>
      <c r="F78" s="1160"/>
      <c r="G78" s="1162"/>
      <c r="H78" s="1160"/>
      <c r="I78" s="1160"/>
      <c r="J78" s="1155"/>
      <c r="K78" s="1155"/>
      <c r="L78" s="1160"/>
      <c r="M78" s="1162"/>
      <c r="N78" s="1160"/>
      <c r="O78" s="1160"/>
      <c r="P78" s="1160"/>
      <c r="Q78" s="1160"/>
      <c r="R78" s="1160"/>
      <c r="S78" s="1160"/>
      <c r="T78" s="1160"/>
      <c r="U78" s="1160"/>
      <c r="V78" s="1160"/>
      <c r="W78" s="1160"/>
      <c r="X78" s="1163"/>
      <c r="Y78" s="1160"/>
      <c r="Z78" s="1160"/>
    </row>
    <row r="79" spans="1:26">
      <c r="A79" s="569" t="s">
        <v>723</v>
      </c>
      <c r="B79" s="652"/>
      <c r="C79" s="1160"/>
      <c r="D79" s="1160"/>
      <c r="E79" s="1160"/>
      <c r="F79" s="1160"/>
      <c r="G79" s="1162"/>
      <c r="H79" s="1160"/>
      <c r="I79" s="1160"/>
      <c r="J79" s="1155"/>
      <c r="K79" s="1155"/>
      <c r="L79" s="1160"/>
      <c r="M79" s="1162"/>
      <c r="N79" s="1160"/>
      <c r="O79" s="1160"/>
      <c r="P79" s="1160"/>
      <c r="Q79" s="1160"/>
      <c r="R79" s="1160"/>
      <c r="S79" s="1160"/>
      <c r="T79" s="1160"/>
      <c r="U79" s="1160"/>
      <c r="V79" s="1160"/>
      <c r="W79" s="1160"/>
      <c r="X79" s="1163"/>
      <c r="Y79" s="1160"/>
      <c r="Z79" s="1160"/>
    </row>
    <row r="80" spans="1:26">
      <c r="A80" s="575" t="s">
        <v>724</v>
      </c>
      <c r="B80" s="653"/>
      <c r="C80" s="1160"/>
      <c r="D80" s="1160"/>
      <c r="E80" s="1160"/>
      <c r="F80" s="1160"/>
      <c r="G80" s="1162"/>
      <c r="H80" s="1160"/>
      <c r="I80" s="1160"/>
      <c r="J80" s="1155"/>
      <c r="K80" s="1155"/>
      <c r="L80" s="1160"/>
      <c r="M80" s="1162"/>
      <c r="N80" s="1160"/>
      <c r="O80" s="1160"/>
      <c r="P80" s="1160"/>
      <c r="Q80" s="1160"/>
      <c r="R80" s="1160"/>
      <c r="S80" s="1160"/>
      <c r="T80" s="1160"/>
      <c r="U80" s="1160"/>
      <c r="V80" s="1160"/>
      <c r="W80" s="1160"/>
      <c r="X80" s="1163"/>
      <c r="Y80" s="1160"/>
      <c r="Z80" s="1160"/>
    </row>
    <row r="81" spans="1:26">
      <c r="A81" s="573" t="s">
        <v>129</v>
      </c>
      <c r="B81" s="574"/>
      <c r="C81" s="1160"/>
      <c r="D81" s="1160"/>
      <c r="E81" s="1164">
        <f>SUM(E17:E29,E31:E62)</f>
        <v>0</v>
      </c>
      <c r="F81" s="1165"/>
      <c r="G81" s="1166">
        <f>SUM(G17:G29,G31:G62)</f>
        <v>0</v>
      </c>
      <c r="H81" s="1160"/>
      <c r="I81" s="1153">
        <f>SUM(I17:I29,I31:I62)</f>
        <v>0</v>
      </c>
      <c r="J81" s="1155"/>
      <c r="K81" s="1155"/>
      <c r="L81" s="1160"/>
      <c r="M81" s="1153">
        <f>SUM(M17:M29,M31:M62)</f>
        <v>0</v>
      </c>
      <c r="N81" s="1160"/>
      <c r="O81" s="1153">
        <f>SUM(O17:O29,O31:O62)</f>
        <v>0</v>
      </c>
      <c r="P81" s="1160"/>
      <c r="Q81" s="1153">
        <f>SUM(Q17:Q29,Q31:Q62)</f>
        <v>0</v>
      </c>
      <c r="R81" s="1160"/>
      <c r="S81" s="1153">
        <f>SUM(S17:S29,S31:S62)</f>
        <v>0</v>
      </c>
      <c r="T81" s="1160"/>
      <c r="U81" s="1153">
        <f>SUM(U17:U29,U31:U62)</f>
        <v>0</v>
      </c>
      <c r="V81" s="1160"/>
      <c r="W81" s="1153">
        <f>SUM(W17:W29,W31:W62)</f>
        <v>0</v>
      </c>
      <c r="X81" s="1160"/>
      <c r="Y81" s="1153">
        <f>SUM(Y17:Y29,Y31:Y62)</f>
        <v>0</v>
      </c>
      <c r="Z81" s="1153">
        <f>SUM(Z17:Z29,Z31:Z62)</f>
        <v>0</v>
      </c>
    </row>
  </sheetData>
  <sheetProtection password="F140" sheet="1" objects="1" scenarios="1"/>
  <mergeCells count="3">
    <mergeCell ref="A3:B3"/>
    <mergeCell ref="Y1:Z1"/>
    <mergeCell ref="Y4:Z4"/>
  </mergeCells>
  <phoneticPr fontId="91" type="noConversion"/>
  <printOptions verticalCentered="1"/>
  <pageMargins left="0.25" right="0.25" top="0.25" bottom="0.5" header="0.25" footer="0.25"/>
  <pageSetup paperSize="5" scale="56" fitToWidth="0" orientation="landscape" r:id="rId1"/>
  <headerFooter alignWithMargins="0">
    <oddFooter>&amp;R&amp;"Arial"&amp;08MH1960_HOSP_05_ADMIN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Z81"/>
  <sheetViews>
    <sheetView workbookViewId="0"/>
  </sheetViews>
  <sheetFormatPr defaultColWidth="7.109375" defaultRowHeight="12.75"/>
  <cols>
    <col min="1" max="1" width="3.33203125" style="564" customWidth="1"/>
    <col min="2" max="2" width="30.6640625" style="564" customWidth="1"/>
    <col min="3" max="3" width="13.33203125" style="564" customWidth="1"/>
    <col min="4" max="4" width="14" style="564" customWidth="1"/>
    <col min="5" max="5" width="13.33203125" style="564" customWidth="1"/>
    <col min="6" max="6" width="0.109375" style="564" hidden="1" customWidth="1"/>
    <col min="7" max="7" width="13.33203125" style="564" hidden="1" customWidth="1"/>
    <col min="8" max="8" width="13.77734375" style="564" hidden="1" customWidth="1"/>
    <col min="9" max="9" width="13.33203125" style="564" hidden="1" customWidth="1"/>
    <col min="10" max="10" width="14" style="564" customWidth="1"/>
    <col min="11" max="11" width="14.109375" style="564" customWidth="1"/>
    <col min="12" max="13" width="20" style="564" hidden="1" customWidth="1"/>
    <col min="14" max="14" width="13.77734375" style="564" hidden="1" customWidth="1"/>
    <col min="15" max="15" width="13.33203125" style="564" hidden="1" customWidth="1"/>
    <col min="16" max="16" width="14" style="564" customWidth="1"/>
    <col min="17" max="17" width="13.6640625" style="564" customWidth="1"/>
    <col min="18" max="18" width="13.77734375" style="564" customWidth="1"/>
    <col min="19" max="19" width="13.33203125" style="564" customWidth="1"/>
    <col min="20" max="20" width="14" style="564" customWidth="1"/>
    <col min="21" max="21" width="13.33203125" style="564" customWidth="1"/>
    <col min="22" max="22" width="13.77734375" style="564" customWidth="1"/>
    <col min="23" max="23" width="13.33203125" style="564" customWidth="1"/>
    <col min="24" max="24" width="14.109375" style="564" bestFit="1" customWidth="1"/>
    <col min="25" max="26" width="13.33203125" style="564" customWidth="1"/>
    <col min="27" max="16384" width="7.109375" style="564"/>
  </cols>
  <sheetData>
    <row r="1" spans="1:26" customFormat="1" ht="16.5" thickBot="1">
      <c r="A1" s="452" t="s">
        <v>624</v>
      </c>
      <c r="B1" s="452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 t="s">
        <v>1012</v>
      </c>
    </row>
    <row r="2" spans="1:26" customFormat="1" ht="12.75" customHeight="1" thickTop="1">
      <c r="A2" s="455" t="s">
        <v>455</v>
      </c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customFormat="1" ht="42.75" customHeight="1">
      <c r="A3" s="1329" t="s">
        <v>633</v>
      </c>
      <c r="B3" s="1330"/>
      <c r="C3" s="67"/>
      <c r="D3" s="67"/>
      <c r="E3" s="71"/>
      <c r="F3" s="71"/>
      <c r="G3" s="71"/>
    </row>
    <row r="4" spans="1:26" customFormat="1" ht="12.75" customHeight="1">
      <c r="A4" s="579" t="str">
        <f>"MH 1960_HOSP_05 "&amp;Revision_Date</f>
        <v>MH 1960_HOSP_05 (Rev. 9/2013)</v>
      </c>
      <c r="B4" s="67"/>
      <c r="C4" s="71"/>
      <c r="D4" s="71"/>
      <c r="E4" s="580"/>
      <c r="F4" s="580"/>
      <c r="G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 t="str">
        <f>"FISCAL YEAR "&amp; FiscalYear_with_Dash</f>
        <v>FISCAL YEAR 2012 - 2013</v>
      </c>
    </row>
    <row r="5" spans="1:26" customFormat="1" ht="15.75" hidden="1">
      <c r="A5" s="71"/>
      <c r="B5" s="71"/>
      <c r="C5" s="71"/>
      <c r="D5" s="71"/>
      <c r="E5" s="71"/>
      <c r="F5" s="71"/>
      <c r="G5" s="71"/>
    </row>
    <row r="6" spans="1:26" customFormat="1" ht="12.75" customHeight="1">
      <c r="A6" s="70"/>
      <c r="B6" s="581" t="s">
        <v>175</v>
      </c>
      <c r="C6" s="811">
        <f>County_Code</f>
        <v>0</v>
      </c>
      <c r="D6" s="633"/>
      <c r="E6" s="633"/>
      <c r="F6" s="618"/>
      <c r="G6" s="618"/>
    </row>
    <row r="7" spans="1:26" customFormat="1" ht="12.75" hidden="1" customHeight="1">
      <c r="A7" s="70"/>
      <c r="B7" s="70"/>
      <c r="C7" s="564"/>
      <c r="D7" s="582"/>
      <c r="E7" s="633"/>
      <c r="F7" s="71"/>
      <c r="G7" s="73"/>
    </row>
    <row r="8" spans="1:26" customFormat="1" ht="10.5" customHeight="1">
      <c r="A8" s="71"/>
      <c r="B8" s="71"/>
      <c r="C8" s="71"/>
      <c r="D8" s="71"/>
      <c r="E8" s="633"/>
      <c r="F8" s="71"/>
      <c r="G8" s="71"/>
    </row>
    <row r="9" spans="1:26">
      <c r="A9" s="71"/>
      <c r="B9" s="632" t="s">
        <v>177</v>
      </c>
      <c r="C9" s="811">
        <f>Legal_Entity_Number</f>
        <v>0</v>
      </c>
      <c r="D9" s="633"/>
      <c r="E9" s="633"/>
      <c r="F9" s="811"/>
      <c r="G9" s="811"/>
    </row>
    <row r="10" spans="1:26" ht="12.75" hidden="1" customHeight="1"/>
    <row r="12" spans="1:26" hidden="1"/>
    <row r="13" spans="1:26">
      <c r="C13" s="565">
        <v>1</v>
      </c>
      <c r="D13" s="565">
        <v>2</v>
      </c>
      <c r="E13" s="565">
        <v>3</v>
      </c>
      <c r="F13" s="565">
        <v>4</v>
      </c>
      <c r="G13" s="565">
        <v>5</v>
      </c>
      <c r="H13" s="565">
        <v>6</v>
      </c>
      <c r="I13" s="565">
        <v>7</v>
      </c>
      <c r="J13" s="565">
        <v>4</v>
      </c>
      <c r="K13" s="565">
        <v>5</v>
      </c>
      <c r="L13" s="565"/>
      <c r="M13" s="565"/>
      <c r="N13" s="565"/>
      <c r="O13" s="565"/>
      <c r="P13" s="565">
        <v>6</v>
      </c>
      <c r="Q13" s="565">
        <v>7</v>
      </c>
      <c r="R13" s="565">
        <v>8</v>
      </c>
      <c r="S13" s="565">
        <v>9</v>
      </c>
      <c r="T13" s="565">
        <v>10</v>
      </c>
      <c r="U13" s="565">
        <v>11</v>
      </c>
      <c r="V13" s="565">
        <v>12</v>
      </c>
      <c r="W13" s="565">
        <v>13</v>
      </c>
      <c r="X13" s="565">
        <v>14</v>
      </c>
      <c r="Y13" s="565">
        <v>15</v>
      </c>
      <c r="Z13" s="565">
        <v>16</v>
      </c>
    </row>
    <row r="14" spans="1:26" s="901" customFormat="1" ht="50.25" customHeight="1">
      <c r="A14" s="898"/>
      <c r="B14" s="899"/>
      <c r="C14" s="900" t="s">
        <v>680</v>
      </c>
      <c r="D14" s="900" t="s">
        <v>964</v>
      </c>
      <c r="E14" s="900" t="s">
        <v>965</v>
      </c>
      <c r="F14" s="900" t="s">
        <v>948</v>
      </c>
      <c r="G14" s="900" t="s">
        <v>965</v>
      </c>
      <c r="H14" s="900" t="s">
        <v>948</v>
      </c>
      <c r="I14" s="900" t="s">
        <v>949</v>
      </c>
      <c r="J14" s="900" t="s">
        <v>950</v>
      </c>
      <c r="K14" s="900" t="s">
        <v>951</v>
      </c>
      <c r="L14" s="900" t="s">
        <v>950</v>
      </c>
      <c r="M14" s="900" t="s">
        <v>952</v>
      </c>
      <c r="N14" s="900" t="s">
        <v>950</v>
      </c>
      <c r="O14" s="900" t="s">
        <v>953</v>
      </c>
      <c r="P14" s="900" t="s">
        <v>954</v>
      </c>
      <c r="Q14" s="900" t="s">
        <v>958</v>
      </c>
      <c r="R14" s="900" t="s">
        <v>955</v>
      </c>
      <c r="S14" s="900" t="s">
        <v>959</v>
      </c>
      <c r="T14" s="900" t="s">
        <v>956</v>
      </c>
      <c r="U14" s="900" t="s">
        <v>960</v>
      </c>
      <c r="V14" s="900" t="s">
        <v>957</v>
      </c>
      <c r="W14" s="900" t="s">
        <v>961</v>
      </c>
      <c r="X14" s="898" t="s">
        <v>962</v>
      </c>
      <c r="Y14" s="900" t="s">
        <v>963</v>
      </c>
      <c r="Z14" s="900" t="s">
        <v>679</v>
      </c>
    </row>
    <row r="15" spans="1:26" s="912" customFormat="1" ht="17.25" customHeight="1">
      <c r="A15" s="908"/>
      <c r="B15" s="909"/>
      <c r="C15" s="910"/>
      <c r="D15" s="911" t="str">
        <f>Entire_FiscalYear</f>
        <v>07/01/12 - 06/30/13</v>
      </c>
      <c r="E15" s="911" t="str">
        <f>Entire_FiscalYear</f>
        <v>07/01/12 - 06/30/13</v>
      </c>
      <c r="F15" s="911" t="str">
        <f>FiscalYear_Period2</f>
        <v xml:space="preserve"> </v>
      </c>
      <c r="G15" s="911" t="str">
        <f>FiscalYear_Period2</f>
        <v xml:space="preserve"> </v>
      </c>
      <c r="H15" s="911" t="str">
        <f>FiscalYear_Period3</f>
        <v xml:space="preserve"> </v>
      </c>
      <c r="I15" s="911" t="str">
        <f>FiscalYear_Period3</f>
        <v xml:space="preserve"> </v>
      </c>
      <c r="J15" s="911" t="str">
        <f>Entire_FiscalYear</f>
        <v>07/01/12 - 06/30/13</v>
      </c>
      <c r="K15" s="911" t="str">
        <f>Entire_FiscalYear</f>
        <v>07/01/12 - 06/30/13</v>
      </c>
      <c r="L15" s="911" t="str">
        <f>FiscalYear_Period2</f>
        <v xml:space="preserve"> </v>
      </c>
      <c r="M15" s="911" t="str">
        <f>FiscalYear_Period2</f>
        <v xml:space="preserve"> </v>
      </c>
      <c r="N15" s="911" t="str">
        <f>FiscalYear_Period3</f>
        <v xml:space="preserve"> </v>
      </c>
      <c r="O15" s="911" t="str">
        <f>FiscalYear_Period3</f>
        <v xml:space="preserve"> </v>
      </c>
      <c r="P15" s="911" t="str">
        <f t="shared" ref="P15:Z15" si="0">Entire_FiscalYear</f>
        <v>07/01/12 - 06/30/13</v>
      </c>
      <c r="Q15" s="911" t="str">
        <f t="shared" si="0"/>
        <v>07/01/12 - 06/30/13</v>
      </c>
      <c r="R15" s="911" t="str">
        <f t="shared" si="0"/>
        <v>07/01/12 - 06/30/13</v>
      </c>
      <c r="S15" s="911" t="str">
        <f t="shared" si="0"/>
        <v>07/01/12 - 06/30/13</v>
      </c>
      <c r="T15" s="911" t="str">
        <f t="shared" si="0"/>
        <v>07/01/12 - 06/30/13</v>
      </c>
      <c r="U15" s="911" t="str">
        <f t="shared" si="0"/>
        <v>07/01/12 - 06/30/13</v>
      </c>
      <c r="V15" s="911" t="str">
        <f t="shared" si="0"/>
        <v>07/01/12 - 06/30/13</v>
      </c>
      <c r="W15" s="911" t="str">
        <f t="shared" si="0"/>
        <v>07/01/12 - 06/30/13</v>
      </c>
      <c r="X15" s="911" t="str">
        <f t="shared" si="0"/>
        <v>07/01/12 - 06/30/13</v>
      </c>
      <c r="Y15" s="911" t="str">
        <f t="shared" si="0"/>
        <v>07/01/12 - 06/30/13</v>
      </c>
      <c r="Z15" s="911" t="str">
        <f t="shared" si="0"/>
        <v>07/01/12 - 06/30/13</v>
      </c>
    </row>
    <row r="16" spans="1:26" ht="14.25" customHeight="1">
      <c r="A16" s="569" t="s">
        <v>681</v>
      </c>
      <c r="B16" s="570"/>
      <c r="C16" s="1160"/>
      <c r="D16" s="1155"/>
      <c r="E16" s="1160"/>
      <c r="F16" s="1160"/>
      <c r="G16" s="1160"/>
      <c r="H16" s="1155"/>
      <c r="I16" s="1160"/>
      <c r="J16" s="1155"/>
      <c r="K16" s="1160"/>
      <c r="L16" s="1160"/>
      <c r="M16" s="1160"/>
      <c r="N16" s="1155"/>
      <c r="O16" s="1160"/>
      <c r="P16" s="1155"/>
      <c r="Q16" s="1160"/>
      <c r="R16" s="1160"/>
      <c r="S16" s="1160"/>
      <c r="T16" s="1155"/>
      <c r="U16" s="1160"/>
      <c r="V16" s="1155"/>
      <c r="W16" s="1160"/>
      <c r="X16" s="1161"/>
      <c r="Y16" s="1160"/>
      <c r="Z16" s="1160"/>
    </row>
    <row r="17" spans="1:26" ht="12.6" customHeight="1">
      <c r="A17" s="572"/>
      <c r="B17" s="1144" t="s">
        <v>682</v>
      </c>
      <c r="C17" s="1151">
        <f>MH1960_HOSP_COSTS!G16</f>
        <v>0</v>
      </c>
      <c r="D17" s="1152"/>
      <c r="E17" s="1153">
        <f t="shared" ref="E17:E29" si="1">$C17*D17</f>
        <v>0</v>
      </c>
      <c r="F17" s="1152"/>
      <c r="G17" s="1154">
        <f t="shared" ref="G17:G29" si="2">$C17*F17</f>
        <v>0</v>
      </c>
      <c r="H17" s="1152"/>
      <c r="I17" s="1153">
        <f>$C17*H17</f>
        <v>0</v>
      </c>
      <c r="J17" s="1152"/>
      <c r="K17" s="1153">
        <f t="shared" ref="K17:K29" si="3">$C17*J17</f>
        <v>0</v>
      </c>
      <c r="L17" s="1152"/>
      <c r="M17" s="1154">
        <f t="shared" ref="M17:M29" si="4">$C17*L17</f>
        <v>0</v>
      </c>
      <c r="N17" s="1152"/>
      <c r="O17" s="1153">
        <f t="shared" ref="O17:O29" si="5">$C17*N17</f>
        <v>0</v>
      </c>
      <c r="P17" s="1152"/>
      <c r="Q17" s="1153">
        <f t="shared" ref="Q17:Q29" si="6">$C17*P17</f>
        <v>0</v>
      </c>
      <c r="R17" s="1152"/>
      <c r="S17" s="1154">
        <f t="shared" ref="S17:S29" si="7">$C17*R17</f>
        <v>0</v>
      </c>
      <c r="T17" s="1152"/>
      <c r="U17" s="1153">
        <f t="shared" ref="U17:U29" si="8">$C17*T17</f>
        <v>0</v>
      </c>
      <c r="V17" s="1152"/>
      <c r="W17" s="1153">
        <f t="shared" ref="W17:W29" si="9">$C17*V17</f>
        <v>0</v>
      </c>
      <c r="X17" s="1152"/>
      <c r="Y17" s="1153">
        <f t="shared" ref="Y17:Y29" si="10">$C17*X17</f>
        <v>0</v>
      </c>
      <c r="Z17" s="1153">
        <f>SUM(E17,K17,Q17,S17,U17,W17,Y17)</f>
        <v>0</v>
      </c>
    </row>
    <row r="18" spans="1:26" ht="12.6" customHeight="1">
      <c r="A18" s="572"/>
      <c r="B18" s="650" t="s">
        <v>683</v>
      </c>
      <c r="C18" s="1151">
        <f>MH1960_HOSP_COSTS!G17</f>
        <v>0</v>
      </c>
      <c r="D18" s="1152"/>
      <c r="E18" s="1153">
        <f t="shared" si="1"/>
        <v>0</v>
      </c>
      <c r="F18" s="1152"/>
      <c r="G18" s="1154">
        <f t="shared" si="2"/>
        <v>0</v>
      </c>
      <c r="H18" s="1152"/>
      <c r="I18" s="1153">
        <f t="shared" ref="I18:I29" si="11">$C18*H18</f>
        <v>0</v>
      </c>
      <c r="J18" s="1152"/>
      <c r="K18" s="1153">
        <f t="shared" si="3"/>
        <v>0</v>
      </c>
      <c r="L18" s="1152"/>
      <c r="M18" s="1154">
        <f t="shared" si="4"/>
        <v>0</v>
      </c>
      <c r="N18" s="1152"/>
      <c r="O18" s="1153">
        <f t="shared" si="5"/>
        <v>0</v>
      </c>
      <c r="P18" s="1152"/>
      <c r="Q18" s="1153">
        <f t="shared" si="6"/>
        <v>0</v>
      </c>
      <c r="R18" s="1152"/>
      <c r="S18" s="1154">
        <f t="shared" si="7"/>
        <v>0</v>
      </c>
      <c r="T18" s="1152"/>
      <c r="U18" s="1153">
        <f t="shared" si="8"/>
        <v>0</v>
      </c>
      <c r="V18" s="1152"/>
      <c r="W18" s="1153">
        <f t="shared" si="9"/>
        <v>0</v>
      </c>
      <c r="X18" s="1152"/>
      <c r="Y18" s="1153">
        <f t="shared" si="10"/>
        <v>0</v>
      </c>
      <c r="Z18" s="1153">
        <f>SUM(E18,K18,Q18,S18,U18,W18,Y18)</f>
        <v>0</v>
      </c>
    </row>
    <row r="19" spans="1:26" ht="12.6" customHeight="1">
      <c r="A19" s="572"/>
      <c r="B19" s="650" t="s">
        <v>684</v>
      </c>
      <c r="C19" s="1151">
        <f>MH1960_HOSP_COSTS!G18</f>
        <v>0</v>
      </c>
      <c r="D19" s="1152"/>
      <c r="E19" s="1153">
        <f t="shared" si="1"/>
        <v>0</v>
      </c>
      <c r="F19" s="1152"/>
      <c r="G19" s="1154">
        <f t="shared" si="2"/>
        <v>0</v>
      </c>
      <c r="H19" s="1152"/>
      <c r="I19" s="1153">
        <f t="shared" si="11"/>
        <v>0</v>
      </c>
      <c r="J19" s="1152"/>
      <c r="K19" s="1153">
        <f t="shared" si="3"/>
        <v>0</v>
      </c>
      <c r="L19" s="1152"/>
      <c r="M19" s="1154">
        <f t="shared" si="4"/>
        <v>0</v>
      </c>
      <c r="N19" s="1152"/>
      <c r="O19" s="1153">
        <f t="shared" si="5"/>
        <v>0</v>
      </c>
      <c r="P19" s="1152"/>
      <c r="Q19" s="1153">
        <f t="shared" si="6"/>
        <v>0</v>
      </c>
      <c r="R19" s="1152"/>
      <c r="S19" s="1154">
        <f t="shared" si="7"/>
        <v>0</v>
      </c>
      <c r="T19" s="1152"/>
      <c r="U19" s="1153">
        <f t="shared" si="8"/>
        <v>0</v>
      </c>
      <c r="V19" s="1152"/>
      <c r="W19" s="1153">
        <f t="shared" si="9"/>
        <v>0</v>
      </c>
      <c r="X19" s="1152"/>
      <c r="Y19" s="1153">
        <f t="shared" si="10"/>
        <v>0</v>
      </c>
      <c r="Z19" s="1153">
        <f t="shared" ref="Z19:Z29" si="12">SUM(E19,K19,Q19,S19,U19,W19,Y19)</f>
        <v>0</v>
      </c>
    </row>
    <row r="20" spans="1:26" ht="12.6" customHeight="1">
      <c r="A20" s="572"/>
      <c r="B20" s="650" t="s">
        <v>685</v>
      </c>
      <c r="C20" s="1151">
        <f>MH1960_HOSP_COSTS!G19</f>
        <v>0</v>
      </c>
      <c r="D20" s="1152"/>
      <c r="E20" s="1153">
        <f t="shared" si="1"/>
        <v>0</v>
      </c>
      <c r="F20" s="1152"/>
      <c r="G20" s="1154">
        <f t="shared" si="2"/>
        <v>0</v>
      </c>
      <c r="H20" s="1152"/>
      <c r="I20" s="1153">
        <f t="shared" si="11"/>
        <v>0</v>
      </c>
      <c r="J20" s="1152"/>
      <c r="K20" s="1153">
        <f t="shared" si="3"/>
        <v>0</v>
      </c>
      <c r="L20" s="1152"/>
      <c r="M20" s="1154">
        <f t="shared" si="4"/>
        <v>0</v>
      </c>
      <c r="N20" s="1152"/>
      <c r="O20" s="1153">
        <f t="shared" si="5"/>
        <v>0</v>
      </c>
      <c r="P20" s="1152"/>
      <c r="Q20" s="1153">
        <f t="shared" si="6"/>
        <v>0</v>
      </c>
      <c r="R20" s="1152"/>
      <c r="S20" s="1154">
        <f t="shared" si="7"/>
        <v>0</v>
      </c>
      <c r="T20" s="1152"/>
      <c r="U20" s="1153">
        <f t="shared" si="8"/>
        <v>0</v>
      </c>
      <c r="V20" s="1152"/>
      <c r="W20" s="1153">
        <f t="shared" si="9"/>
        <v>0</v>
      </c>
      <c r="X20" s="1152"/>
      <c r="Y20" s="1153">
        <f t="shared" si="10"/>
        <v>0</v>
      </c>
      <c r="Z20" s="1153">
        <f t="shared" si="12"/>
        <v>0</v>
      </c>
    </row>
    <row r="21" spans="1:26" ht="12.6" customHeight="1">
      <c r="A21" s="572"/>
      <c r="B21" s="650" t="s">
        <v>686</v>
      </c>
      <c r="C21" s="1151">
        <f>MH1960_HOSP_COSTS!G20</f>
        <v>0</v>
      </c>
      <c r="D21" s="1152"/>
      <c r="E21" s="1153">
        <f t="shared" si="1"/>
        <v>0</v>
      </c>
      <c r="F21" s="1152"/>
      <c r="G21" s="1154">
        <f t="shared" si="2"/>
        <v>0</v>
      </c>
      <c r="H21" s="1152"/>
      <c r="I21" s="1153">
        <f t="shared" si="11"/>
        <v>0</v>
      </c>
      <c r="J21" s="1152"/>
      <c r="K21" s="1153">
        <f t="shared" si="3"/>
        <v>0</v>
      </c>
      <c r="L21" s="1152"/>
      <c r="M21" s="1154">
        <f t="shared" si="4"/>
        <v>0</v>
      </c>
      <c r="N21" s="1152"/>
      <c r="O21" s="1153">
        <f t="shared" si="5"/>
        <v>0</v>
      </c>
      <c r="P21" s="1152"/>
      <c r="Q21" s="1153">
        <f t="shared" si="6"/>
        <v>0</v>
      </c>
      <c r="R21" s="1152"/>
      <c r="S21" s="1154">
        <f t="shared" si="7"/>
        <v>0</v>
      </c>
      <c r="T21" s="1152"/>
      <c r="U21" s="1153">
        <f t="shared" si="8"/>
        <v>0</v>
      </c>
      <c r="V21" s="1152"/>
      <c r="W21" s="1153">
        <f t="shared" si="9"/>
        <v>0</v>
      </c>
      <c r="X21" s="1152"/>
      <c r="Y21" s="1153">
        <f t="shared" si="10"/>
        <v>0</v>
      </c>
      <c r="Z21" s="1153">
        <f t="shared" si="12"/>
        <v>0</v>
      </c>
    </row>
    <row r="22" spans="1:26" ht="12.6" customHeight="1">
      <c r="A22" s="572"/>
      <c r="B22" s="650" t="str">
        <f>MH1960_HOSP_COSTS!B21</f>
        <v>Other Special Care Unit (specify)</v>
      </c>
      <c r="C22" s="1151">
        <f>MH1960_HOSP_COSTS!G21</f>
        <v>0</v>
      </c>
      <c r="D22" s="1152"/>
      <c r="E22" s="1153">
        <f t="shared" si="1"/>
        <v>0</v>
      </c>
      <c r="F22" s="1152"/>
      <c r="G22" s="1154">
        <f t="shared" si="2"/>
        <v>0</v>
      </c>
      <c r="H22" s="1152"/>
      <c r="I22" s="1153">
        <f t="shared" si="11"/>
        <v>0</v>
      </c>
      <c r="J22" s="1152"/>
      <c r="K22" s="1153">
        <f t="shared" si="3"/>
        <v>0</v>
      </c>
      <c r="L22" s="1152"/>
      <c r="M22" s="1154">
        <f t="shared" si="4"/>
        <v>0</v>
      </c>
      <c r="N22" s="1152"/>
      <c r="O22" s="1153">
        <f t="shared" si="5"/>
        <v>0</v>
      </c>
      <c r="P22" s="1152"/>
      <c r="Q22" s="1153">
        <f t="shared" si="6"/>
        <v>0</v>
      </c>
      <c r="R22" s="1152"/>
      <c r="S22" s="1154">
        <f t="shared" si="7"/>
        <v>0</v>
      </c>
      <c r="T22" s="1152"/>
      <c r="U22" s="1153">
        <f t="shared" si="8"/>
        <v>0</v>
      </c>
      <c r="V22" s="1152"/>
      <c r="W22" s="1153">
        <f t="shared" si="9"/>
        <v>0</v>
      </c>
      <c r="X22" s="1152"/>
      <c r="Y22" s="1153">
        <f t="shared" si="10"/>
        <v>0</v>
      </c>
      <c r="Z22" s="1153">
        <f t="shared" si="12"/>
        <v>0</v>
      </c>
    </row>
    <row r="23" spans="1:26" ht="12.6" customHeight="1">
      <c r="A23" s="572"/>
      <c r="B23" s="650" t="str">
        <f>MH1960_HOSP_COSTS!B22</f>
        <v>Subprovider (specify)</v>
      </c>
      <c r="C23" s="1151">
        <f>MH1960_HOSP_COSTS!G22</f>
        <v>0</v>
      </c>
      <c r="D23" s="1152"/>
      <c r="E23" s="1153">
        <f t="shared" si="1"/>
        <v>0</v>
      </c>
      <c r="F23" s="1152"/>
      <c r="G23" s="1154">
        <f t="shared" si="2"/>
        <v>0</v>
      </c>
      <c r="H23" s="1152"/>
      <c r="I23" s="1153">
        <f t="shared" si="11"/>
        <v>0</v>
      </c>
      <c r="J23" s="1152"/>
      <c r="K23" s="1153">
        <f t="shared" si="3"/>
        <v>0</v>
      </c>
      <c r="L23" s="1152"/>
      <c r="M23" s="1154">
        <f t="shared" si="4"/>
        <v>0</v>
      </c>
      <c r="N23" s="1152"/>
      <c r="O23" s="1153">
        <f t="shared" si="5"/>
        <v>0</v>
      </c>
      <c r="P23" s="1152"/>
      <c r="Q23" s="1153">
        <f t="shared" si="6"/>
        <v>0</v>
      </c>
      <c r="R23" s="1152"/>
      <c r="S23" s="1154">
        <f t="shared" si="7"/>
        <v>0</v>
      </c>
      <c r="T23" s="1152"/>
      <c r="U23" s="1153">
        <f t="shared" si="8"/>
        <v>0</v>
      </c>
      <c r="V23" s="1152"/>
      <c r="W23" s="1153">
        <f t="shared" si="9"/>
        <v>0</v>
      </c>
      <c r="X23" s="1152"/>
      <c r="Y23" s="1153">
        <f t="shared" si="10"/>
        <v>0</v>
      </c>
      <c r="Z23" s="1153">
        <f t="shared" si="12"/>
        <v>0</v>
      </c>
    </row>
    <row r="24" spans="1:26" ht="12.6" customHeight="1">
      <c r="A24" s="572"/>
      <c r="B24" s="650" t="str">
        <f>MH1960_HOSP_COSTS!B23</f>
        <v>Subprovider (specify)</v>
      </c>
      <c r="C24" s="1151">
        <f>MH1960_HOSP_COSTS!G23</f>
        <v>0</v>
      </c>
      <c r="D24" s="1152"/>
      <c r="E24" s="1153">
        <f t="shared" si="1"/>
        <v>0</v>
      </c>
      <c r="F24" s="1152"/>
      <c r="G24" s="1154">
        <f t="shared" si="2"/>
        <v>0</v>
      </c>
      <c r="H24" s="1152"/>
      <c r="I24" s="1153">
        <f t="shared" si="11"/>
        <v>0</v>
      </c>
      <c r="J24" s="1152"/>
      <c r="K24" s="1153">
        <f t="shared" si="3"/>
        <v>0</v>
      </c>
      <c r="L24" s="1152"/>
      <c r="M24" s="1154">
        <f t="shared" si="4"/>
        <v>0</v>
      </c>
      <c r="N24" s="1152"/>
      <c r="O24" s="1153">
        <f t="shared" si="5"/>
        <v>0</v>
      </c>
      <c r="P24" s="1152"/>
      <c r="Q24" s="1153">
        <f t="shared" si="6"/>
        <v>0</v>
      </c>
      <c r="R24" s="1152"/>
      <c r="S24" s="1154">
        <f t="shared" si="7"/>
        <v>0</v>
      </c>
      <c r="T24" s="1152"/>
      <c r="U24" s="1153">
        <f t="shared" si="8"/>
        <v>0</v>
      </c>
      <c r="V24" s="1152"/>
      <c r="W24" s="1153">
        <f t="shared" si="9"/>
        <v>0</v>
      </c>
      <c r="X24" s="1152"/>
      <c r="Y24" s="1153">
        <f t="shared" si="10"/>
        <v>0</v>
      </c>
      <c r="Z24" s="1153">
        <f t="shared" si="12"/>
        <v>0</v>
      </c>
    </row>
    <row r="25" spans="1:26" ht="12.6" customHeight="1">
      <c r="A25" s="572"/>
      <c r="B25" s="650" t="str">
        <f>MH1960_HOSP_COSTS!B24</f>
        <v>Subprovider (specify)</v>
      </c>
      <c r="C25" s="1151">
        <f>MH1960_HOSP_COSTS!G24</f>
        <v>0</v>
      </c>
      <c r="D25" s="1152"/>
      <c r="E25" s="1153">
        <f t="shared" si="1"/>
        <v>0</v>
      </c>
      <c r="F25" s="1152"/>
      <c r="G25" s="1154">
        <f t="shared" si="2"/>
        <v>0</v>
      </c>
      <c r="H25" s="1152"/>
      <c r="I25" s="1153">
        <f t="shared" si="11"/>
        <v>0</v>
      </c>
      <c r="J25" s="1152"/>
      <c r="K25" s="1153">
        <f t="shared" si="3"/>
        <v>0</v>
      </c>
      <c r="L25" s="1152"/>
      <c r="M25" s="1154">
        <f t="shared" si="4"/>
        <v>0</v>
      </c>
      <c r="N25" s="1152"/>
      <c r="O25" s="1153">
        <f t="shared" si="5"/>
        <v>0</v>
      </c>
      <c r="P25" s="1152"/>
      <c r="Q25" s="1153">
        <f t="shared" si="6"/>
        <v>0</v>
      </c>
      <c r="R25" s="1152"/>
      <c r="S25" s="1154">
        <f t="shared" si="7"/>
        <v>0</v>
      </c>
      <c r="T25" s="1152"/>
      <c r="U25" s="1153">
        <f t="shared" si="8"/>
        <v>0</v>
      </c>
      <c r="V25" s="1152"/>
      <c r="W25" s="1153">
        <f t="shared" si="9"/>
        <v>0</v>
      </c>
      <c r="X25" s="1152"/>
      <c r="Y25" s="1153">
        <f t="shared" si="10"/>
        <v>0</v>
      </c>
      <c r="Z25" s="1153">
        <f t="shared" si="12"/>
        <v>0</v>
      </c>
    </row>
    <row r="26" spans="1:26" ht="12.6" customHeight="1">
      <c r="A26" s="572"/>
      <c r="B26" s="650" t="s">
        <v>689</v>
      </c>
      <c r="C26" s="1151">
        <f>MH1960_HOSP_COSTS!G25</f>
        <v>0</v>
      </c>
      <c r="D26" s="1152"/>
      <c r="E26" s="1153">
        <f t="shared" si="1"/>
        <v>0</v>
      </c>
      <c r="F26" s="1152"/>
      <c r="G26" s="1154">
        <f t="shared" si="2"/>
        <v>0</v>
      </c>
      <c r="H26" s="1152"/>
      <c r="I26" s="1153">
        <f t="shared" si="11"/>
        <v>0</v>
      </c>
      <c r="J26" s="1152"/>
      <c r="K26" s="1153">
        <f t="shared" si="3"/>
        <v>0</v>
      </c>
      <c r="L26" s="1152"/>
      <c r="M26" s="1154">
        <f t="shared" si="4"/>
        <v>0</v>
      </c>
      <c r="N26" s="1152"/>
      <c r="O26" s="1153">
        <f t="shared" si="5"/>
        <v>0</v>
      </c>
      <c r="P26" s="1152"/>
      <c r="Q26" s="1153">
        <f t="shared" si="6"/>
        <v>0</v>
      </c>
      <c r="R26" s="1152"/>
      <c r="S26" s="1154">
        <f t="shared" si="7"/>
        <v>0</v>
      </c>
      <c r="T26" s="1152"/>
      <c r="U26" s="1153">
        <f t="shared" si="8"/>
        <v>0</v>
      </c>
      <c r="V26" s="1152"/>
      <c r="W26" s="1153">
        <f t="shared" si="9"/>
        <v>0</v>
      </c>
      <c r="X26" s="1152"/>
      <c r="Y26" s="1153">
        <f t="shared" si="10"/>
        <v>0</v>
      </c>
      <c r="Z26" s="1153">
        <f t="shared" si="12"/>
        <v>0</v>
      </c>
    </row>
    <row r="27" spans="1:26" ht="12.6" customHeight="1">
      <c r="A27" s="572"/>
      <c r="B27" s="650" t="s">
        <v>690</v>
      </c>
      <c r="C27" s="1151">
        <f>MH1960_HOSP_COSTS!G26</f>
        <v>0</v>
      </c>
      <c r="D27" s="1152"/>
      <c r="E27" s="1153">
        <f t="shared" si="1"/>
        <v>0</v>
      </c>
      <c r="F27" s="1152"/>
      <c r="G27" s="1154">
        <f t="shared" si="2"/>
        <v>0</v>
      </c>
      <c r="H27" s="1152"/>
      <c r="I27" s="1153">
        <f t="shared" si="11"/>
        <v>0</v>
      </c>
      <c r="J27" s="1152"/>
      <c r="K27" s="1153">
        <f t="shared" si="3"/>
        <v>0</v>
      </c>
      <c r="L27" s="1152"/>
      <c r="M27" s="1154">
        <f t="shared" si="4"/>
        <v>0</v>
      </c>
      <c r="N27" s="1152"/>
      <c r="O27" s="1153">
        <f t="shared" si="5"/>
        <v>0</v>
      </c>
      <c r="P27" s="1152"/>
      <c r="Q27" s="1153">
        <f t="shared" si="6"/>
        <v>0</v>
      </c>
      <c r="R27" s="1152"/>
      <c r="S27" s="1154">
        <f t="shared" si="7"/>
        <v>0</v>
      </c>
      <c r="T27" s="1152"/>
      <c r="U27" s="1153">
        <f t="shared" si="8"/>
        <v>0</v>
      </c>
      <c r="V27" s="1152"/>
      <c r="W27" s="1153">
        <f t="shared" si="9"/>
        <v>0</v>
      </c>
      <c r="X27" s="1152"/>
      <c r="Y27" s="1153">
        <f t="shared" si="10"/>
        <v>0</v>
      </c>
      <c r="Z27" s="1153">
        <f t="shared" si="12"/>
        <v>0</v>
      </c>
    </row>
    <row r="28" spans="1:26" ht="12.6" customHeight="1">
      <c r="A28" s="572"/>
      <c r="B28" s="650" t="s">
        <v>691</v>
      </c>
      <c r="C28" s="1151">
        <f>MH1960_HOSP_COSTS!G27</f>
        <v>0</v>
      </c>
      <c r="D28" s="1152"/>
      <c r="E28" s="1153">
        <f t="shared" si="1"/>
        <v>0</v>
      </c>
      <c r="F28" s="1152"/>
      <c r="G28" s="1154">
        <f t="shared" si="2"/>
        <v>0</v>
      </c>
      <c r="H28" s="1152"/>
      <c r="I28" s="1153">
        <f t="shared" si="11"/>
        <v>0</v>
      </c>
      <c r="J28" s="1152"/>
      <c r="K28" s="1153">
        <f t="shared" si="3"/>
        <v>0</v>
      </c>
      <c r="L28" s="1152"/>
      <c r="M28" s="1154">
        <f t="shared" si="4"/>
        <v>0</v>
      </c>
      <c r="N28" s="1152"/>
      <c r="O28" s="1153">
        <f t="shared" si="5"/>
        <v>0</v>
      </c>
      <c r="P28" s="1152"/>
      <c r="Q28" s="1153">
        <f t="shared" si="6"/>
        <v>0</v>
      </c>
      <c r="R28" s="1152"/>
      <c r="S28" s="1154">
        <f t="shared" si="7"/>
        <v>0</v>
      </c>
      <c r="T28" s="1152"/>
      <c r="U28" s="1153">
        <f t="shared" si="8"/>
        <v>0</v>
      </c>
      <c r="V28" s="1152"/>
      <c r="W28" s="1153">
        <f t="shared" si="9"/>
        <v>0</v>
      </c>
      <c r="X28" s="1152"/>
      <c r="Y28" s="1153">
        <f t="shared" si="10"/>
        <v>0</v>
      </c>
      <c r="Z28" s="1153">
        <f t="shared" si="12"/>
        <v>0</v>
      </c>
    </row>
    <row r="29" spans="1:26" ht="12.6" customHeight="1">
      <c r="A29" s="573"/>
      <c r="B29" s="651" t="s">
        <v>692</v>
      </c>
      <c r="C29" s="1151">
        <f>MH1960_HOSP_COSTS!G28</f>
        <v>0</v>
      </c>
      <c r="D29" s="1152"/>
      <c r="E29" s="1153">
        <f t="shared" si="1"/>
        <v>0</v>
      </c>
      <c r="F29" s="1152"/>
      <c r="G29" s="1154">
        <f t="shared" si="2"/>
        <v>0</v>
      </c>
      <c r="H29" s="1152"/>
      <c r="I29" s="1153">
        <f t="shared" si="11"/>
        <v>0</v>
      </c>
      <c r="J29" s="1152"/>
      <c r="K29" s="1153">
        <f t="shared" si="3"/>
        <v>0</v>
      </c>
      <c r="L29" s="1152"/>
      <c r="M29" s="1154">
        <f t="shared" si="4"/>
        <v>0</v>
      </c>
      <c r="N29" s="1152"/>
      <c r="O29" s="1153">
        <f t="shared" si="5"/>
        <v>0</v>
      </c>
      <c r="P29" s="1152"/>
      <c r="Q29" s="1153">
        <f t="shared" si="6"/>
        <v>0</v>
      </c>
      <c r="R29" s="1152"/>
      <c r="S29" s="1154">
        <f t="shared" si="7"/>
        <v>0</v>
      </c>
      <c r="T29" s="1152"/>
      <c r="U29" s="1153">
        <f t="shared" si="8"/>
        <v>0</v>
      </c>
      <c r="V29" s="1152"/>
      <c r="W29" s="1153">
        <f t="shared" si="9"/>
        <v>0</v>
      </c>
      <c r="X29" s="1152"/>
      <c r="Y29" s="1153">
        <f t="shared" si="10"/>
        <v>0</v>
      </c>
      <c r="Z29" s="1153">
        <f t="shared" si="12"/>
        <v>0</v>
      </c>
    </row>
    <row r="30" spans="1:26" ht="12.6" customHeight="1">
      <c r="A30" s="569" t="s">
        <v>693</v>
      </c>
      <c r="B30" s="570"/>
      <c r="C30" s="1156"/>
      <c r="D30" s="1157"/>
      <c r="E30" s="1157"/>
      <c r="F30" s="1157"/>
      <c r="G30" s="1157"/>
      <c r="H30" s="1157"/>
      <c r="I30" s="1157"/>
      <c r="J30" s="1157"/>
      <c r="K30" s="1157"/>
      <c r="L30" s="1157"/>
      <c r="M30" s="1157"/>
      <c r="N30" s="1157"/>
      <c r="O30" s="1157"/>
      <c r="P30" s="1157"/>
      <c r="Q30" s="1157"/>
      <c r="R30" s="1157"/>
      <c r="S30" s="1157"/>
      <c r="T30" s="1157"/>
      <c r="U30" s="1157"/>
      <c r="V30" s="1157"/>
      <c r="W30" s="1157"/>
      <c r="X30" s="1157"/>
      <c r="Y30" s="1157"/>
      <c r="Z30" s="1157"/>
    </row>
    <row r="31" spans="1:26" ht="12.6" customHeight="1">
      <c r="A31" s="572"/>
      <c r="B31" s="650" t="s">
        <v>694</v>
      </c>
      <c r="C31" s="1151">
        <f>MH1960_HOSP_COSTS!G30</f>
        <v>0</v>
      </c>
      <c r="D31" s="1152"/>
      <c r="E31" s="1154">
        <f t="shared" ref="E31:E62" si="13">$C31*D31</f>
        <v>0</v>
      </c>
      <c r="F31" s="1152"/>
      <c r="G31" s="1154">
        <f t="shared" ref="G31:G62" si="14">$C31*F31</f>
        <v>0</v>
      </c>
      <c r="H31" s="1152"/>
      <c r="I31" s="1154">
        <f t="shared" ref="I31:I62" si="15">$C31*H31</f>
        <v>0</v>
      </c>
      <c r="J31" s="1152"/>
      <c r="K31" s="1154">
        <f t="shared" ref="K31:K62" si="16">$C31*J31</f>
        <v>0</v>
      </c>
      <c r="L31" s="1152"/>
      <c r="M31" s="1154">
        <f t="shared" ref="M31:M62" si="17">$C31*L31</f>
        <v>0</v>
      </c>
      <c r="N31" s="1152"/>
      <c r="O31" s="1154">
        <f t="shared" ref="O31:O62" si="18">$C31*N31</f>
        <v>0</v>
      </c>
      <c r="P31" s="1152"/>
      <c r="Q31" s="1154">
        <f t="shared" ref="Q31:Q62" si="19">$C31*P31</f>
        <v>0</v>
      </c>
      <c r="R31" s="1152"/>
      <c r="S31" s="1154">
        <f t="shared" ref="S31:S62" si="20">$C31*R31</f>
        <v>0</v>
      </c>
      <c r="T31" s="1152"/>
      <c r="U31" s="1154">
        <f t="shared" ref="U31:U62" si="21">$C31*T31</f>
        <v>0</v>
      </c>
      <c r="V31" s="1152"/>
      <c r="W31" s="1154">
        <f t="shared" ref="W31:W62" si="22">$C31*V31</f>
        <v>0</v>
      </c>
      <c r="X31" s="1152"/>
      <c r="Y31" s="1153">
        <f t="shared" ref="Y31:Y62" si="23">$C31*X31</f>
        <v>0</v>
      </c>
      <c r="Z31" s="1153">
        <f t="shared" ref="Z31:Z62" si="24">SUM(E31,K31,Q31,S31,U31,W31,Y31)</f>
        <v>0</v>
      </c>
    </row>
    <row r="32" spans="1:26" ht="12.6" customHeight="1">
      <c r="A32" s="572"/>
      <c r="B32" s="650" t="s">
        <v>695</v>
      </c>
      <c r="C32" s="1151">
        <f>MH1960_HOSP_COSTS!G31</f>
        <v>0</v>
      </c>
      <c r="D32" s="1152"/>
      <c r="E32" s="1154">
        <f t="shared" si="13"/>
        <v>0</v>
      </c>
      <c r="F32" s="1152"/>
      <c r="G32" s="1154">
        <f t="shared" si="14"/>
        <v>0</v>
      </c>
      <c r="H32" s="1152"/>
      <c r="I32" s="1154">
        <f t="shared" si="15"/>
        <v>0</v>
      </c>
      <c r="J32" s="1152"/>
      <c r="K32" s="1154">
        <f t="shared" si="16"/>
        <v>0</v>
      </c>
      <c r="L32" s="1152"/>
      <c r="M32" s="1154">
        <f t="shared" si="17"/>
        <v>0</v>
      </c>
      <c r="N32" s="1152"/>
      <c r="O32" s="1154">
        <f t="shared" si="18"/>
        <v>0</v>
      </c>
      <c r="P32" s="1152"/>
      <c r="Q32" s="1154">
        <f t="shared" si="19"/>
        <v>0</v>
      </c>
      <c r="R32" s="1152"/>
      <c r="S32" s="1154">
        <f t="shared" si="20"/>
        <v>0</v>
      </c>
      <c r="T32" s="1152"/>
      <c r="U32" s="1154">
        <f t="shared" si="21"/>
        <v>0</v>
      </c>
      <c r="V32" s="1152"/>
      <c r="W32" s="1154">
        <f t="shared" si="22"/>
        <v>0</v>
      </c>
      <c r="X32" s="1152"/>
      <c r="Y32" s="1153">
        <f t="shared" si="23"/>
        <v>0</v>
      </c>
      <c r="Z32" s="1153">
        <f t="shared" si="24"/>
        <v>0</v>
      </c>
    </row>
    <row r="33" spans="1:26" ht="12.6" customHeight="1">
      <c r="A33" s="572"/>
      <c r="B33" s="650" t="s">
        <v>696</v>
      </c>
      <c r="C33" s="1151">
        <f>MH1960_HOSP_COSTS!G32</f>
        <v>0</v>
      </c>
      <c r="D33" s="1152"/>
      <c r="E33" s="1154">
        <f t="shared" si="13"/>
        <v>0</v>
      </c>
      <c r="F33" s="1152"/>
      <c r="G33" s="1154">
        <f t="shared" si="14"/>
        <v>0</v>
      </c>
      <c r="H33" s="1152"/>
      <c r="I33" s="1154">
        <f t="shared" si="15"/>
        <v>0</v>
      </c>
      <c r="J33" s="1152"/>
      <c r="K33" s="1154">
        <f t="shared" si="16"/>
        <v>0</v>
      </c>
      <c r="L33" s="1152"/>
      <c r="M33" s="1154">
        <f t="shared" si="17"/>
        <v>0</v>
      </c>
      <c r="N33" s="1152"/>
      <c r="O33" s="1154">
        <f t="shared" si="18"/>
        <v>0</v>
      </c>
      <c r="P33" s="1152"/>
      <c r="Q33" s="1154">
        <f t="shared" si="19"/>
        <v>0</v>
      </c>
      <c r="R33" s="1152"/>
      <c r="S33" s="1154">
        <f t="shared" si="20"/>
        <v>0</v>
      </c>
      <c r="T33" s="1152"/>
      <c r="U33" s="1154">
        <f t="shared" si="21"/>
        <v>0</v>
      </c>
      <c r="V33" s="1152"/>
      <c r="W33" s="1154">
        <f t="shared" si="22"/>
        <v>0</v>
      </c>
      <c r="X33" s="1152"/>
      <c r="Y33" s="1153">
        <f t="shared" si="23"/>
        <v>0</v>
      </c>
      <c r="Z33" s="1153">
        <f t="shared" si="24"/>
        <v>0</v>
      </c>
    </row>
    <row r="34" spans="1:26" ht="12.6" customHeight="1">
      <c r="A34" s="572"/>
      <c r="B34" s="650" t="s">
        <v>697</v>
      </c>
      <c r="C34" s="1151">
        <f>MH1960_HOSP_COSTS!G33</f>
        <v>0</v>
      </c>
      <c r="D34" s="1152"/>
      <c r="E34" s="1154">
        <f t="shared" si="13"/>
        <v>0</v>
      </c>
      <c r="F34" s="1152"/>
      <c r="G34" s="1154">
        <f t="shared" si="14"/>
        <v>0</v>
      </c>
      <c r="H34" s="1152"/>
      <c r="I34" s="1154">
        <f t="shared" si="15"/>
        <v>0</v>
      </c>
      <c r="J34" s="1152"/>
      <c r="K34" s="1154">
        <f t="shared" si="16"/>
        <v>0</v>
      </c>
      <c r="L34" s="1152"/>
      <c r="M34" s="1154">
        <f t="shared" si="17"/>
        <v>0</v>
      </c>
      <c r="N34" s="1152"/>
      <c r="O34" s="1154">
        <f t="shared" si="18"/>
        <v>0</v>
      </c>
      <c r="P34" s="1152"/>
      <c r="Q34" s="1154">
        <f t="shared" si="19"/>
        <v>0</v>
      </c>
      <c r="R34" s="1152"/>
      <c r="S34" s="1154">
        <f t="shared" si="20"/>
        <v>0</v>
      </c>
      <c r="T34" s="1152"/>
      <c r="U34" s="1154">
        <f t="shared" si="21"/>
        <v>0</v>
      </c>
      <c r="V34" s="1152"/>
      <c r="W34" s="1154">
        <f t="shared" si="22"/>
        <v>0</v>
      </c>
      <c r="X34" s="1152"/>
      <c r="Y34" s="1153">
        <f t="shared" si="23"/>
        <v>0</v>
      </c>
      <c r="Z34" s="1153">
        <f t="shared" si="24"/>
        <v>0</v>
      </c>
    </row>
    <row r="35" spans="1:26" ht="12.6" customHeight="1">
      <c r="A35" s="572"/>
      <c r="B35" s="650" t="s">
        <v>698</v>
      </c>
      <c r="C35" s="1151">
        <f>MH1960_HOSP_COSTS!G34</f>
        <v>0</v>
      </c>
      <c r="D35" s="1152"/>
      <c r="E35" s="1154">
        <f t="shared" si="13"/>
        <v>0</v>
      </c>
      <c r="F35" s="1152"/>
      <c r="G35" s="1154">
        <f t="shared" si="14"/>
        <v>0</v>
      </c>
      <c r="H35" s="1152"/>
      <c r="I35" s="1154">
        <f t="shared" si="15"/>
        <v>0</v>
      </c>
      <c r="J35" s="1152"/>
      <c r="K35" s="1154">
        <f t="shared" si="16"/>
        <v>0</v>
      </c>
      <c r="L35" s="1152"/>
      <c r="M35" s="1154">
        <f t="shared" si="17"/>
        <v>0</v>
      </c>
      <c r="N35" s="1152"/>
      <c r="O35" s="1154">
        <f t="shared" si="18"/>
        <v>0</v>
      </c>
      <c r="P35" s="1152"/>
      <c r="Q35" s="1154">
        <f t="shared" si="19"/>
        <v>0</v>
      </c>
      <c r="R35" s="1152"/>
      <c r="S35" s="1154">
        <f t="shared" si="20"/>
        <v>0</v>
      </c>
      <c r="T35" s="1152"/>
      <c r="U35" s="1154">
        <f t="shared" si="21"/>
        <v>0</v>
      </c>
      <c r="V35" s="1152"/>
      <c r="W35" s="1154">
        <f t="shared" si="22"/>
        <v>0</v>
      </c>
      <c r="X35" s="1152"/>
      <c r="Y35" s="1153">
        <f t="shared" si="23"/>
        <v>0</v>
      </c>
      <c r="Z35" s="1153">
        <f t="shared" si="24"/>
        <v>0</v>
      </c>
    </row>
    <row r="36" spans="1:26" ht="12.6" customHeight="1">
      <c r="A36" s="572"/>
      <c r="B36" s="650" t="s">
        <v>699</v>
      </c>
      <c r="C36" s="1151">
        <f>MH1960_HOSP_COSTS!G35</f>
        <v>0</v>
      </c>
      <c r="D36" s="1152"/>
      <c r="E36" s="1154">
        <f t="shared" si="13"/>
        <v>0</v>
      </c>
      <c r="F36" s="1152"/>
      <c r="G36" s="1154">
        <f t="shared" si="14"/>
        <v>0</v>
      </c>
      <c r="H36" s="1152"/>
      <c r="I36" s="1154">
        <f t="shared" si="15"/>
        <v>0</v>
      </c>
      <c r="J36" s="1152"/>
      <c r="K36" s="1154">
        <f t="shared" si="16"/>
        <v>0</v>
      </c>
      <c r="L36" s="1152"/>
      <c r="M36" s="1154">
        <f t="shared" si="17"/>
        <v>0</v>
      </c>
      <c r="N36" s="1152"/>
      <c r="O36" s="1154">
        <f t="shared" si="18"/>
        <v>0</v>
      </c>
      <c r="P36" s="1152"/>
      <c r="Q36" s="1154">
        <f t="shared" si="19"/>
        <v>0</v>
      </c>
      <c r="R36" s="1152"/>
      <c r="S36" s="1154">
        <f t="shared" si="20"/>
        <v>0</v>
      </c>
      <c r="T36" s="1152"/>
      <c r="U36" s="1154">
        <f t="shared" si="21"/>
        <v>0</v>
      </c>
      <c r="V36" s="1152"/>
      <c r="W36" s="1154">
        <f t="shared" si="22"/>
        <v>0</v>
      </c>
      <c r="X36" s="1152"/>
      <c r="Y36" s="1153">
        <f t="shared" si="23"/>
        <v>0</v>
      </c>
      <c r="Z36" s="1153">
        <f t="shared" si="24"/>
        <v>0</v>
      </c>
    </row>
    <row r="37" spans="1:26" ht="12.6" customHeight="1">
      <c r="A37" s="572"/>
      <c r="B37" s="650" t="s">
        <v>700</v>
      </c>
      <c r="C37" s="1151">
        <f>MH1960_HOSP_COSTS!G36</f>
        <v>0</v>
      </c>
      <c r="D37" s="1152"/>
      <c r="E37" s="1154">
        <f t="shared" si="13"/>
        <v>0</v>
      </c>
      <c r="F37" s="1152"/>
      <c r="G37" s="1154">
        <f t="shared" si="14"/>
        <v>0</v>
      </c>
      <c r="H37" s="1152"/>
      <c r="I37" s="1154">
        <f t="shared" si="15"/>
        <v>0</v>
      </c>
      <c r="J37" s="1152"/>
      <c r="K37" s="1154">
        <f t="shared" si="16"/>
        <v>0</v>
      </c>
      <c r="L37" s="1152"/>
      <c r="M37" s="1154">
        <f t="shared" si="17"/>
        <v>0</v>
      </c>
      <c r="N37" s="1152"/>
      <c r="O37" s="1154">
        <f t="shared" si="18"/>
        <v>0</v>
      </c>
      <c r="P37" s="1152"/>
      <c r="Q37" s="1154">
        <f t="shared" si="19"/>
        <v>0</v>
      </c>
      <c r="R37" s="1152"/>
      <c r="S37" s="1154">
        <f t="shared" si="20"/>
        <v>0</v>
      </c>
      <c r="T37" s="1152"/>
      <c r="U37" s="1154">
        <f t="shared" si="21"/>
        <v>0</v>
      </c>
      <c r="V37" s="1152"/>
      <c r="W37" s="1154">
        <f t="shared" si="22"/>
        <v>0</v>
      </c>
      <c r="X37" s="1152"/>
      <c r="Y37" s="1153">
        <f t="shared" si="23"/>
        <v>0</v>
      </c>
      <c r="Z37" s="1153">
        <f t="shared" si="24"/>
        <v>0</v>
      </c>
    </row>
    <row r="38" spans="1:26" ht="12.6" customHeight="1">
      <c r="A38" s="572"/>
      <c r="B38" s="872" t="s">
        <v>931</v>
      </c>
      <c r="C38" s="1151">
        <f>MH1960_HOSP_COSTS!G37</f>
        <v>0</v>
      </c>
      <c r="D38" s="1152"/>
      <c r="E38" s="1154">
        <f t="shared" si="13"/>
        <v>0</v>
      </c>
      <c r="F38" s="1152"/>
      <c r="G38" s="1154">
        <f t="shared" si="14"/>
        <v>0</v>
      </c>
      <c r="H38" s="1152"/>
      <c r="I38" s="1154">
        <f t="shared" si="15"/>
        <v>0</v>
      </c>
      <c r="J38" s="1152"/>
      <c r="K38" s="1154">
        <f t="shared" si="16"/>
        <v>0</v>
      </c>
      <c r="L38" s="1152"/>
      <c r="M38" s="1154">
        <f t="shared" si="17"/>
        <v>0</v>
      </c>
      <c r="N38" s="1152"/>
      <c r="O38" s="1154">
        <f t="shared" si="18"/>
        <v>0</v>
      </c>
      <c r="P38" s="1152"/>
      <c r="Q38" s="1154">
        <f t="shared" si="19"/>
        <v>0</v>
      </c>
      <c r="R38" s="1152"/>
      <c r="S38" s="1154">
        <f t="shared" si="20"/>
        <v>0</v>
      </c>
      <c r="T38" s="1152"/>
      <c r="U38" s="1154">
        <f t="shared" si="21"/>
        <v>0</v>
      </c>
      <c r="V38" s="1152"/>
      <c r="W38" s="1154">
        <f t="shared" si="22"/>
        <v>0</v>
      </c>
      <c r="X38" s="1152"/>
      <c r="Y38" s="1153">
        <f t="shared" si="23"/>
        <v>0</v>
      </c>
      <c r="Z38" s="1153">
        <f t="shared" si="24"/>
        <v>0</v>
      </c>
    </row>
    <row r="39" spans="1:26" ht="12.6" customHeight="1">
      <c r="A39" s="572"/>
      <c r="B39" s="872" t="s">
        <v>932</v>
      </c>
      <c r="C39" s="1151">
        <f>MH1960_HOSP_COSTS!G38</f>
        <v>0</v>
      </c>
      <c r="D39" s="1152"/>
      <c r="E39" s="1154">
        <f t="shared" si="13"/>
        <v>0</v>
      </c>
      <c r="F39" s="1152"/>
      <c r="G39" s="1154">
        <f t="shared" si="14"/>
        <v>0</v>
      </c>
      <c r="H39" s="1152"/>
      <c r="I39" s="1154">
        <f t="shared" si="15"/>
        <v>0</v>
      </c>
      <c r="J39" s="1152"/>
      <c r="K39" s="1154">
        <f t="shared" si="16"/>
        <v>0</v>
      </c>
      <c r="L39" s="1152"/>
      <c r="M39" s="1154">
        <f t="shared" si="17"/>
        <v>0</v>
      </c>
      <c r="N39" s="1152"/>
      <c r="O39" s="1154">
        <f t="shared" si="18"/>
        <v>0</v>
      </c>
      <c r="P39" s="1152"/>
      <c r="Q39" s="1154">
        <f t="shared" si="19"/>
        <v>0</v>
      </c>
      <c r="R39" s="1152"/>
      <c r="S39" s="1154">
        <f t="shared" si="20"/>
        <v>0</v>
      </c>
      <c r="T39" s="1152"/>
      <c r="U39" s="1154">
        <f t="shared" si="21"/>
        <v>0</v>
      </c>
      <c r="V39" s="1152"/>
      <c r="W39" s="1154">
        <f t="shared" si="22"/>
        <v>0</v>
      </c>
      <c r="X39" s="1152"/>
      <c r="Y39" s="1153">
        <f t="shared" si="23"/>
        <v>0</v>
      </c>
      <c r="Z39" s="1153">
        <f t="shared" si="24"/>
        <v>0</v>
      </c>
    </row>
    <row r="40" spans="1:26" ht="12.6" customHeight="1">
      <c r="A40" s="572"/>
      <c r="B40" s="650" t="s">
        <v>701</v>
      </c>
      <c r="C40" s="1151">
        <f>MH1960_HOSP_COSTS!G39</f>
        <v>0</v>
      </c>
      <c r="D40" s="1152"/>
      <c r="E40" s="1154">
        <f t="shared" si="13"/>
        <v>0</v>
      </c>
      <c r="F40" s="1152"/>
      <c r="G40" s="1154">
        <f t="shared" si="14"/>
        <v>0</v>
      </c>
      <c r="H40" s="1152"/>
      <c r="I40" s="1154">
        <f t="shared" si="15"/>
        <v>0</v>
      </c>
      <c r="J40" s="1152"/>
      <c r="K40" s="1154">
        <f t="shared" si="16"/>
        <v>0</v>
      </c>
      <c r="L40" s="1152"/>
      <c r="M40" s="1154">
        <f t="shared" si="17"/>
        <v>0</v>
      </c>
      <c r="N40" s="1152"/>
      <c r="O40" s="1154">
        <f t="shared" si="18"/>
        <v>0</v>
      </c>
      <c r="P40" s="1152"/>
      <c r="Q40" s="1154">
        <f t="shared" si="19"/>
        <v>0</v>
      </c>
      <c r="R40" s="1152"/>
      <c r="S40" s="1154">
        <f t="shared" si="20"/>
        <v>0</v>
      </c>
      <c r="T40" s="1152"/>
      <c r="U40" s="1154">
        <f t="shared" si="21"/>
        <v>0</v>
      </c>
      <c r="V40" s="1152"/>
      <c r="W40" s="1154">
        <f t="shared" si="22"/>
        <v>0</v>
      </c>
      <c r="X40" s="1152"/>
      <c r="Y40" s="1153">
        <f t="shared" si="23"/>
        <v>0</v>
      </c>
      <c r="Z40" s="1153">
        <f t="shared" si="24"/>
        <v>0</v>
      </c>
    </row>
    <row r="41" spans="1:26" ht="12.6" customHeight="1">
      <c r="A41" s="572"/>
      <c r="B41" s="1144" t="s">
        <v>702</v>
      </c>
      <c r="C41" s="1151">
        <f>MH1960_HOSP_COSTS!G40</f>
        <v>0</v>
      </c>
      <c r="D41" s="1152"/>
      <c r="E41" s="1154">
        <f t="shared" si="13"/>
        <v>0</v>
      </c>
      <c r="F41" s="1152"/>
      <c r="G41" s="1154">
        <f t="shared" si="14"/>
        <v>0</v>
      </c>
      <c r="H41" s="1152"/>
      <c r="I41" s="1154">
        <f t="shared" si="15"/>
        <v>0</v>
      </c>
      <c r="J41" s="1152"/>
      <c r="K41" s="1154">
        <f t="shared" si="16"/>
        <v>0</v>
      </c>
      <c r="L41" s="1152"/>
      <c r="M41" s="1154">
        <f t="shared" si="17"/>
        <v>0</v>
      </c>
      <c r="N41" s="1152"/>
      <c r="O41" s="1154">
        <f t="shared" si="18"/>
        <v>0</v>
      </c>
      <c r="P41" s="1152"/>
      <c r="Q41" s="1154">
        <f t="shared" si="19"/>
        <v>0</v>
      </c>
      <c r="R41" s="1152"/>
      <c r="S41" s="1154">
        <f t="shared" si="20"/>
        <v>0</v>
      </c>
      <c r="T41" s="1152"/>
      <c r="U41" s="1154">
        <f t="shared" si="21"/>
        <v>0</v>
      </c>
      <c r="V41" s="1152"/>
      <c r="W41" s="1154">
        <f t="shared" si="22"/>
        <v>0</v>
      </c>
      <c r="X41" s="1152"/>
      <c r="Y41" s="1153">
        <f t="shared" si="23"/>
        <v>0</v>
      </c>
      <c r="Z41" s="1153">
        <f t="shared" si="24"/>
        <v>0</v>
      </c>
    </row>
    <row r="42" spans="1:26" ht="12.6" customHeight="1">
      <c r="A42" s="572"/>
      <c r="B42" s="650" t="s">
        <v>703</v>
      </c>
      <c r="C42" s="1151">
        <f>MH1960_HOSP_COSTS!G41</f>
        <v>0</v>
      </c>
      <c r="D42" s="1152"/>
      <c r="E42" s="1154">
        <f t="shared" si="13"/>
        <v>0</v>
      </c>
      <c r="F42" s="1152"/>
      <c r="G42" s="1154">
        <f t="shared" si="14"/>
        <v>0</v>
      </c>
      <c r="H42" s="1152"/>
      <c r="I42" s="1154">
        <f t="shared" si="15"/>
        <v>0</v>
      </c>
      <c r="J42" s="1152"/>
      <c r="K42" s="1154">
        <f t="shared" si="16"/>
        <v>0</v>
      </c>
      <c r="L42" s="1152"/>
      <c r="M42" s="1154">
        <f t="shared" si="17"/>
        <v>0</v>
      </c>
      <c r="N42" s="1152"/>
      <c r="O42" s="1154">
        <f t="shared" si="18"/>
        <v>0</v>
      </c>
      <c r="P42" s="1152"/>
      <c r="Q42" s="1154">
        <f t="shared" si="19"/>
        <v>0</v>
      </c>
      <c r="R42" s="1152"/>
      <c r="S42" s="1154">
        <f t="shared" si="20"/>
        <v>0</v>
      </c>
      <c r="T42" s="1152"/>
      <c r="U42" s="1154">
        <f t="shared" si="21"/>
        <v>0</v>
      </c>
      <c r="V42" s="1152"/>
      <c r="W42" s="1154">
        <f t="shared" si="22"/>
        <v>0</v>
      </c>
      <c r="X42" s="1152"/>
      <c r="Y42" s="1153">
        <f t="shared" si="23"/>
        <v>0</v>
      </c>
      <c r="Z42" s="1153">
        <f t="shared" si="24"/>
        <v>0</v>
      </c>
    </row>
    <row r="43" spans="1:26" ht="12.6" customHeight="1">
      <c r="A43" s="572"/>
      <c r="B43" s="650" t="s">
        <v>704</v>
      </c>
      <c r="C43" s="1151">
        <f>MH1960_HOSP_COSTS!G42</f>
        <v>0</v>
      </c>
      <c r="D43" s="1152"/>
      <c r="E43" s="1154">
        <f t="shared" si="13"/>
        <v>0</v>
      </c>
      <c r="F43" s="1152"/>
      <c r="G43" s="1154">
        <f t="shared" si="14"/>
        <v>0</v>
      </c>
      <c r="H43" s="1152"/>
      <c r="I43" s="1154">
        <f t="shared" si="15"/>
        <v>0</v>
      </c>
      <c r="J43" s="1152"/>
      <c r="K43" s="1154">
        <f t="shared" si="16"/>
        <v>0</v>
      </c>
      <c r="L43" s="1152"/>
      <c r="M43" s="1154">
        <f t="shared" si="17"/>
        <v>0</v>
      </c>
      <c r="N43" s="1152"/>
      <c r="O43" s="1154">
        <f t="shared" si="18"/>
        <v>0</v>
      </c>
      <c r="P43" s="1152"/>
      <c r="Q43" s="1154">
        <f t="shared" si="19"/>
        <v>0</v>
      </c>
      <c r="R43" s="1152"/>
      <c r="S43" s="1154">
        <f t="shared" si="20"/>
        <v>0</v>
      </c>
      <c r="T43" s="1152"/>
      <c r="U43" s="1154">
        <f t="shared" si="21"/>
        <v>0</v>
      </c>
      <c r="V43" s="1152"/>
      <c r="W43" s="1154">
        <f t="shared" si="22"/>
        <v>0</v>
      </c>
      <c r="X43" s="1152"/>
      <c r="Y43" s="1153">
        <f t="shared" si="23"/>
        <v>0</v>
      </c>
      <c r="Z43" s="1153">
        <f t="shared" si="24"/>
        <v>0</v>
      </c>
    </row>
    <row r="44" spans="1:26" ht="12.6" customHeight="1">
      <c r="A44" s="572"/>
      <c r="B44" s="650" t="s">
        <v>705</v>
      </c>
      <c r="C44" s="1151">
        <f>MH1960_HOSP_COSTS!G43</f>
        <v>0</v>
      </c>
      <c r="D44" s="1152"/>
      <c r="E44" s="1154">
        <f t="shared" si="13"/>
        <v>0</v>
      </c>
      <c r="F44" s="1152"/>
      <c r="G44" s="1154">
        <f t="shared" si="14"/>
        <v>0</v>
      </c>
      <c r="H44" s="1152"/>
      <c r="I44" s="1154">
        <f t="shared" si="15"/>
        <v>0</v>
      </c>
      <c r="J44" s="1152"/>
      <c r="K44" s="1154">
        <f t="shared" si="16"/>
        <v>0</v>
      </c>
      <c r="L44" s="1152"/>
      <c r="M44" s="1154">
        <f t="shared" si="17"/>
        <v>0</v>
      </c>
      <c r="N44" s="1152"/>
      <c r="O44" s="1154">
        <f t="shared" si="18"/>
        <v>0</v>
      </c>
      <c r="P44" s="1152"/>
      <c r="Q44" s="1154">
        <f t="shared" si="19"/>
        <v>0</v>
      </c>
      <c r="R44" s="1152"/>
      <c r="S44" s="1154">
        <f t="shared" si="20"/>
        <v>0</v>
      </c>
      <c r="T44" s="1152"/>
      <c r="U44" s="1154">
        <f t="shared" si="21"/>
        <v>0</v>
      </c>
      <c r="V44" s="1152"/>
      <c r="W44" s="1154">
        <f t="shared" si="22"/>
        <v>0</v>
      </c>
      <c r="X44" s="1152"/>
      <c r="Y44" s="1153">
        <f t="shared" si="23"/>
        <v>0</v>
      </c>
      <c r="Z44" s="1153">
        <f t="shared" si="24"/>
        <v>0</v>
      </c>
    </row>
    <row r="45" spans="1:26" ht="12.6" customHeight="1">
      <c r="A45" s="572"/>
      <c r="B45" s="650" t="s">
        <v>706</v>
      </c>
      <c r="C45" s="1151">
        <f>MH1960_HOSP_COSTS!G44</f>
        <v>0</v>
      </c>
      <c r="D45" s="1152"/>
      <c r="E45" s="1154">
        <f t="shared" si="13"/>
        <v>0</v>
      </c>
      <c r="F45" s="1152"/>
      <c r="G45" s="1154">
        <f t="shared" si="14"/>
        <v>0</v>
      </c>
      <c r="H45" s="1152"/>
      <c r="I45" s="1154">
        <f t="shared" si="15"/>
        <v>0</v>
      </c>
      <c r="J45" s="1152"/>
      <c r="K45" s="1154">
        <f t="shared" si="16"/>
        <v>0</v>
      </c>
      <c r="L45" s="1152"/>
      <c r="M45" s="1154">
        <f t="shared" si="17"/>
        <v>0</v>
      </c>
      <c r="N45" s="1152"/>
      <c r="O45" s="1154">
        <f t="shared" si="18"/>
        <v>0</v>
      </c>
      <c r="P45" s="1152"/>
      <c r="Q45" s="1154">
        <f t="shared" si="19"/>
        <v>0</v>
      </c>
      <c r="R45" s="1152"/>
      <c r="S45" s="1154">
        <f t="shared" si="20"/>
        <v>0</v>
      </c>
      <c r="T45" s="1152"/>
      <c r="U45" s="1154">
        <f t="shared" si="21"/>
        <v>0</v>
      </c>
      <c r="V45" s="1152"/>
      <c r="W45" s="1154">
        <f t="shared" si="22"/>
        <v>0</v>
      </c>
      <c r="X45" s="1152"/>
      <c r="Y45" s="1153">
        <f t="shared" si="23"/>
        <v>0</v>
      </c>
      <c r="Z45" s="1153">
        <f t="shared" si="24"/>
        <v>0</v>
      </c>
    </row>
    <row r="46" spans="1:26" ht="12.6" customHeight="1">
      <c r="A46" s="572"/>
      <c r="B46" s="650" t="s">
        <v>707</v>
      </c>
      <c r="C46" s="1151">
        <f>MH1960_HOSP_COSTS!G45</f>
        <v>0</v>
      </c>
      <c r="D46" s="1152"/>
      <c r="E46" s="1154">
        <f t="shared" si="13"/>
        <v>0</v>
      </c>
      <c r="F46" s="1152"/>
      <c r="G46" s="1154">
        <f t="shared" si="14"/>
        <v>0</v>
      </c>
      <c r="H46" s="1152"/>
      <c r="I46" s="1154">
        <f t="shared" si="15"/>
        <v>0</v>
      </c>
      <c r="J46" s="1152"/>
      <c r="K46" s="1154">
        <f t="shared" si="16"/>
        <v>0</v>
      </c>
      <c r="L46" s="1152"/>
      <c r="M46" s="1154">
        <f t="shared" si="17"/>
        <v>0</v>
      </c>
      <c r="N46" s="1152"/>
      <c r="O46" s="1154">
        <f t="shared" si="18"/>
        <v>0</v>
      </c>
      <c r="P46" s="1152"/>
      <c r="Q46" s="1154">
        <f t="shared" si="19"/>
        <v>0</v>
      </c>
      <c r="R46" s="1152"/>
      <c r="S46" s="1154">
        <f t="shared" si="20"/>
        <v>0</v>
      </c>
      <c r="T46" s="1152"/>
      <c r="U46" s="1154">
        <f t="shared" si="21"/>
        <v>0</v>
      </c>
      <c r="V46" s="1152"/>
      <c r="W46" s="1154">
        <f t="shared" si="22"/>
        <v>0</v>
      </c>
      <c r="X46" s="1152"/>
      <c r="Y46" s="1153">
        <f t="shared" si="23"/>
        <v>0</v>
      </c>
      <c r="Z46" s="1153">
        <f t="shared" si="24"/>
        <v>0</v>
      </c>
    </row>
    <row r="47" spans="1:26" ht="12.6" customHeight="1">
      <c r="A47" s="572"/>
      <c r="B47" s="650" t="s">
        <v>708</v>
      </c>
      <c r="C47" s="1151">
        <f>MH1960_HOSP_COSTS!G46</f>
        <v>0</v>
      </c>
      <c r="D47" s="1152"/>
      <c r="E47" s="1154">
        <f t="shared" si="13"/>
        <v>0</v>
      </c>
      <c r="F47" s="1152"/>
      <c r="G47" s="1154">
        <f t="shared" si="14"/>
        <v>0</v>
      </c>
      <c r="H47" s="1152"/>
      <c r="I47" s="1154">
        <f t="shared" si="15"/>
        <v>0</v>
      </c>
      <c r="J47" s="1152"/>
      <c r="K47" s="1154">
        <f t="shared" si="16"/>
        <v>0</v>
      </c>
      <c r="L47" s="1152"/>
      <c r="M47" s="1154">
        <f t="shared" si="17"/>
        <v>0</v>
      </c>
      <c r="N47" s="1152"/>
      <c r="O47" s="1154">
        <f t="shared" si="18"/>
        <v>0</v>
      </c>
      <c r="P47" s="1152"/>
      <c r="Q47" s="1154">
        <f t="shared" si="19"/>
        <v>0</v>
      </c>
      <c r="R47" s="1152"/>
      <c r="S47" s="1154">
        <f t="shared" si="20"/>
        <v>0</v>
      </c>
      <c r="T47" s="1152"/>
      <c r="U47" s="1154">
        <f t="shared" si="21"/>
        <v>0</v>
      </c>
      <c r="V47" s="1152"/>
      <c r="W47" s="1154">
        <f t="shared" si="22"/>
        <v>0</v>
      </c>
      <c r="X47" s="1152"/>
      <c r="Y47" s="1153">
        <f t="shared" si="23"/>
        <v>0</v>
      </c>
      <c r="Z47" s="1153">
        <f t="shared" si="24"/>
        <v>0</v>
      </c>
    </row>
    <row r="48" spans="1:26" ht="12.6" customHeight="1">
      <c r="A48" s="572"/>
      <c r="B48" s="872" t="s">
        <v>933</v>
      </c>
      <c r="C48" s="1151">
        <f>MH1960_HOSP_COSTS!G47</f>
        <v>0</v>
      </c>
      <c r="D48" s="1152"/>
      <c r="E48" s="1154">
        <f t="shared" si="13"/>
        <v>0</v>
      </c>
      <c r="F48" s="1152"/>
      <c r="G48" s="1154">
        <f t="shared" si="14"/>
        <v>0</v>
      </c>
      <c r="H48" s="1152"/>
      <c r="I48" s="1154">
        <f t="shared" si="15"/>
        <v>0</v>
      </c>
      <c r="J48" s="1152"/>
      <c r="K48" s="1154">
        <f t="shared" si="16"/>
        <v>0</v>
      </c>
      <c r="L48" s="1152"/>
      <c r="M48" s="1154">
        <f t="shared" si="17"/>
        <v>0</v>
      </c>
      <c r="N48" s="1152"/>
      <c r="O48" s="1154">
        <f t="shared" si="18"/>
        <v>0</v>
      </c>
      <c r="P48" s="1152"/>
      <c r="Q48" s="1154">
        <f t="shared" si="19"/>
        <v>0</v>
      </c>
      <c r="R48" s="1152"/>
      <c r="S48" s="1154">
        <f t="shared" si="20"/>
        <v>0</v>
      </c>
      <c r="T48" s="1152"/>
      <c r="U48" s="1154">
        <f t="shared" si="21"/>
        <v>0</v>
      </c>
      <c r="V48" s="1152"/>
      <c r="W48" s="1154">
        <f t="shared" si="22"/>
        <v>0</v>
      </c>
      <c r="X48" s="1152"/>
      <c r="Y48" s="1153">
        <f t="shared" si="23"/>
        <v>0</v>
      </c>
      <c r="Z48" s="1153">
        <f t="shared" si="24"/>
        <v>0</v>
      </c>
    </row>
    <row r="49" spans="1:26" ht="12.6" customHeight="1">
      <c r="A49" s="572"/>
      <c r="B49" s="650" t="s">
        <v>709</v>
      </c>
      <c r="C49" s="1151">
        <f>MH1960_HOSP_COSTS!G48</f>
        <v>0</v>
      </c>
      <c r="D49" s="1152"/>
      <c r="E49" s="1154">
        <f t="shared" si="13"/>
        <v>0</v>
      </c>
      <c r="F49" s="1152"/>
      <c r="G49" s="1154">
        <f t="shared" si="14"/>
        <v>0</v>
      </c>
      <c r="H49" s="1152"/>
      <c r="I49" s="1154">
        <f t="shared" si="15"/>
        <v>0</v>
      </c>
      <c r="J49" s="1152"/>
      <c r="K49" s="1154">
        <f t="shared" si="16"/>
        <v>0</v>
      </c>
      <c r="L49" s="1152"/>
      <c r="M49" s="1154">
        <f t="shared" si="17"/>
        <v>0</v>
      </c>
      <c r="N49" s="1152"/>
      <c r="O49" s="1154">
        <f t="shared" si="18"/>
        <v>0</v>
      </c>
      <c r="P49" s="1152"/>
      <c r="Q49" s="1154">
        <f t="shared" si="19"/>
        <v>0</v>
      </c>
      <c r="R49" s="1152"/>
      <c r="S49" s="1154">
        <f t="shared" si="20"/>
        <v>0</v>
      </c>
      <c r="T49" s="1152"/>
      <c r="U49" s="1154">
        <f t="shared" si="21"/>
        <v>0</v>
      </c>
      <c r="V49" s="1152"/>
      <c r="W49" s="1154">
        <f t="shared" si="22"/>
        <v>0</v>
      </c>
      <c r="X49" s="1152"/>
      <c r="Y49" s="1153">
        <f t="shared" si="23"/>
        <v>0</v>
      </c>
      <c r="Z49" s="1153">
        <f t="shared" si="24"/>
        <v>0</v>
      </c>
    </row>
    <row r="50" spans="1:26" ht="12.6" customHeight="1">
      <c r="A50" s="572"/>
      <c r="B50" s="650" t="s">
        <v>710</v>
      </c>
      <c r="C50" s="1151">
        <f>MH1960_HOSP_COSTS!G49</f>
        <v>0</v>
      </c>
      <c r="D50" s="1152"/>
      <c r="E50" s="1154">
        <f t="shared" si="13"/>
        <v>0</v>
      </c>
      <c r="F50" s="1152"/>
      <c r="G50" s="1154">
        <f t="shared" si="14"/>
        <v>0</v>
      </c>
      <c r="H50" s="1152"/>
      <c r="I50" s="1154">
        <f t="shared" si="15"/>
        <v>0</v>
      </c>
      <c r="J50" s="1152"/>
      <c r="K50" s="1154">
        <f t="shared" si="16"/>
        <v>0</v>
      </c>
      <c r="L50" s="1152"/>
      <c r="M50" s="1154">
        <f t="shared" si="17"/>
        <v>0</v>
      </c>
      <c r="N50" s="1152"/>
      <c r="O50" s="1154">
        <f t="shared" si="18"/>
        <v>0</v>
      </c>
      <c r="P50" s="1152"/>
      <c r="Q50" s="1154">
        <f t="shared" si="19"/>
        <v>0</v>
      </c>
      <c r="R50" s="1152"/>
      <c r="S50" s="1154">
        <f t="shared" si="20"/>
        <v>0</v>
      </c>
      <c r="T50" s="1152"/>
      <c r="U50" s="1154">
        <f t="shared" si="21"/>
        <v>0</v>
      </c>
      <c r="V50" s="1152"/>
      <c r="W50" s="1154">
        <f t="shared" si="22"/>
        <v>0</v>
      </c>
      <c r="X50" s="1152"/>
      <c r="Y50" s="1153">
        <f t="shared" si="23"/>
        <v>0</v>
      </c>
      <c r="Z50" s="1153">
        <f t="shared" si="24"/>
        <v>0</v>
      </c>
    </row>
    <row r="51" spans="1:26" ht="12.6" customHeight="1">
      <c r="A51" s="572"/>
      <c r="B51" s="650" t="s">
        <v>711</v>
      </c>
      <c r="C51" s="1151">
        <f>MH1960_HOSP_COSTS!G50</f>
        <v>0</v>
      </c>
      <c r="D51" s="1152"/>
      <c r="E51" s="1154">
        <f t="shared" si="13"/>
        <v>0</v>
      </c>
      <c r="F51" s="1152"/>
      <c r="G51" s="1154">
        <f t="shared" si="14"/>
        <v>0</v>
      </c>
      <c r="H51" s="1152"/>
      <c r="I51" s="1154">
        <f t="shared" si="15"/>
        <v>0</v>
      </c>
      <c r="J51" s="1152"/>
      <c r="K51" s="1154">
        <f t="shared" si="16"/>
        <v>0</v>
      </c>
      <c r="L51" s="1152"/>
      <c r="M51" s="1154">
        <f t="shared" si="17"/>
        <v>0</v>
      </c>
      <c r="N51" s="1152"/>
      <c r="O51" s="1154">
        <f t="shared" si="18"/>
        <v>0</v>
      </c>
      <c r="P51" s="1152"/>
      <c r="Q51" s="1154">
        <f t="shared" si="19"/>
        <v>0</v>
      </c>
      <c r="R51" s="1152"/>
      <c r="S51" s="1154">
        <f t="shared" si="20"/>
        <v>0</v>
      </c>
      <c r="T51" s="1152"/>
      <c r="U51" s="1154">
        <f t="shared" si="21"/>
        <v>0</v>
      </c>
      <c r="V51" s="1152"/>
      <c r="W51" s="1154">
        <f t="shared" si="22"/>
        <v>0</v>
      </c>
      <c r="X51" s="1152"/>
      <c r="Y51" s="1153">
        <f t="shared" si="23"/>
        <v>0</v>
      </c>
      <c r="Z51" s="1153">
        <f t="shared" si="24"/>
        <v>0</v>
      </c>
    </row>
    <row r="52" spans="1:26" ht="12.6" customHeight="1">
      <c r="A52" s="572"/>
      <c r="B52" s="650" t="s">
        <v>712</v>
      </c>
      <c r="C52" s="1151">
        <f>MH1960_HOSP_COSTS!G51</f>
        <v>0</v>
      </c>
      <c r="D52" s="1152"/>
      <c r="E52" s="1154">
        <f t="shared" si="13"/>
        <v>0</v>
      </c>
      <c r="F52" s="1152"/>
      <c r="G52" s="1154">
        <f t="shared" si="14"/>
        <v>0</v>
      </c>
      <c r="H52" s="1152"/>
      <c r="I52" s="1154">
        <f t="shared" si="15"/>
        <v>0</v>
      </c>
      <c r="J52" s="1152"/>
      <c r="K52" s="1154">
        <f t="shared" si="16"/>
        <v>0</v>
      </c>
      <c r="L52" s="1152"/>
      <c r="M52" s="1154">
        <f t="shared" si="17"/>
        <v>0</v>
      </c>
      <c r="N52" s="1152"/>
      <c r="O52" s="1154">
        <f t="shared" si="18"/>
        <v>0</v>
      </c>
      <c r="P52" s="1152"/>
      <c r="Q52" s="1154">
        <f t="shared" si="19"/>
        <v>0</v>
      </c>
      <c r="R52" s="1152"/>
      <c r="S52" s="1154">
        <f t="shared" si="20"/>
        <v>0</v>
      </c>
      <c r="T52" s="1152"/>
      <c r="U52" s="1154">
        <f t="shared" si="21"/>
        <v>0</v>
      </c>
      <c r="V52" s="1152"/>
      <c r="W52" s="1154">
        <f t="shared" si="22"/>
        <v>0</v>
      </c>
      <c r="X52" s="1152"/>
      <c r="Y52" s="1153">
        <f t="shared" si="23"/>
        <v>0</v>
      </c>
      <c r="Z52" s="1153">
        <f t="shared" si="24"/>
        <v>0</v>
      </c>
    </row>
    <row r="53" spans="1:26" ht="12.6" customHeight="1">
      <c r="A53" s="572"/>
      <c r="B53" s="650" t="s">
        <v>713</v>
      </c>
      <c r="C53" s="1151">
        <f>MH1960_HOSP_COSTS!G52</f>
        <v>0</v>
      </c>
      <c r="D53" s="1152"/>
      <c r="E53" s="1154">
        <f t="shared" si="13"/>
        <v>0</v>
      </c>
      <c r="F53" s="1152"/>
      <c r="G53" s="1154">
        <f t="shared" si="14"/>
        <v>0</v>
      </c>
      <c r="H53" s="1152"/>
      <c r="I53" s="1154">
        <f t="shared" si="15"/>
        <v>0</v>
      </c>
      <c r="J53" s="1152"/>
      <c r="K53" s="1154">
        <f t="shared" si="16"/>
        <v>0</v>
      </c>
      <c r="L53" s="1152"/>
      <c r="M53" s="1154">
        <f t="shared" si="17"/>
        <v>0</v>
      </c>
      <c r="N53" s="1152"/>
      <c r="O53" s="1154">
        <f t="shared" si="18"/>
        <v>0</v>
      </c>
      <c r="P53" s="1152"/>
      <c r="Q53" s="1154">
        <f t="shared" si="19"/>
        <v>0</v>
      </c>
      <c r="R53" s="1152"/>
      <c r="S53" s="1154">
        <f t="shared" si="20"/>
        <v>0</v>
      </c>
      <c r="T53" s="1152"/>
      <c r="U53" s="1154">
        <f t="shared" si="21"/>
        <v>0</v>
      </c>
      <c r="V53" s="1152"/>
      <c r="W53" s="1154">
        <f t="shared" si="22"/>
        <v>0</v>
      </c>
      <c r="X53" s="1152"/>
      <c r="Y53" s="1153">
        <f t="shared" si="23"/>
        <v>0</v>
      </c>
      <c r="Z53" s="1153">
        <f t="shared" si="24"/>
        <v>0</v>
      </c>
    </row>
    <row r="54" spans="1:26" ht="12.6" customHeight="1">
      <c r="A54" s="572"/>
      <c r="B54" s="650" t="s">
        <v>714</v>
      </c>
      <c r="C54" s="1151">
        <f>MH1960_HOSP_COSTS!G53</f>
        <v>0</v>
      </c>
      <c r="D54" s="1152"/>
      <c r="E54" s="1154">
        <f t="shared" si="13"/>
        <v>0</v>
      </c>
      <c r="F54" s="1152"/>
      <c r="G54" s="1154">
        <f t="shared" si="14"/>
        <v>0</v>
      </c>
      <c r="H54" s="1152"/>
      <c r="I54" s="1154">
        <f t="shared" si="15"/>
        <v>0</v>
      </c>
      <c r="J54" s="1152"/>
      <c r="K54" s="1154">
        <f t="shared" si="16"/>
        <v>0</v>
      </c>
      <c r="L54" s="1152"/>
      <c r="M54" s="1154">
        <f t="shared" si="17"/>
        <v>0</v>
      </c>
      <c r="N54" s="1152"/>
      <c r="O54" s="1154">
        <f t="shared" si="18"/>
        <v>0</v>
      </c>
      <c r="P54" s="1152"/>
      <c r="Q54" s="1154">
        <f t="shared" si="19"/>
        <v>0</v>
      </c>
      <c r="R54" s="1152"/>
      <c r="S54" s="1154">
        <f t="shared" si="20"/>
        <v>0</v>
      </c>
      <c r="T54" s="1152"/>
      <c r="U54" s="1154">
        <f t="shared" si="21"/>
        <v>0</v>
      </c>
      <c r="V54" s="1152"/>
      <c r="W54" s="1154">
        <f t="shared" si="22"/>
        <v>0</v>
      </c>
      <c r="X54" s="1152"/>
      <c r="Y54" s="1153">
        <f t="shared" si="23"/>
        <v>0</v>
      </c>
      <c r="Z54" s="1153">
        <f t="shared" si="24"/>
        <v>0</v>
      </c>
    </row>
    <row r="55" spans="1:26" ht="12.6" customHeight="1">
      <c r="A55" s="572"/>
      <c r="B55" s="650" t="s">
        <v>715</v>
      </c>
      <c r="C55" s="1151">
        <f>MH1960_HOSP_COSTS!G54</f>
        <v>0</v>
      </c>
      <c r="D55" s="1152"/>
      <c r="E55" s="1154">
        <f t="shared" si="13"/>
        <v>0</v>
      </c>
      <c r="F55" s="1152"/>
      <c r="G55" s="1154">
        <f t="shared" si="14"/>
        <v>0</v>
      </c>
      <c r="H55" s="1152"/>
      <c r="I55" s="1154">
        <f t="shared" si="15"/>
        <v>0</v>
      </c>
      <c r="J55" s="1152"/>
      <c r="K55" s="1154">
        <f t="shared" si="16"/>
        <v>0</v>
      </c>
      <c r="L55" s="1152"/>
      <c r="M55" s="1154">
        <f t="shared" si="17"/>
        <v>0</v>
      </c>
      <c r="N55" s="1152"/>
      <c r="O55" s="1154">
        <f t="shared" si="18"/>
        <v>0</v>
      </c>
      <c r="P55" s="1152"/>
      <c r="Q55" s="1154">
        <f t="shared" si="19"/>
        <v>0</v>
      </c>
      <c r="R55" s="1152"/>
      <c r="S55" s="1154">
        <f t="shared" si="20"/>
        <v>0</v>
      </c>
      <c r="T55" s="1152"/>
      <c r="U55" s="1154">
        <f t="shared" si="21"/>
        <v>0</v>
      </c>
      <c r="V55" s="1152"/>
      <c r="W55" s="1154">
        <f t="shared" si="22"/>
        <v>0</v>
      </c>
      <c r="X55" s="1152"/>
      <c r="Y55" s="1153">
        <f t="shared" si="23"/>
        <v>0</v>
      </c>
      <c r="Z55" s="1153">
        <f t="shared" si="24"/>
        <v>0</v>
      </c>
    </row>
    <row r="56" spans="1:26" ht="12.6" customHeight="1">
      <c r="A56" s="572"/>
      <c r="B56" s="650" t="s">
        <v>716</v>
      </c>
      <c r="C56" s="1151">
        <f>MH1960_HOSP_COSTS!G55</f>
        <v>0</v>
      </c>
      <c r="D56" s="1152"/>
      <c r="E56" s="1154">
        <f t="shared" si="13"/>
        <v>0</v>
      </c>
      <c r="F56" s="1152"/>
      <c r="G56" s="1154">
        <f t="shared" si="14"/>
        <v>0</v>
      </c>
      <c r="H56" s="1152"/>
      <c r="I56" s="1154">
        <f t="shared" si="15"/>
        <v>0</v>
      </c>
      <c r="J56" s="1152"/>
      <c r="K56" s="1154">
        <f t="shared" si="16"/>
        <v>0</v>
      </c>
      <c r="L56" s="1152"/>
      <c r="M56" s="1154">
        <f t="shared" si="17"/>
        <v>0</v>
      </c>
      <c r="N56" s="1152"/>
      <c r="O56" s="1154">
        <f t="shared" si="18"/>
        <v>0</v>
      </c>
      <c r="P56" s="1152"/>
      <c r="Q56" s="1154">
        <f t="shared" si="19"/>
        <v>0</v>
      </c>
      <c r="R56" s="1152"/>
      <c r="S56" s="1154">
        <f t="shared" si="20"/>
        <v>0</v>
      </c>
      <c r="T56" s="1152"/>
      <c r="U56" s="1154">
        <f t="shared" si="21"/>
        <v>0</v>
      </c>
      <c r="V56" s="1152"/>
      <c r="W56" s="1154">
        <f t="shared" si="22"/>
        <v>0</v>
      </c>
      <c r="X56" s="1152"/>
      <c r="Y56" s="1153">
        <f t="shared" si="23"/>
        <v>0</v>
      </c>
      <c r="Z56" s="1153">
        <f t="shared" si="24"/>
        <v>0</v>
      </c>
    </row>
    <row r="57" spans="1:26" ht="12.6" customHeight="1">
      <c r="A57" s="572"/>
      <c r="B57" s="872" t="s">
        <v>934</v>
      </c>
      <c r="C57" s="1151">
        <f>MH1960_HOSP_COSTS!G56</f>
        <v>0</v>
      </c>
      <c r="D57" s="1152"/>
      <c r="E57" s="1154">
        <f t="shared" si="13"/>
        <v>0</v>
      </c>
      <c r="F57" s="1152"/>
      <c r="G57" s="1154">
        <f t="shared" si="14"/>
        <v>0</v>
      </c>
      <c r="H57" s="1152"/>
      <c r="I57" s="1154">
        <f t="shared" si="15"/>
        <v>0</v>
      </c>
      <c r="J57" s="1152"/>
      <c r="K57" s="1154">
        <f t="shared" si="16"/>
        <v>0</v>
      </c>
      <c r="L57" s="1152"/>
      <c r="M57" s="1154">
        <f t="shared" si="17"/>
        <v>0</v>
      </c>
      <c r="N57" s="1152"/>
      <c r="O57" s="1154">
        <f t="shared" si="18"/>
        <v>0</v>
      </c>
      <c r="P57" s="1152"/>
      <c r="Q57" s="1154">
        <f t="shared" si="19"/>
        <v>0</v>
      </c>
      <c r="R57" s="1152"/>
      <c r="S57" s="1154">
        <f t="shared" si="20"/>
        <v>0</v>
      </c>
      <c r="T57" s="1152"/>
      <c r="U57" s="1154">
        <f t="shared" si="21"/>
        <v>0</v>
      </c>
      <c r="V57" s="1152"/>
      <c r="W57" s="1154">
        <f t="shared" si="22"/>
        <v>0</v>
      </c>
      <c r="X57" s="1152"/>
      <c r="Y57" s="1153">
        <f t="shared" si="23"/>
        <v>0</v>
      </c>
      <c r="Z57" s="1153">
        <f t="shared" si="24"/>
        <v>0</v>
      </c>
    </row>
    <row r="58" spans="1:26" ht="12.6" customHeight="1">
      <c r="A58" s="572"/>
      <c r="B58" s="872" t="s">
        <v>935</v>
      </c>
      <c r="C58" s="1151">
        <f>MH1960_HOSP_COSTS!G57</f>
        <v>0</v>
      </c>
      <c r="D58" s="1152"/>
      <c r="E58" s="1154">
        <f t="shared" si="13"/>
        <v>0</v>
      </c>
      <c r="F58" s="1152"/>
      <c r="G58" s="1154">
        <f t="shared" si="14"/>
        <v>0</v>
      </c>
      <c r="H58" s="1152"/>
      <c r="I58" s="1154">
        <f t="shared" si="15"/>
        <v>0</v>
      </c>
      <c r="J58" s="1152"/>
      <c r="K58" s="1154">
        <f t="shared" si="16"/>
        <v>0</v>
      </c>
      <c r="L58" s="1152"/>
      <c r="M58" s="1154">
        <f t="shared" si="17"/>
        <v>0</v>
      </c>
      <c r="N58" s="1152"/>
      <c r="O58" s="1154">
        <f t="shared" si="18"/>
        <v>0</v>
      </c>
      <c r="P58" s="1152"/>
      <c r="Q58" s="1154">
        <f t="shared" si="19"/>
        <v>0</v>
      </c>
      <c r="R58" s="1152"/>
      <c r="S58" s="1154">
        <f t="shared" si="20"/>
        <v>0</v>
      </c>
      <c r="T58" s="1152"/>
      <c r="U58" s="1154">
        <f t="shared" si="21"/>
        <v>0</v>
      </c>
      <c r="V58" s="1152"/>
      <c r="W58" s="1154">
        <f t="shared" si="22"/>
        <v>0</v>
      </c>
      <c r="X58" s="1152"/>
      <c r="Y58" s="1153">
        <f t="shared" si="23"/>
        <v>0</v>
      </c>
      <c r="Z58" s="1153">
        <f t="shared" si="24"/>
        <v>0</v>
      </c>
    </row>
    <row r="59" spans="1:26" ht="12.6" customHeight="1">
      <c r="A59" s="572"/>
      <c r="B59" s="872" t="s">
        <v>936</v>
      </c>
      <c r="C59" s="1151">
        <f>MH1960_HOSP_COSTS!G58</f>
        <v>0</v>
      </c>
      <c r="D59" s="1152"/>
      <c r="E59" s="1154">
        <f t="shared" si="13"/>
        <v>0</v>
      </c>
      <c r="F59" s="1152"/>
      <c r="G59" s="1154">
        <f t="shared" si="14"/>
        <v>0</v>
      </c>
      <c r="H59" s="1152"/>
      <c r="I59" s="1154">
        <f t="shared" si="15"/>
        <v>0</v>
      </c>
      <c r="J59" s="1152"/>
      <c r="K59" s="1154">
        <f t="shared" si="16"/>
        <v>0</v>
      </c>
      <c r="L59" s="1152"/>
      <c r="M59" s="1154">
        <f t="shared" si="17"/>
        <v>0</v>
      </c>
      <c r="N59" s="1152"/>
      <c r="O59" s="1154">
        <f t="shared" si="18"/>
        <v>0</v>
      </c>
      <c r="P59" s="1152"/>
      <c r="Q59" s="1154">
        <f t="shared" si="19"/>
        <v>0</v>
      </c>
      <c r="R59" s="1152"/>
      <c r="S59" s="1154">
        <f t="shared" si="20"/>
        <v>0</v>
      </c>
      <c r="T59" s="1152"/>
      <c r="U59" s="1154">
        <f t="shared" si="21"/>
        <v>0</v>
      </c>
      <c r="V59" s="1152"/>
      <c r="W59" s="1154">
        <f t="shared" si="22"/>
        <v>0</v>
      </c>
      <c r="X59" s="1152"/>
      <c r="Y59" s="1153">
        <f t="shared" si="23"/>
        <v>0</v>
      </c>
      <c r="Z59" s="1153">
        <f t="shared" si="24"/>
        <v>0</v>
      </c>
    </row>
    <row r="60" spans="1:26" ht="12.6" customHeight="1">
      <c r="A60" s="572"/>
      <c r="B60" s="872" t="s">
        <v>937</v>
      </c>
      <c r="C60" s="1151">
        <f>MH1960_HOSP_COSTS!G59</f>
        <v>0</v>
      </c>
      <c r="D60" s="1152"/>
      <c r="E60" s="1154">
        <f t="shared" si="13"/>
        <v>0</v>
      </c>
      <c r="F60" s="1152"/>
      <c r="G60" s="1154">
        <f t="shared" si="14"/>
        <v>0</v>
      </c>
      <c r="H60" s="1152"/>
      <c r="I60" s="1154">
        <f t="shared" si="15"/>
        <v>0</v>
      </c>
      <c r="J60" s="1152"/>
      <c r="K60" s="1154">
        <f t="shared" si="16"/>
        <v>0</v>
      </c>
      <c r="L60" s="1152"/>
      <c r="M60" s="1154">
        <f t="shared" si="17"/>
        <v>0</v>
      </c>
      <c r="N60" s="1152"/>
      <c r="O60" s="1154">
        <f t="shared" si="18"/>
        <v>0</v>
      </c>
      <c r="P60" s="1152"/>
      <c r="Q60" s="1154">
        <f t="shared" si="19"/>
        <v>0</v>
      </c>
      <c r="R60" s="1152"/>
      <c r="S60" s="1154">
        <f t="shared" si="20"/>
        <v>0</v>
      </c>
      <c r="T60" s="1152"/>
      <c r="U60" s="1154">
        <f t="shared" si="21"/>
        <v>0</v>
      </c>
      <c r="V60" s="1152"/>
      <c r="W60" s="1154">
        <f t="shared" si="22"/>
        <v>0</v>
      </c>
      <c r="X60" s="1152"/>
      <c r="Y60" s="1153">
        <f t="shared" si="23"/>
        <v>0</v>
      </c>
      <c r="Z60" s="1153">
        <f t="shared" si="24"/>
        <v>0</v>
      </c>
    </row>
    <row r="61" spans="1:26" ht="12.6" customHeight="1">
      <c r="A61" s="572"/>
      <c r="B61" s="872" t="s">
        <v>938</v>
      </c>
      <c r="C61" s="1151">
        <f>MH1960_HOSP_COSTS!G60</f>
        <v>0</v>
      </c>
      <c r="D61" s="1152"/>
      <c r="E61" s="1154">
        <f t="shared" si="13"/>
        <v>0</v>
      </c>
      <c r="F61" s="1152"/>
      <c r="G61" s="1154">
        <f t="shared" si="14"/>
        <v>0</v>
      </c>
      <c r="H61" s="1152"/>
      <c r="I61" s="1154">
        <f t="shared" si="15"/>
        <v>0</v>
      </c>
      <c r="J61" s="1152"/>
      <c r="K61" s="1154">
        <f t="shared" si="16"/>
        <v>0</v>
      </c>
      <c r="L61" s="1152"/>
      <c r="M61" s="1154">
        <f t="shared" si="17"/>
        <v>0</v>
      </c>
      <c r="N61" s="1152"/>
      <c r="O61" s="1154">
        <f t="shared" si="18"/>
        <v>0</v>
      </c>
      <c r="P61" s="1152"/>
      <c r="Q61" s="1154">
        <f t="shared" si="19"/>
        <v>0</v>
      </c>
      <c r="R61" s="1152"/>
      <c r="S61" s="1154">
        <f t="shared" si="20"/>
        <v>0</v>
      </c>
      <c r="T61" s="1152"/>
      <c r="U61" s="1154">
        <f t="shared" si="21"/>
        <v>0</v>
      </c>
      <c r="V61" s="1152"/>
      <c r="W61" s="1154">
        <f t="shared" si="22"/>
        <v>0</v>
      </c>
      <c r="X61" s="1152"/>
      <c r="Y61" s="1153">
        <f t="shared" si="23"/>
        <v>0</v>
      </c>
      <c r="Z61" s="1153">
        <f t="shared" si="24"/>
        <v>0</v>
      </c>
    </row>
    <row r="62" spans="1:26" ht="12.6" customHeight="1">
      <c r="A62" s="573"/>
      <c r="B62" s="651" t="str">
        <f>MH1960_HOSP_COSTS!B61</f>
        <v>Other Ancillary (specify)</v>
      </c>
      <c r="C62" s="1151">
        <f>MH1960_HOSP_COSTS!G61</f>
        <v>0</v>
      </c>
      <c r="D62" s="1152"/>
      <c r="E62" s="1154">
        <f t="shared" si="13"/>
        <v>0</v>
      </c>
      <c r="F62" s="1152"/>
      <c r="G62" s="1154">
        <f t="shared" si="14"/>
        <v>0</v>
      </c>
      <c r="H62" s="1152"/>
      <c r="I62" s="1154">
        <f t="shared" si="15"/>
        <v>0</v>
      </c>
      <c r="J62" s="1152"/>
      <c r="K62" s="1154">
        <f t="shared" si="16"/>
        <v>0</v>
      </c>
      <c r="L62" s="1152"/>
      <c r="M62" s="1154">
        <f t="shared" si="17"/>
        <v>0</v>
      </c>
      <c r="N62" s="1152"/>
      <c r="O62" s="1154">
        <f t="shared" si="18"/>
        <v>0</v>
      </c>
      <c r="P62" s="1152"/>
      <c r="Q62" s="1154">
        <f t="shared" si="19"/>
        <v>0</v>
      </c>
      <c r="R62" s="1152"/>
      <c r="S62" s="1154">
        <f t="shared" si="20"/>
        <v>0</v>
      </c>
      <c r="T62" s="1152"/>
      <c r="U62" s="1154">
        <f t="shared" si="21"/>
        <v>0</v>
      </c>
      <c r="V62" s="1152"/>
      <c r="W62" s="1154">
        <f t="shared" si="22"/>
        <v>0</v>
      </c>
      <c r="X62" s="1152"/>
      <c r="Y62" s="1153">
        <f t="shared" si="23"/>
        <v>0</v>
      </c>
      <c r="Z62" s="1153">
        <f t="shared" si="24"/>
        <v>0</v>
      </c>
    </row>
    <row r="63" spans="1:26" ht="12.6" customHeight="1">
      <c r="A63" s="569" t="s">
        <v>718</v>
      </c>
      <c r="B63" s="570"/>
      <c r="C63" s="1159"/>
      <c r="D63" s="1159"/>
      <c r="E63" s="1160"/>
      <c r="F63" s="1160"/>
      <c r="G63" s="1160"/>
      <c r="H63" s="1159"/>
      <c r="I63" s="1160"/>
      <c r="J63" s="1159"/>
      <c r="K63" s="1160"/>
      <c r="L63" s="1160"/>
      <c r="M63" s="1160"/>
      <c r="N63" s="1159"/>
      <c r="O63" s="1160"/>
      <c r="P63" s="1159"/>
      <c r="Q63" s="1160"/>
      <c r="R63" s="1160"/>
      <c r="S63" s="1160"/>
      <c r="T63" s="1159"/>
      <c r="U63" s="1160"/>
      <c r="V63" s="1159"/>
      <c r="W63" s="1160"/>
      <c r="X63" s="1161"/>
      <c r="Y63" s="1159"/>
      <c r="Z63" s="1159"/>
    </row>
    <row r="64" spans="1:26" ht="12.6" customHeight="1">
      <c r="A64" s="572"/>
      <c r="B64" s="650" t="s">
        <v>719</v>
      </c>
      <c r="C64" s="1160"/>
      <c r="D64" s="1160"/>
      <c r="E64" s="1161"/>
      <c r="F64" s="1161"/>
      <c r="G64" s="1161"/>
      <c r="H64" s="1161"/>
      <c r="I64" s="1161"/>
      <c r="J64" s="1160"/>
      <c r="K64" s="1161"/>
      <c r="L64" s="1161"/>
      <c r="M64" s="1161"/>
      <c r="N64" s="1161"/>
      <c r="O64" s="1161"/>
      <c r="P64" s="1160"/>
      <c r="Q64" s="1161"/>
      <c r="R64" s="1161"/>
      <c r="S64" s="1161"/>
      <c r="T64" s="1161"/>
      <c r="U64" s="1161"/>
      <c r="V64" s="1160"/>
      <c r="W64" s="1161"/>
      <c r="X64" s="1161"/>
      <c r="Y64" s="1160"/>
      <c r="Z64" s="1160"/>
    </row>
    <row r="65" spans="1:26" ht="12.6" customHeight="1">
      <c r="A65" s="572"/>
      <c r="B65" s="872" t="s">
        <v>939</v>
      </c>
      <c r="C65" s="1160"/>
      <c r="D65" s="1160"/>
      <c r="E65" s="1161"/>
      <c r="F65" s="1161"/>
      <c r="G65" s="1161"/>
      <c r="H65" s="1161"/>
      <c r="I65" s="1161"/>
      <c r="J65" s="1160"/>
      <c r="K65" s="1161"/>
      <c r="L65" s="1161"/>
      <c r="M65" s="1161"/>
      <c r="N65" s="1161"/>
      <c r="O65" s="1161"/>
      <c r="P65" s="1160"/>
      <c r="Q65" s="1161"/>
      <c r="R65" s="1161"/>
      <c r="S65" s="1161"/>
      <c r="T65" s="1161"/>
      <c r="U65" s="1161"/>
      <c r="V65" s="1160"/>
      <c r="W65" s="1161"/>
      <c r="X65" s="1161"/>
      <c r="Y65" s="1160"/>
      <c r="Z65" s="1160"/>
    </row>
    <row r="66" spans="1:26" ht="12.6" customHeight="1">
      <c r="A66" s="572"/>
      <c r="B66" s="650" t="s">
        <v>720</v>
      </c>
      <c r="C66" s="1160"/>
      <c r="D66" s="1160"/>
      <c r="E66" s="1161"/>
      <c r="F66" s="1161"/>
      <c r="G66" s="1161"/>
      <c r="H66" s="1161"/>
      <c r="I66" s="1161"/>
      <c r="J66" s="1160"/>
      <c r="K66" s="1161"/>
      <c r="L66" s="1161"/>
      <c r="M66" s="1161"/>
      <c r="N66" s="1161"/>
      <c r="O66" s="1161"/>
      <c r="P66" s="1160"/>
      <c r="Q66" s="1161"/>
      <c r="R66" s="1161"/>
      <c r="S66" s="1161"/>
      <c r="T66" s="1161"/>
      <c r="U66" s="1161"/>
      <c r="V66" s="1160"/>
      <c r="W66" s="1161"/>
      <c r="X66" s="1161"/>
      <c r="Y66" s="1160"/>
      <c r="Z66" s="1160"/>
    </row>
    <row r="67" spans="1:26" ht="12.6" customHeight="1">
      <c r="A67" s="572"/>
      <c r="B67" s="872" t="s">
        <v>940</v>
      </c>
      <c r="C67" s="1160"/>
      <c r="D67" s="1160"/>
      <c r="E67" s="1161"/>
      <c r="F67" s="1161"/>
      <c r="G67" s="1161"/>
      <c r="H67" s="1161"/>
      <c r="I67" s="1161"/>
      <c r="J67" s="1160"/>
      <c r="K67" s="1161"/>
      <c r="L67" s="1161"/>
      <c r="M67" s="1161"/>
      <c r="N67" s="1161"/>
      <c r="O67" s="1161"/>
      <c r="P67" s="1160"/>
      <c r="Q67" s="1161"/>
      <c r="R67" s="1161"/>
      <c r="S67" s="1161"/>
      <c r="T67" s="1161"/>
      <c r="U67" s="1161"/>
      <c r="V67" s="1160"/>
      <c r="W67" s="1161"/>
      <c r="X67" s="1161"/>
      <c r="Y67" s="1160"/>
      <c r="Z67" s="1160"/>
    </row>
    <row r="68" spans="1:26" ht="12.6" customHeight="1">
      <c r="A68" s="573"/>
      <c r="B68" s="651" t="str">
        <f>MH1960_HOSP_COSTS!B67</f>
        <v>Other Outpatient Service (specify)</v>
      </c>
      <c r="C68" s="1160"/>
      <c r="D68" s="1160"/>
      <c r="E68" s="1161"/>
      <c r="F68" s="1161"/>
      <c r="G68" s="1161"/>
      <c r="H68" s="1161"/>
      <c r="I68" s="1161"/>
      <c r="J68" s="1160"/>
      <c r="K68" s="1161"/>
      <c r="L68" s="1161"/>
      <c r="M68" s="1161"/>
      <c r="N68" s="1161"/>
      <c r="O68" s="1161"/>
      <c r="P68" s="1160"/>
      <c r="Q68" s="1161"/>
      <c r="R68" s="1161"/>
      <c r="S68" s="1161"/>
      <c r="T68" s="1161"/>
      <c r="U68" s="1161"/>
      <c r="V68" s="1160"/>
      <c r="W68" s="1161"/>
      <c r="X68" s="1161"/>
      <c r="Y68" s="1160"/>
      <c r="Z68" s="1160"/>
    </row>
    <row r="69" spans="1:26" ht="12.6" customHeight="1">
      <c r="A69" s="818" t="s">
        <v>899</v>
      </c>
      <c r="B69" s="650"/>
      <c r="C69" s="1160"/>
      <c r="D69" s="1160"/>
      <c r="E69" s="1160"/>
      <c r="F69" s="1160"/>
      <c r="G69" s="1162"/>
      <c r="H69" s="1160"/>
      <c r="I69" s="1160"/>
      <c r="J69" s="1160"/>
      <c r="K69" s="1160"/>
      <c r="L69" s="1160"/>
      <c r="M69" s="1162"/>
      <c r="N69" s="1160"/>
      <c r="O69" s="1160"/>
      <c r="P69" s="1160"/>
      <c r="Q69" s="1160"/>
      <c r="R69" s="1160"/>
      <c r="S69" s="1160"/>
      <c r="T69" s="1160"/>
      <c r="U69" s="1160"/>
      <c r="V69" s="1160"/>
      <c r="W69" s="1160"/>
      <c r="X69" s="1163"/>
      <c r="Y69" s="1160"/>
      <c r="Z69" s="1160"/>
    </row>
    <row r="70" spans="1:26" ht="12.6" customHeight="1">
      <c r="A70" s="572"/>
      <c r="B70" s="1143" t="s">
        <v>891</v>
      </c>
      <c r="C70" s="1160"/>
      <c r="D70" s="1160"/>
      <c r="E70" s="1160"/>
      <c r="F70" s="1160"/>
      <c r="G70" s="1162"/>
      <c r="H70" s="1160"/>
      <c r="I70" s="1160"/>
      <c r="J70" s="1160"/>
      <c r="K70" s="1160"/>
      <c r="L70" s="1160"/>
      <c r="M70" s="1162"/>
      <c r="N70" s="1160"/>
      <c r="O70" s="1160"/>
      <c r="P70" s="1160"/>
      <c r="Q70" s="1160"/>
      <c r="R70" s="1160"/>
      <c r="S70" s="1160"/>
      <c r="T70" s="1160"/>
      <c r="U70" s="1160"/>
      <c r="V70" s="1160"/>
      <c r="W70" s="1160"/>
      <c r="X70" s="1163"/>
      <c r="Y70" s="1160"/>
      <c r="Z70" s="1160"/>
    </row>
    <row r="71" spans="1:26" ht="12.6" customHeight="1">
      <c r="A71" s="572"/>
      <c r="B71" s="328" t="s">
        <v>892</v>
      </c>
      <c r="C71" s="1160"/>
      <c r="D71" s="1160"/>
      <c r="E71" s="1160"/>
      <c r="F71" s="1160"/>
      <c r="G71" s="1162"/>
      <c r="H71" s="1160"/>
      <c r="I71" s="1160"/>
      <c r="J71" s="1160"/>
      <c r="K71" s="1160"/>
      <c r="L71" s="1160"/>
      <c r="M71" s="1162"/>
      <c r="N71" s="1160"/>
      <c r="O71" s="1160"/>
      <c r="P71" s="1160"/>
      <c r="Q71" s="1160"/>
      <c r="R71" s="1160"/>
      <c r="S71" s="1160"/>
      <c r="T71" s="1160"/>
      <c r="U71" s="1160"/>
      <c r="V71" s="1160"/>
      <c r="W71" s="1160"/>
      <c r="X71" s="1163"/>
      <c r="Y71" s="1160"/>
      <c r="Z71" s="1160"/>
    </row>
    <row r="72" spans="1:26" ht="14.25" customHeight="1">
      <c r="A72" s="572"/>
      <c r="B72" s="328" t="s">
        <v>893</v>
      </c>
      <c r="C72" s="1160"/>
      <c r="D72" s="1160"/>
      <c r="E72" s="1160"/>
      <c r="F72" s="1160"/>
      <c r="G72" s="1162"/>
      <c r="H72" s="1160"/>
      <c r="I72" s="1160"/>
      <c r="J72" s="1160"/>
      <c r="K72" s="1160"/>
      <c r="L72" s="1160"/>
      <c r="M72" s="1162"/>
      <c r="N72" s="1160"/>
      <c r="O72" s="1160"/>
      <c r="P72" s="1160"/>
      <c r="Q72" s="1160"/>
      <c r="R72" s="1160"/>
      <c r="S72" s="1160"/>
      <c r="T72" s="1160"/>
      <c r="U72" s="1160"/>
      <c r="V72" s="1160"/>
      <c r="W72" s="1160"/>
      <c r="X72" s="1163"/>
      <c r="Y72" s="1160"/>
      <c r="Z72" s="1160"/>
    </row>
    <row r="73" spans="1:26">
      <c r="A73" s="572"/>
      <c r="B73" s="328" t="s">
        <v>894</v>
      </c>
      <c r="C73" s="1160"/>
      <c r="D73" s="1160"/>
      <c r="E73" s="1160"/>
      <c r="F73" s="1160"/>
      <c r="G73" s="1162"/>
      <c r="H73" s="1160"/>
      <c r="I73" s="1160"/>
      <c r="J73" s="1160"/>
      <c r="K73" s="1160"/>
      <c r="L73" s="1160"/>
      <c r="M73" s="1162"/>
      <c r="N73" s="1160"/>
      <c r="O73" s="1160"/>
      <c r="P73" s="1160"/>
      <c r="Q73" s="1160"/>
      <c r="R73" s="1160"/>
      <c r="S73" s="1160"/>
      <c r="T73" s="1160"/>
      <c r="U73" s="1160"/>
      <c r="V73" s="1160"/>
      <c r="W73" s="1160"/>
      <c r="X73" s="1163"/>
      <c r="Y73" s="1160"/>
      <c r="Z73" s="1160"/>
    </row>
    <row r="74" spans="1:26">
      <c r="A74" s="572"/>
      <c r="B74" s="328" t="s">
        <v>895</v>
      </c>
      <c r="C74" s="1160"/>
      <c r="D74" s="1160"/>
      <c r="E74" s="1160"/>
      <c r="F74" s="1160"/>
      <c r="G74" s="1162"/>
      <c r="H74" s="1160"/>
      <c r="I74" s="1160"/>
      <c r="J74" s="1160"/>
      <c r="K74" s="1160"/>
      <c r="L74" s="1160"/>
      <c r="M74" s="1162"/>
      <c r="N74" s="1160"/>
      <c r="O74" s="1160"/>
      <c r="P74" s="1160"/>
      <c r="Q74" s="1160"/>
      <c r="R74" s="1160"/>
      <c r="S74" s="1160"/>
      <c r="T74" s="1160"/>
      <c r="U74" s="1160"/>
      <c r="V74" s="1160"/>
      <c r="W74" s="1160"/>
      <c r="X74" s="1163"/>
      <c r="Y74" s="1160"/>
      <c r="Z74" s="1160"/>
    </row>
    <row r="75" spans="1:26">
      <c r="A75" s="572"/>
      <c r="B75" s="328" t="s">
        <v>896</v>
      </c>
      <c r="C75" s="1160"/>
      <c r="D75" s="1160"/>
      <c r="E75" s="1160"/>
      <c r="F75" s="1160"/>
      <c r="G75" s="1162"/>
      <c r="H75" s="1160"/>
      <c r="I75" s="1160"/>
      <c r="J75" s="1160"/>
      <c r="K75" s="1160"/>
      <c r="L75" s="1160"/>
      <c r="M75" s="1162"/>
      <c r="N75" s="1160"/>
      <c r="O75" s="1160"/>
      <c r="P75" s="1160"/>
      <c r="Q75" s="1160"/>
      <c r="R75" s="1160"/>
      <c r="S75" s="1160"/>
      <c r="T75" s="1160"/>
      <c r="U75" s="1160"/>
      <c r="V75" s="1160"/>
      <c r="W75" s="1160"/>
      <c r="X75" s="1163"/>
      <c r="Y75" s="1160"/>
      <c r="Z75" s="1160"/>
    </row>
    <row r="76" spans="1:26">
      <c r="A76" s="572"/>
      <c r="B76" s="328" t="s">
        <v>897</v>
      </c>
      <c r="C76" s="1160"/>
      <c r="D76" s="1160"/>
      <c r="E76" s="1160"/>
      <c r="F76" s="1160"/>
      <c r="G76" s="1162"/>
      <c r="H76" s="1160"/>
      <c r="I76" s="1160"/>
      <c r="J76" s="1160"/>
      <c r="K76" s="1160"/>
      <c r="L76" s="1160"/>
      <c r="M76" s="1162"/>
      <c r="N76" s="1160"/>
      <c r="O76" s="1160"/>
      <c r="P76" s="1160"/>
      <c r="Q76" s="1160"/>
      <c r="R76" s="1160"/>
      <c r="S76" s="1160"/>
      <c r="T76" s="1160"/>
      <c r="U76" s="1160"/>
      <c r="V76" s="1160"/>
      <c r="W76" s="1160"/>
      <c r="X76" s="1163"/>
      <c r="Y76" s="1160"/>
      <c r="Z76" s="1160"/>
    </row>
    <row r="77" spans="1:26">
      <c r="A77" s="572"/>
      <c r="B77" s="328" t="s">
        <v>898</v>
      </c>
      <c r="C77" s="1160"/>
      <c r="D77" s="1160"/>
      <c r="E77" s="1160"/>
      <c r="F77" s="1160"/>
      <c r="G77" s="1162"/>
      <c r="H77" s="1160"/>
      <c r="I77" s="1160"/>
      <c r="J77" s="1160"/>
      <c r="K77" s="1160"/>
      <c r="L77" s="1160"/>
      <c r="M77" s="1162"/>
      <c r="N77" s="1160"/>
      <c r="O77" s="1160"/>
      <c r="P77" s="1160"/>
      <c r="Q77" s="1160"/>
      <c r="R77" s="1160"/>
      <c r="S77" s="1160"/>
      <c r="T77" s="1160"/>
      <c r="U77" s="1160"/>
      <c r="V77" s="1160"/>
      <c r="W77" s="1160"/>
      <c r="X77" s="1163"/>
      <c r="Y77" s="1160"/>
      <c r="Z77" s="1160"/>
    </row>
    <row r="78" spans="1:26">
      <c r="A78" s="569" t="s">
        <v>722</v>
      </c>
      <c r="B78" s="652"/>
      <c r="C78" s="1160"/>
      <c r="D78" s="1160"/>
      <c r="E78" s="1160"/>
      <c r="F78" s="1160"/>
      <c r="G78" s="1162"/>
      <c r="H78" s="1160"/>
      <c r="I78" s="1160"/>
      <c r="J78" s="1160"/>
      <c r="K78" s="1160"/>
      <c r="L78" s="1160"/>
      <c r="M78" s="1162"/>
      <c r="N78" s="1160"/>
      <c r="O78" s="1160"/>
      <c r="P78" s="1160"/>
      <c r="Q78" s="1160"/>
      <c r="R78" s="1160"/>
      <c r="S78" s="1160"/>
      <c r="T78" s="1160"/>
      <c r="U78" s="1160"/>
      <c r="V78" s="1160"/>
      <c r="W78" s="1160"/>
      <c r="X78" s="1163"/>
      <c r="Y78" s="1160"/>
      <c r="Z78" s="1160"/>
    </row>
    <row r="79" spans="1:26">
      <c r="A79" s="569" t="s">
        <v>723</v>
      </c>
      <c r="B79" s="652"/>
      <c r="C79" s="1160"/>
      <c r="D79" s="1160"/>
      <c r="E79" s="1160"/>
      <c r="F79" s="1160"/>
      <c r="G79" s="1162"/>
      <c r="H79" s="1160"/>
      <c r="I79" s="1160"/>
      <c r="J79" s="1160"/>
      <c r="K79" s="1160"/>
      <c r="L79" s="1160"/>
      <c r="M79" s="1162"/>
      <c r="N79" s="1160"/>
      <c r="O79" s="1160"/>
      <c r="P79" s="1160"/>
      <c r="Q79" s="1160"/>
      <c r="R79" s="1160"/>
      <c r="S79" s="1160"/>
      <c r="T79" s="1160"/>
      <c r="U79" s="1160"/>
      <c r="V79" s="1160"/>
      <c r="W79" s="1160"/>
      <c r="X79" s="1163"/>
      <c r="Y79" s="1160"/>
      <c r="Z79" s="1160"/>
    </row>
    <row r="80" spans="1:26">
      <c r="A80" s="575" t="s">
        <v>724</v>
      </c>
      <c r="B80" s="653"/>
      <c r="C80" s="1160"/>
      <c r="D80" s="1160"/>
      <c r="E80" s="1160"/>
      <c r="F80" s="1160"/>
      <c r="G80" s="1162"/>
      <c r="H80" s="1160"/>
      <c r="I80" s="1160"/>
      <c r="J80" s="1160"/>
      <c r="K80" s="1160"/>
      <c r="L80" s="1160"/>
      <c r="M80" s="1162"/>
      <c r="N80" s="1160"/>
      <c r="O80" s="1160"/>
      <c r="P80" s="1160"/>
      <c r="Q80" s="1160"/>
      <c r="R80" s="1160"/>
      <c r="S80" s="1160"/>
      <c r="T80" s="1160"/>
      <c r="U80" s="1160"/>
      <c r="V80" s="1160"/>
      <c r="W80" s="1160"/>
      <c r="X80" s="1163"/>
      <c r="Y80" s="1160"/>
      <c r="Z80" s="1160"/>
    </row>
    <row r="81" spans="1:26">
      <c r="A81" s="573" t="s">
        <v>129</v>
      </c>
      <c r="B81" s="574"/>
      <c r="C81" s="1160"/>
      <c r="D81" s="1160"/>
      <c r="E81" s="1164">
        <f>SUM(E17:E29,E31:E62)</f>
        <v>0</v>
      </c>
      <c r="F81" s="1165"/>
      <c r="G81" s="1166">
        <f>SUM(G17:G29,G31:G62)</f>
        <v>0</v>
      </c>
      <c r="H81" s="1160"/>
      <c r="I81" s="1153">
        <f>SUM(I17:I29,I31:I62)</f>
        <v>0</v>
      </c>
      <c r="J81" s="1160"/>
      <c r="K81" s="1153">
        <f>SUM(K17:K29,K31:K62)</f>
        <v>0</v>
      </c>
      <c r="L81" s="1160"/>
      <c r="M81" s="1153">
        <f>SUM(M17:M29,M31:M62)</f>
        <v>0</v>
      </c>
      <c r="N81" s="1160"/>
      <c r="O81" s="1153">
        <f>SUM(O17:O29,O31:O62)</f>
        <v>0</v>
      </c>
      <c r="P81" s="1160"/>
      <c r="Q81" s="1153">
        <f>SUM(Q17:Q29,Q31:Q62)</f>
        <v>0</v>
      </c>
      <c r="R81" s="1160"/>
      <c r="S81" s="1153">
        <f>SUM(S17:S29,S31:S62)</f>
        <v>0</v>
      </c>
      <c r="T81" s="1160"/>
      <c r="U81" s="1153">
        <f>SUM(U17:U29,U31:U62)</f>
        <v>0</v>
      </c>
      <c r="V81" s="1160"/>
      <c r="W81" s="1153">
        <f>SUM(W17:W29,W31:W62)</f>
        <v>0</v>
      </c>
      <c r="X81" s="1160"/>
      <c r="Y81" s="1153">
        <f>SUM(Y17:Y29,Y31:Y62)</f>
        <v>0</v>
      </c>
      <c r="Z81" s="1153">
        <f>SUM(Z17:Z29,Z31:Z62)</f>
        <v>0</v>
      </c>
    </row>
  </sheetData>
  <sheetProtection password="F140" sheet="1" objects="1" scenarios="1"/>
  <mergeCells count="1">
    <mergeCell ref="A3:B3"/>
  </mergeCells>
  <phoneticPr fontId="82" type="noConversion"/>
  <printOptions verticalCentered="1"/>
  <pageMargins left="0.25" right="0.25" top="0.25" bottom="0.5" header="0.5" footer="0.25"/>
  <pageSetup paperSize="5" scale="56" fitToWidth="2" orientation="landscape" r:id="rId1"/>
  <headerFooter alignWithMargins="0">
    <oddFooter>&amp;R&amp;"Arial"&amp;08MH1960_HOSP_05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A81"/>
  <sheetViews>
    <sheetView workbookViewId="0"/>
  </sheetViews>
  <sheetFormatPr defaultColWidth="7.109375" defaultRowHeight="12.75"/>
  <cols>
    <col min="1" max="1" width="3.33203125" style="564" customWidth="1"/>
    <col min="2" max="2" width="38" style="564" customWidth="1"/>
    <col min="3" max="3" width="14.5546875" style="564" customWidth="1"/>
    <col min="4" max="4" width="13.33203125" style="564" customWidth="1"/>
    <col min="5" max="5" width="13.109375" style="564" customWidth="1"/>
    <col min="6" max="6" width="0.109375" style="564" hidden="1" customWidth="1"/>
    <col min="7" max="11" width="13.33203125" style="564" hidden="1" customWidth="1"/>
    <col min="12" max="12" width="0.109375" style="564" hidden="1" customWidth="1"/>
    <col min="13" max="15" width="13.33203125" style="564" hidden="1" customWidth="1"/>
    <col min="16" max="26" width="13.33203125" style="564" customWidth="1"/>
    <col min="27" max="16384" width="7.109375" style="564"/>
  </cols>
  <sheetData>
    <row r="1" spans="1:27" customFormat="1" ht="16.5" thickBot="1">
      <c r="A1" s="452" t="s">
        <v>624</v>
      </c>
      <c r="B1" s="452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 t="s">
        <v>1012</v>
      </c>
    </row>
    <row r="2" spans="1:27" customFormat="1" ht="12.75" customHeight="1" thickTop="1">
      <c r="A2" s="455" t="s">
        <v>455</v>
      </c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7" customFormat="1" ht="48" customHeight="1">
      <c r="A3" s="1329" t="s">
        <v>632</v>
      </c>
      <c r="B3" s="1330"/>
      <c r="C3" s="67"/>
      <c r="D3" s="67"/>
      <c r="E3" s="71"/>
      <c r="F3" s="71"/>
      <c r="G3" s="71"/>
    </row>
    <row r="4" spans="1:27" customFormat="1" ht="12.75" customHeight="1">
      <c r="A4" s="579" t="str">
        <f>"MH 1960_PHYS_05_ADMIN "&amp; Revision_Date</f>
        <v>MH 1960_PHYS_05_ADMIN (Rev. 9/2013)</v>
      </c>
      <c r="B4" s="67"/>
      <c r="C4" s="71"/>
      <c r="D4" s="71"/>
      <c r="E4" s="580"/>
      <c r="F4" s="580"/>
      <c r="G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80"/>
      <c r="Z4" s="580" t="str">
        <f>"FISCAL YEAR "&amp; FiscalYear_with_Dash</f>
        <v>FISCAL YEAR 2012 - 2013</v>
      </c>
    </row>
    <row r="5" spans="1:27" customFormat="1" ht="15.75" hidden="1">
      <c r="A5" s="71"/>
      <c r="B5" s="71"/>
      <c r="C5" s="71"/>
      <c r="D5" s="71"/>
      <c r="E5" s="71"/>
      <c r="F5" s="71"/>
      <c r="G5" s="71"/>
    </row>
    <row r="6" spans="1:27" customFormat="1" ht="12.75" customHeight="1">
      <c r="A6" s="70"/>
      <c r="B6" s="581" t="s">
        <v>175</v>
      </c>
      <c r="C6" s="811">
        <f>County_Code</f>
        <v>0</v>
      </c>
      <c r="D6" s="633"/>
      <c r="E6" s="633"/>
      <c r="F6" s="618"/>
      <c r="G6" s="618"/>
    </row>
    <row r="7" spans="1:27" customFormat="1" ht="12.75" hidden="1" customHeight="1">
      <c r="A7" s="70"/>
      <c r="B7" s="70"/>
      <c r="C7" s="564"/>
      <c r="D7" s="582"/>
      <c r="E7" s="71"/>
      <c r="F7" s="71"/>
      <c r="G7" s="73"/>
    </row>
    <row r="8" spans="1:27" customFormat="1" ht="10.5" customHeight="1">
      <c r="A8" s="71"/>
      <c r="B8" s="71"/>
      <c r="C8" s="71"/>
      <c r="D8" s="71"/>
      <c r="E8" s="635"/>
      <c r="F8" s="71"/>
      <c r="G8" s="71"/>
    </row>
    <row r="9" spans="1:27">
      <c r="A9" s="71"/>
      <c r="B9" s="632" t="s">
        <v>177</v>
      </c>
      <c r="C9" s="811">
        <f>Legal_Entity_Number</f>
        <v>0</v>
      </c>
      <c r="D9" s="633"/>
      <c r="E9" s="633"/>
      <c r="F9" s="811"/>
      <c r="G9" s="811"/>
    </row>
    <row r="10" spans="1:27" ht="12.75" hidden="1" customHeight="1"/>
    <row r="12" spans="1:27" hidden="1"/>
    <row r="13" spans="1:27">
      <c r="C13" s="565">
        <v>1</v>
      </c>
      <c r="D13" s="565">
        <v>2</v>
      </c>
      <c r="E13" s="565">
        <v>3</v>
      </c>
      <c r="F13" s="565">
        <v>4</v>
      </c>
      <c r="G13" s="565">
        <v>5</v>
      </c>
      <c r="H13" s="565">
        <v>6</v>
      </c>
      <c r="I13" s="565">
        <v>7</v>
      </c>
      <c r="J13" s="565">
        <v>4</v>
      </c>
      <c r="K13" s="565">
        <v>5</v>
      </c>
      <c r="L13" s="565">
        <v>8</v>
      </c>
      <c r="M13" s="565">
        <v>9</v>
      </c>
      <c r="N13" s="565">
        <v>12</v>
      </c>
      <c r="O13" s="565">
        <v>13</v>
      </c>
      <c r="P13" s="565">
        <v>4</v>
      </c>
      <c r="Q13" s="565">
        <v>5</v>
      </c>
      <c r="R13" s="565">
        <v>6</v>
      </c>
      <c r="S13" s="565">
        <v>7</v>
      </c>
      <c r="T13" s="565">
        <v>8</v>
      </c>
      <c r="U13" s="565">
        <v>9</v>
      </c>
      <c r="V13" s="565">
        <v>10</v>
      </c>
      <c r="W13" s="565">
        <v>11</v>
      </c>
      <c r="X13" s="565">
        <v>12</v>
      </c>
      <c r="Y13" s="565">
        <v>13</v>
      </c>
      <c r="Z13" s="565">
        <v>14</v>
      </c>
    </row>
    <row r="14" spans="1:27" s="904" customFormat="1" ht="69" customHeight="1">
      <c r="A14" s="902"/>
      <c r="B14" s="903"/>
      <c r="C14" s="900" t="s">
        <v>25</v>
      </c>
      <c r="D14" s="900" t="s">
        <v>966</v>
      </c>
      <c r="E14" s="900" t="s">
        <v>967</v>
      </c>
      <c r="F14" s="900" t="s">
        <v>966</v>
      </c>
      <c r="G14" s="900" t="s">
        <v>967</v>
      </c>
      <c r="H14" s="900" t="s">
        <v>966</v>
      </c>
      <c r="I14" s="900" t="s">
        <v>967</v>
      </c>
      <c r="J14" s="900" t="s">
        <v>968</v>
      </c>
      <c r="K14" s="900" t="s">
        <v>969</v>
      </c>
      <c r="L14" s="900" t="s">
        <v>968</v>
      </c>
      <c r="M14" s="900" t="s">
        <v>969</v>
      </c>
      <c r="N14" s="900" t="s">
        <v>968</v>
      </c>
      <c r="O14" s="900" t="s">
        <v>969</v>
      </c>
      <c r="P14" s="900" t="s">
        <v>970</v>
      </c>
      <c r="Q14" s="900" t="s">
        <v>971</v>
      </c>
      <c r="R14" s="900" t="s">
        <v>972</v>
      </c>
      <c r="S14" s="900" t="s">
        <v>973</v>
      </c>
      <c r="T14" s="900" t="s">
        <v>974</v>
      </c>
      <c r="U14" s="900" t="s">
        <v>975</v>
      </c>
      <c r="V14" s="900" t="s">
        <v>976</v>
      </c>
      <c r="W14" s="900" t="s">
        <v>977</v>
      </c>
      <c r="X14" s="898" t="s">
        <v>980</v>
      </c>
      <c r="Y14" s="900" t="s">
        <v>979</v>
      </c>
      <c r="Z14" s="900" t="s">
        <v>978</v>
      </c>
    </row>
    <row r="15" spans="1:27" s="912" customFormat="1" ht="15" customHeight="1">
      <c r="A15" s="908"/>
      <c r="B15" s="909"/>
      <c r="C15" s="910"/>
      <c r="D15" s="911" t="str">
        <f>Entire_FiscalYear</f>
        <v>07/01/12 - 06/30/13</v>
      </c>
      <c r="E15" s="911" t="str">
        <f>Entire_FiscalYear</f>
        <v>07/01/12 - 06/30/13</v>
      </c>
      <c r="F15" s="911" t="str">
        <f>FiscalYear_Period2</f>
        <v xml:space="preserve"> </v>
      </c>
      <c r="G15" s="911" t="str">
        <f>FiscalYear_Period2</f>
        <v xml:space="preserve"> </v>
      </c>
      <c r="H15" s="911" t="str">
        <f>FiscalYear_Period3</f>
        <v xml:space="preserve"> </v>
      </c>
      <c r="I15" s="911" t="str">
        <f>FiscalYear_Period3</f>
        <v xml:space="preserve"> </v>
      </c>
      <c r="J15" s="911" t="str">
        <f>Entire_FiscalYear</f>
        <v>07/01/12 - 06/30/13</v>
      </c>
      <c r="K15" s="911" t="str">
        <f>Entire_FiscalYear</f>
        <v>07/01/12 - 06/30/13</v>
      </c>
      <c r="L15" s="911" t="str">
        <f>FiscalYear_Period2</f>
        <v xml:space="preserve"> </v>
      </c>
      <c r="M15" s="911" t="str">
        <f>FiscalYear_Period2</f>
        <v xml:space="preserve"> </v>
      </c>
      <c r="N15" s="911" t="str">
        <f>FiscalYear_Period3</f>
        <v xml:space="preserve"> </v>
      </c>
      <c r="O15" s="911" t="str">
        <f>FiscalYear_Period3</f>
        <v xml:space="preserve"> </v>
      </c>
      <c r="P15" s="911" t="str">
        <f t="shared" ref="P15:Z15" si="0">Entire_FiscalYear</f>
        <v>07/01/12 - 06/30/13</v>
      </c>
      <c r="Q15" s="911" t="str">
        <f t="shared" si="0"/>
        <v>07/01/12 - 06/30/13</v>
      </c>
      <c r="R15" s="911" t="str">
        <f t="shared" si="0"/>
        <v>07/01/12 - 06/30/13</v>
      </c>
      <c r="S15" s="911" t="str">
        <f t="shared" si="0"/>
        <v>07/01/12 - 06/30/13</v>
      </c>
      <c r="T15" s="911" t="str">
        <f t="shared" si="0"/>
        <v>07/01/12 - 06/30/13</v>
      </c>
      <c r="U15" s="911" t="str">
        <f t="shared" si="0"/>
        <v>07/01/12 - 06/30/13</v>
      </c>
      <c r="V15" s="911" t="str">
        <f t="shared" si="0"/>
        <v>07/01/12 - 06/30/13</v>
      </c>
      <c r="W15" s="911" t="str">
        <f t="shared" si="0"/>
        <v>07/01/12 - 06/30/13</v>
      </c>
      <c r="X15" s="911" t="str">
        <f t="shared" si="0"/>
        <v>07/01/12 - 06/30/13</v>
      </c>
      <c r="Y15" s="911" t="str">
        <f t="shared" si="0"/>
        <v>07/01/12 - 06/30/13</v>
      </c>
      <c r="Z15" s="911" t="str">
        <f t="shared" si="0"/>
        <v>07/01/12 - 06/30/13</v>
      </c>
      <c r="AA15" s="911"/>
    </row>
    <row r="16" spans="1:27" ht="12.6" customHeight="1">
      <c r="A16" s="569" t="s">
        <v>681</v>
      </c>
      <c r="B16" s="570"/>
      <c r="C16" s="1155"/>
      <c r="D16" s="1155"/>
      <c r="E16" s="1155"/>
      <c r="F16" s="1155"/>
      <c r="G16" s="1160"/>
      <c r="H16" s="1155"/>
      <c r="I16" s="1179"/>
      <c r="J16" s="1155"/>
      <c r="K16" s="1179"/>
      <c r="L16" s="1160"/>
      <c r="M16" s="1179"/>
      <c r="N16" s="1155"/>
      <c r="O16" s="1179"/>
      <c r="P16" s="1155"/>
      <c r="Q16" s="1179"/>
      <c r="R16" s="1160"/>
      <c r="S16" s="1179"/>
      <c r="T16" s="1155"/>
      <c r="U16" s="1179"/>
      <c r="V16" s="1155"/>
      <c r="W16" s="1179"/>
      <c r="X16" s="1161"/>
      <c r="Y16" s="1179"/>
      <c r="Z16" s="1179"/>
    </row>
    <row r="17" spans="1:26" ht="12.6" customHeight="1">
      <c r="A17" s="572"/>
      <c r="B17" s="650" t="s">
        <v>682</v>
      </c>
      <c r="C17" s="1175">
        <f>MH1960_HOSP_COSTS!M16</f>
        <v>0</v>
      </c>
      <c r="D17" s="1189"/>
      <c r="E17" s="1190">
        <f>C17*D17</f>
        <v>0</v>
      </c>
      <c r="F17" s="1152"/>
      <c r="G17" s="1181">
        <f t="shared" ref="G17:G29" si="1">$C17*F17</f>
        <v>0</v>
      </c>
      <c r="H17" s="1152"/>
      <c r="I17" s="1181">
        <f t="shared" ref="I17:I29" si="2">$C17*H17</f>
        <v>0</v>
      </c>
      <c r="J17" s="1155"/>
      <c r="K17" s="1179">
        <f t="shared" ref="K17:K29" si="3">$C17*J17</f>
        <v>0</v>
      </c>
      <c r="L17" s="1152"/>
      <c r="M17" s="1181">
        <f t="shared" ref="M17:M29" si="4">$C17*L17</f>
        <v>0</v>
      </c>
      <c r="N17" s="1152"/>
      <c r="O17" s="1181">
        <f t="shared" ref="O17:O29" si="5">$C17*N17</f>
        <v>0</v>
      </c>
      <c r="P17" s="1152"/>
      <c r="Q17" s="1181">
        <f t="shared" ref="Q17:Q29" si="6">$C17*P17</f>
        <v>0</v>
      </c>
      <c r="R17" s="1152"/>
      <c r="S17" s="1181">
        <f t="shared" ref="S17:S29" si="7">$C17*R17</f>
        <v>0</v>
      </c>
      <c r="T17" s="1152"/>
      <c r="U17" s="1181">
        <f t="shared" ref="U17:U29" si="8">$C17*T17</f>
        <v>0</v>
      </c>
      <c r="V17" s="1152"/>
      <c r="W17" s="1181">
        <f t="shared" ref="W17:W29" si="9">$C17*V17</f>
        <v>0</v>
      </c>
      <c r="X17" s="1152"/>
      <c r="Y17" s="1182">
        <f t="shared" ref="Y17:Y29" si="10">$C17*X17</f>
        <v>0</v>
      </c>
      <c r="Z17" s="1183">
        <f t="shared" ref="Z17:Z29" si="11">SUM(E17,G17,I17,K17,M17,O17,Q17,S17,U17,W17,Y17)</f>
        <v>0</v>
      </c>
    </row>
    <row r="18" spans="1:26" ht="12.6" customHeight="1">
      <c r="A18" s="572"/>
      <c r="B18" s="650" t="s">
        <v>683</v>
      </c>
      <c r="C18" s="1175">
        <f>MH1960_HOSP_COSTS!M17</f>
        <v>0</v>
      </c>
      <c r="D18" s="1189"/>
      <c r="E18" s="1190">
        <f t="shared" ref="E18:E62" si="12">C18*D18</f>
        <v>0</v>
      </c>
      <c r="F18" s="1152"/>
      <c r="G18" s="1181">
        <f t="shared" si="1"/>
        <v>0</v>
      </c>
      <c r="H18" s="1152"/>
      <c r="I18" s="1181">
        <f t="shared" si="2"/>
        <v>0</v>
      </c>
      <c r="J18" s="1155"/>
      <c r="K18" s="1179">
        <f t="shared" si="3"/>
        <v>0</v>
      </c>
      <c r="L18" s="1152"/>
      <c r="M18" s="1181">
        <f t="shared" si="4"/>
        <v>0</v>
      </c>
      <c r="N18" s="1152"/>
      <c r="O18" s="1181">
        <f t="shared" si="5"/>
        <v>0</v>
      </c>
      <c r="P18" s="1152"/>
      <c r="Q18" s="1181">
        <f t="shared" si="6"/>
        <v>0</v>
      </c>
      <c r="R18" s="1152"/>
      <c r="S18" s="1181">
        <f t="shared" si="7"/>
        <v>0</v>
      </c>
      <c r="T18" s="1152"/>
      <c r="U18" s="1181">
        <f t="shared" si="8"/>
        <v>0</v>
      </c>
      <c r="V18" s="1152"/>
      <c r="W18" s="1181">
        <f t="shared" si="9"/>
        <v>0</v>
      </c>
      <c r="X18" s="1152"/>
      <c r="Y18" s="1182">
        <f t="shared" si="10"/>
        <v>0</v>
      </c>
      <c r="Z18" s="1183">
        <f t="shared" si="11"/>
        <v>0</v>
      </c>
    </row>
    <row r="19" spans="1:26" ht="12.6" customHeight="1">
      <c r="A19" s="572"/>
      <c r="B19" s="650" t="s">
        <v>684</v>
      </c>
      <c r="C19" s="1175">
        <f>MH1960_HOSP_COSTS!M18</f>
        <v>0</v>
      </c>
      <c r="D19" s="1189"/>
      <c r="E19" s="1190">
        <f t="shared" si="12"/>
        <v>0</v>
      </c>
      <c r="F19" s="1152"/>
      <c r="G19" s="1181">
        <f t="shared" si="1"/>
        <v>0</v>
      </c>
      <c r="H19" s="1152"/>
      <c r="I19" s="1181">
        <f t="shared" si="2"/>
        <v>0</v>
      </c>
      <c r="J19" s="1155"/>
      <c r="K19" s="1179">
        <f t="shared" si="3"/>
        <v>0</v>
      </c>
      <c r="L19" s="1152"/>
      <c r="M19" s="1181">
        <f t="shared" si="4"/>
        <v>0</v>
      </c>
      <c r="N19" s="1152"/>
      <c r="O19" s="1181">
        <f t="shared" si="5"/>
        <v>0</v>
      </c>
      <c r="P19" s="1152"/>
      <c r="Q19" s="1181">
        <f t="shared" si="6"/>
        <v>0</v>
      </c>
      <c r="R19" s="1152"/>
      <c r="S19" s="1181">
        <f t="shared" si="7"/>
        <v>0</v>
      </c>
      <c r="T19" s="1152"/>
      <c r="U19" s="1181">
        <f t="shared" si="8"/>
        <v>0</v>
      </c>
      <c r="V19" s="1152"/>
      <c r="W19" s="1181">
        <f t="shared" si="9"/>
        <v>0</v>
      </c>
      <c r="X19" s="1152"/>
      <c r="Y19" s="1182">
        <f t="shared" si="10"/>
        <v>0</v>
      </c>
      <c r="Z19" s="1183">
        <f t="shared" si="11"/>
        <v>0</v>
      </c>
    </row>
    <row r="20" spans="1:26" ht="12.6" customHeight="1">
      <c r="A20" s="572"/>
      <c r="B20" s="650" t="s">
        <v>685</v>
      </c>
      <c r="C20" s="1175">
        <f>MH1960_HOSP_COSTS!M19</f>
        <v>0</v>
      </c>
      <c r="D20" s="1189"/>
      <c r="E20" s="1190">
        <f t="shared" si="12"/>
        <v>0</v>
      </c>
      <c r="F20" s="1152"/>
      <c r="G20" s="1181">
        <f t="shared" si="1"/>
        <v>0</v>
      </c>
      <c r="H20" s="1152"/>
      <c r="I20" s="1181">
        <f t="shared" si="2"/>
        <v>0</v>
      </c>
      <c r="J20" s="1155"/>
      <c r="K20" s="1179">
        <f t="shared" si="3"/>
        <v>0</v>
      </c>
      <c r="L20" s="1152"/>
      <c r="M20" s="1181">
        <f t="shared" si="4"/>
        <v>0</v>
      </c>
      <c r="N20" s="1152"/>
      <c r="O20" s="1181">
        <f t="shared" si="5"/>
        <v>0</v>
      </c>
      <c r="P20" s="1152"/>
      <c r="Q20" s="1181">
        <f t="shared" si="6"/>
        <v>0</v>
      </c>
      <c r="R20" s="1152"/>
      <c r="S20" s="1181">
        <f t="shared" si="7"/>
        <v>0</v>
      </c>
      <c r="T20" s="1152"/>
      <c r="U20" s="1181">
        <f t="shared" si="8"/>
        <v>0</v>
      </c>
      <c r="V20" s="1152"/>
      <c r="W20" s="1181">
        <f t="shared" si="9"/>
        <v>0</v>
      </c>
      <c r="X20" s="1152"/>
      <c r="Y20" s="1182">
        <f t="shared" si="10"/>
        <v>0</v>
      </c>
      <c r="Z20" s="1183">
        <f t="shared" si="11"/>
        <v>0</v>
      </c>
    </row>
    <row r="21" spans="1:26" ht="12.6" customHeight="1">
      <c r="A21" s="572"/>
      <c r="B21" s="650" t="s">
        <v>686</v>
      </c>
      <c r="C21" s="1175">
        <f>MH1960_HOSP_COSTS!M20</f>
        <v>0</v>
      </c>
      <c r="D21" s="1189"/>
      <c r="E21" s="1190">
        <f t="shared" si="12"/>
        <v>0</v>
      </c>
      <c r="F21" s="1152"/>
      <c r="G21" s="1181">
        <f t="shared" si="1"/>
        <v>0</v>
      </c>
      <c r="H21" s="1152"/>
      <c r="I21" s="1181">
        <f t="shared" si="2"/>
        <v>0</v>
      </c>
      <c r="J21" s="1155"/>
      <c r="K21" s="1179">
        <f t="shared" si="3"/>
        <v>0</v>
      </c>
      <c r="L21" s="1152"/>
      <c r="M21" s="1181">
        <f t="shared" si="4"/>
        <v>0</v>
      </c>
      <c r="N21" s="1152"/>
      <c r="O21" s="1181">
        <f t="shared" si="5"/>
        <v>0</v>
      </c>
      <c r="P21" s="1152"/>
      <c r="Q21" s="1181">
        <f t="shared" si="6"/>
        <v>0</v>
      </c>
      <c r="R21" s="1152"/>
      <c r="S21" s="1181">
        <f t="shared" si="7"/>
        <v>0</v>
      </c>
      <c r="T21" s="1152"/>
      <c r="U21" s="1181">
        <f t="shared" si="8"/>
        <v>0</v>
      </c>
      <c r="V21" s="1152"/>
      <c r="W21" s="1181">
        <f t="shared" si="9"/>
        <v>0</v>
      </c>
      <c r="X21" s="1152"/>
      <c r="Y21" s="1182">
        <f t="shared" si="10"/>
        <v>0</v>
      </c>
      <c r="Z21" s="1183">
        <f t="shared" si="11"/>
        <v>0</v>
      </c>
    </row>
    <row r="22" spans="1:26" ht="12.6" customHeight="1">
      <c r="A22" s="572"/>
      <c r="B22" s="650" t="str">
        <f>MH1960_HOSP_COSTS!B21</f>
        <v>Other Special Care Unit (specify)</v>
      </c>
      <c r="C22" s="1175">
        <f>MH1960_HOSP_COSTS!M21</f>
        <v>0</v>
      </c>
      <c r="D22" s="1189"/>
      <c r="E22" s="1190">
        <f t="shared" si="12"/>
        <v>0</v>
      </c>
      <c r="F22" s="1152"/>
      <c r="G22" s="1181">
        <f t="shared" si="1"/>
        <v>0</v>
      </c>
      <c r="H22" s="1152"/>
      <c r="I22" s="1181">
        <f t="shared" si="2"/>
        <v>0</v>
      </c>
      <c r="J22" s="1155"/>
      <c r="K22" s="1179">
        <f t="shared" si="3"/>
        <v>0</v>
      </c>
      <c r="L22" s="1152"/>
      <c r="M22" s="1181">
        <f t="shared" si="4"/>
        <v>0</v>
      </c>
      <c r="N22" s="1152"/>
      <c r="O22" s="1181">
        <f t="shared" si="5"/>
        <v>0</v>
      </c>
      <c r="P22" s="1152"/>
      <c r="Q22" s="1181">
        <f t="shared" si="6"/>
        <v>0</v>
      </c>
      <c r="R22" s="1152"/>
      <c r="S22" s="1181">
        <f t="shared" si="7"/>
        <v>0</v>
      </c>
      <c r="T22" s="1152"/>
      <c r="U22" s="1181">
        <f t="shared" si="8"/>
        <v>0</v>
      </c>
      <c r="V22" s="1152"/>
      <c r="W22" s="1181">
        <f t="shared" si="9"/>
        <v>0</v>
      </c>
      <c r="X22" s="1152"/>
      <c r="Y22" s="1182">
        <f t="shared" si="10"/>
        <v>0</v>
      </c>
      <c r="Z22" s="1183">
        <f t="shared" si="11"/>
        <v>0</v>
      </c>
    </row>
    <row r="23" spans="1:26" ht="12.6" customHeight="1">
      <c r="A23" s="572"/>
      <c r="B23" s="650" t="str">
        <f>MH1960_HOSP_COSTS!B22</f>
        <v>Subprovider (specify)</v>
      </c>
      <c r="C23" s="1175">
        <f>MH1960_HOSP_COSTS!M22</f>
        <v>0</v>
      </c>
      <c r="D23" s="1189"/>
      <c r="E23" s="1190">
        <f t="shared" si="12"/>
        <v>0</v>
      </c>
      <c r="F23" s="1152"/>
      <c r="G23" s="1181">
        <f t="shared" si="1"/>
        <v>0</v>
      </c>
      <c r="H23" s="1152"/>
      <c r="I23" s="1181">
        <f t="shared" si="2"/>
        <v>0</v>
      </c>
      <c r="J23" s="1155"/>
      <c r="K23" s="1179">
        <f t="shared" si="3"/>
        <v>0</v>
      </c>
      <c r="L23" s="1152"/>
      <c r="M23" s="1181">
        <f t="shared" si="4"/>
        <v>0</v>
      </c>
      <c r="N23" s="1152"/>
      <c r="O23" s="1181">
        <f t="shared" si="5"/>
        <v>0</v>
      </c>
      <c r="P23" s="1152"/>
      <c r="Q23" s="1181">
        <f t="shared" si="6"/>
        <v>0</v>
      </c>
      <c r="R23" s="1152"/>
      <c r="S23" s="1181">
        <f t="shared" si="7"/>
        <v>0</v>
      </c>
      <c r="T23" s="1152"/>
      <c r="U23" s="1181">
        <f t="shared" si="8"/>
        <v>0</v>
      </c>
      <c r="V23" s="1152"/>
      <c r="W23" s="1181">
        <f t="shared" si="9"/>
        <v>0</v>
      </c>
      <c r="X23" s="1152"/>
      <c r="Y23" s="1182">
        <f t="shared" si="10"/>
        <v>0</v>
      </c>
      <c r="Z23" s="1183">
        <f t="shared" si="11"/>
        <v>0</v>
      </c>
    </row>
    <row r="24" spans="1:26" ht="12.6" customHeight="1">
      <c r="A24" s="572"/>
      <c r="B24" s="650" t="str">
        <f>MH1960_HOSP_COSTS!B23</f>
        <v>Subprovider (specify)</v>
      </c>
      <c r="C24" s="1175">
        <f>MH1960_HOSP_COSTS!M23</f>
        <v>0</v>
      </c>
      <c r="D24" s="1189"/>
      <c r="E24" s="1190">
        <f t="shared" si="12"/>
        <v>0</v>
      </c>
      <c r="F24" s="1152"/>
      <c r="G24" s="1181">
        <f t="shared" si="1"/>
        <v>0</v>
      </c>
      <c r="H24" s="1152"/>
      <c r="I24" s="1181">
        <f t="shared" si="2"/>
        <v>0</v>
      </c>
      <c r="J24" s="1155"/>
      <c r="K24" s="1179">
        <f t="shared" si="3"/>
        <v>0</v>
      </c>
      <c r="L24" s="1152"/>
      <c r="M24" s="1181">
        <f t="shared" si="4"/>
        <v>0</v>
      </c>
      <c r="N24" s="1152"/>
      <c r="O24" s="1181">
        <f t="shared" si="5"/>
        <v>0</v>
      </c>
      <c r="P24" s="1152"/>
      <c r="Q24" s="1181">
        <f t="shared" si="6"/>
        <v>0</v>
      </c>
      <c r="R24" s="1152"/>
      <c r="S24" s="1181">
        <f t="shared" si="7"/>
        <v>0</v>
      </c>
      <c r="T24" s="1152"/>
      <c r="U24" s="1181">
        <f t="shared" si="8"/>
        <v>0</v>
      </c>
      <c r="V24" s="1152"/>
      <c r="W24" s="1181">
        <f t="shared" si="9"/>
        <v>0</v>
      </c>
      <c r="X24" s="1152"/>
      <c r="Y24" s="1182">
        <f t="shared" si="10"/>
        <v>0</v>
      </c>
      <c r="Z24" s="1183">
        <f t="shared" si="11"/>
        <v>0</v>
      </c>
    </row>
    <row r="25" spans="1:26" ht="12.6" customHeight="1">
      <c r="A25" s="572"/>
      <c r="B25" s="650" t="str">
        <f>MH1960_HOSP_COSTS!B24</f>
        <v>Subprovider (specify)</v>
      </c>
      <c r="C25" s="1175">
        <f>MH1960_HOSP_COSTS!M24</f>
        <v>0</v>
      </c>
      <c r="D25" s="1189"/>
      <c r="E25" s="1190">
        <f t="shared" si="12"/>
        <v>0</v>
      </c>
      <c r="F25" s="1152"/>
      <c r="G25" s="1181">
        <f t="shared" si="1"/>
        <v>0</v>
      </c>
      <c r="H25" s="1152"/>
      <c r="I25" s="1181">
        <f t="shared" si="2"/>
        <v>0</v>
      </c>
      <c r="J25" s="1155"/>
      <c r="K25" s="1179">
        <f t="shared" si="3"/>
        <v>0</v>
      </c>
      <c r="L25" s="1152"/>
      <c r="M25" s="1181">
        <f t="shared" si="4"/>
        <v>0</v>
      </c>
      <c r="N25" s="1152"/>
      <c r="O25" s="1181">
        <f t="shared" si="5"/>
        <v>0</v>
      </c>
      <c r="P25" s="1152"/>
      <c r="Q25" s="1181">
        <f t="shared" si="6"/>
        <v>0</v>
      </c>
      <c r="R25" s="1152"/>
      <c r="S25" s="1181">
        <f t="shared" si="7"/>
        <v>0</v>
      </c>
      <c r="T25" s="1152"/>
      <c r="U25" s="1181">
        <f t="shared" si="8"/>
        <v>0</v>
      </c>
      <c r="V25" s="1152"/>
      <c r="W25" s="1181">
        <f t="shared" si="9"/>
        <v>0</v>
      </c>
      <c r="X25" s="1152"/>
      <c r="Y25" s="1182">
        <f t="shared" si="10"/>
        <v>0</v>
      </c>
      <c r="Z25" s="1183">
        <f t="shared" si="11"/>
        <v>0</v>
      </c>
    </row>
    <row r="26" spans="1:26" ht="12.6" customHeight="1">
      <c r="A26" s="572"/>
      <c r="B26" s="650" t="s">
        <v>689</v>
      </c>
      <c r="C26" s="1175">
        <f>MH1960_HOSP_COSTS!M25</f>
        <v>0</v>
      </c>
      <c r="D26" s="1189"/>
      <c r="E26" s="1190">
        <f t="shared" si="12"/>
        <v>0</v>
      </c>
      <c r="F26" s="1152"/>
      <c r="G26" s="1181">
        <f t="shared" si="1"/>
        <v>0</v>
      </c>
      <c r="H26" s="1152"/>
      <c r="I26" s="1181">
        <f t="shared" si="2"/>
        <v>0</v>
      </c>
      <c r="J26" s="1155"/>
      <c r="K26" s="1179">
        <f t="shared" si="3"/>
        <v>0</v>
      </c>
      <c r="L26" s="1152"/>
      <c r="M26" s="1181">
        <f t="shared" si="4"/>
        <v>0</v>
      </c>
      <c r="N26" s="1152"/>
      <c r="O26" s="1181">
        <f t="shared" si="5"/>
        <v>0</v>
      </c>
      <c r="P26" s="1152"/>
      <c r="Q26" s="1181">
        <f t="shared" si="6"/>
        <v>0</v>
      </c>
      <c r="R26" s="1152"/>
      <c r="S26" s="1181">
        <f t="shared" si="7"/>
        <v>0</v>
      </c>
      <c r="T26" s="1152"/>
      <c r="U26" s="1181">
        <f t="shared" si="8"/>
        <v>0</v>
      </c>
      <c r="V26" s="1152"/>
      <c r="W26" s="1181">
        <f t="shared" si="9"/>
        <v>0</v>
      </c>
      <c r="X26" s="1152"/>
      <c r="Y26" s="1182">
        <f t="shared" si="10"/>
        <v>0</v>
      </c>
      <c r="Z26" s="1183">
        <f t="shared" si="11"/>
        <v>0</v>
      </c>
    </row>
    <row r="27" spans="1:26" ht="12.6" customHeight="1">
      <c r="A27" s="572"/>
      <c r="B27" s="650" t="s">
        <v>690</v>
      </c>
      <c r="C27" s="1175">
        <f>MH1960_HOSP_COSTS!M26</f>
        <v>0</v>
      </c>
      <c r="D27" s="1189"/>
      <c r="E27" s="1190">
        <f t="shared" si="12"/>
        <v>0</v>
      </c>
      <c r="F27" s="1152"/>
      <c r="G27" s="1181">
        <f t="shared" si="1"/>
        <v>0</v>
      </c>
      <c r="H27" s="1152"/>
      <c r="I27" s="1181">
        <f t="shared" si="2"/>
        <v>0</v>
      </c>
      <c r="J27" s="1155"/>
      <c r="K27" s="1179">
        <f t="shared" si="3"/>
        <v>0</v>
      </c>
      <c r="L27" s="1152"/>
      <c r="M27" s="1181">
        <f t="shared" si="4"/>
        <v>0</v>
      </c>
      <c r="N27" s="1152"/>
      <c r="O27" s="1181">
        <f t="shared" si="5"/>
        <v>0</v>
      </c>
      <c r="P27" s="1152"/>
      <c r="Q27" s="1181">
        <f t="shared" si="6"/>
        <v>0</v>
      </c>
      <c r="R27" s="1152"/>
      <c r="S27" s="1181">
        <f t="shared" si="7"/>
        <v>0</v>
      </c>
      <c r="T27" s="1152"/>
      <c r="U27" s="1181">
        <f t="shared" si="8"/>
        <v>0</v>
      </c>
      <c r="V27" s="1152"/>
      <c r="W27" s="1181">
        <f t="shared" si="9"/>
        <v>0</v>
      </c>
      <c r="X27" s="1152"/>
      <c r="Y27" s="1182">
        <f t="shared" si="10"/>
        <v>0</v>
      </c>
      <c r="Z27" s="1183">
        <f t="shared" si="11"/>
        <v>0</v>
      </c>
    </row>
    <row r="28" spans="1:26" ht="12.6" customHeight="1">
      <c r="A28" s="572"/>
      <c r="B28" s="650" t="s">
        <v>691</v>
      </c>
      <c r="C28" s="1175">
        <f>MH1960_HOSP_COSTS!M27</f>
        <v>0</v>
      </c>
      <c r="D28" s="1189"/>
      <c r="E28" s="1190">
        <f t="shared" si="12"/>
        <v>0</v>
      </c>
      <c r="F28" s="1152"/>
      <c r="G28" s="1181">
        <f t="shared" si="1"/>
        <v>0</v>
      </c>
      <c r="H28" s="1152"/>
      <c r="I28" s="1181">
        <f t="shared" si="2"/>
        <v>0</v>
      </c>
      <c r="J28" s="1155"/>
      <c r="K28" s="1179">
        <f t="shared" si="3"/>
        <v>0</v>
      </c>
      <c r="L28" s="1152"/>
      <c r="M28" s="1181">
        <f t="shared" si="4"/>
        <v>0</v>
      </c>
      <c r="N28" s="1152"/>
      <c r="O28" s="1181">
        <f t="shared" si="5"/>
        <v>0</v>
      </c>
      <c r="P28" s="1152"/>
      <c r="Q28" s="1181">
        <f t="shared" si="6"/>
        <v>0</v>
      </c>
      <c r="R28" s="1152"/>
      <c r="S28" s="1181">
        <f t="shared" si="7"/>
        <v>0</v>
      </c>
      <c r="T28" s="1152"/>
      <c r="U28" s="1181">
        <f t="shared" si="8"/>
        <v>0</v>
      </c>
      <c r="V28" s="1152"/>
      <c r="W28" s="1181">
        <f t="shared" si="9"/>
        <v>0</v>
      </c>
      <c r="X28" s="1152"/>
      <c r="Y28" s="1182">
        <f t="shared" si="10"/>
        <v>0</v>
      </c>
      <c r="Z28" s="1183">
        <f t="shared" si="11"/>
        <v>0</v>
      </c>
    </row>
    <row r="29" spans="1:26" ht="12.6" customHeight="1">
      <c r="A29" s="573"/>
      <c r="B29" s="651" t="s">
        <v>692</v>
      </c>
      <c r="C29" s="1175">
        <f>MH1960_HOSP_COSTS!M28</f>
        <v>0</v>
      </c>
      <c r="D29" s="1189"/>
      <c r="E29" s="1190">
        <f t="shared" si="12"/>
        <v>0</v>
      </c>
      <c r="F29" s="1152"/>
      <c r="G29" s="1181">
        <f t="shared" si="1"/>
        <v>0</v>
      </c>
      <c r="H29" s="1152"/>
      <c r="I29" s="1181">
        <f t="shared" si="2"/>
        <v>0</v>
      </c>
      <c r="J29" s="1155"/>
      <c r="K29" s="1179">
        <f t="shared" si="3"/>
        <v>0</v>
      </c>
      <c r="L29" s="1152"/>
      <c r="M29" s="1181">
        <f t="shared" si="4"/>
        <v>0</v>
      </c>
      <c r="N29" s="1152"/>
      <c r="O29" s="1181">
        <f t="shared" si="5"/>
        <v>0</v>
      </c>
      <c r="P29" s="1152"/>
      <c r="Q29" s="1181">
        <f t="shared" si="6"/>
        <v>0</v>
      </c>
      <c r="R29" s="1152"/>
      <c r="S29" s="1181">
        <f t="shared" si="7"/>
        <v>0</v>
      </c>
      <c r="T29" s="1152"/>
      <c r="U29" s="1181">
        <f t="shared" si="8"/>
        <v>0</v>
      </c>
      <c r="V29" s="1152"/>
      <c r="W29" s="1181">
        <f t="shared" si="9"/>
        <v>0</v>
      </c>
      <c r="X29" s="1152"/>
      <c r="Y29" s="1182">
        <f t="shared" si="10"/>
        <v>0</v>
      </c>
      <c r="Z29" s="1183">
        <f t="shared" si="11"/>
        <v>0</v>
      </c>
    </row>
    <row r="30" spans="1:26" ht="12.6" customHeight="1">
      <c r="A30" s="569" t="s">
        <v>693</v>
      </c>
      <c r="B30" s="570"/>
      <c r="C30" s="1156"/>
      <c r="D30" s="1191"/>
      <c r="E30" s="1191"/>
      <c r="F30" s="1192"/>
      <c r="G30" s="1185"/>
      <c r="H30" s="1184"/>
      <c r="I30" s="1185"/>
      <c r="J30" s="1155"/>
      <c r="K30" s="1179"/>
      <c r="L30" s="1184"/>
      <c r="M30" s="1185"/>
      <c r="N30" s="1184"/>
      <c r="O30" s="1185"/>
      <c r="P30" s="1184"/>
      <c r="Q30" s="1185"/>
      <c r="R30" s="1184"/>
      <c r="S30" s="1185"/>
      <c r="T30" s="1184"/>
      <c r="U30" s="1185"/>
      <c r="V30" s="1184"/>
      <c r="W30" s="1185"/>
      <c r="X30" s="1184"/>
      <c r="Y30" s="1185"/>
      <c r="Z30" s="1171"/>
    </row>
    <row r="31" spans="1:26" ht="12.6" customHeight="1">
      <c r="A31" s="572"/>
      <c r="B31" s="650" t="s">
        <v>694</v>
      </c>
      <c r="C31" s="1175">
        <f>MH1960_HOSP_COSTS!M30</f>
        <v>0</v>
      </c>
      <c r="D31" s="1193"/>
      <c r="E31" s="1190">
        <f t="shared" si="12"/>
        <v>0</v>
      </c>
      <c r="F31" s="1152"/>
      <c r="G31" s="1181">
        <f t="shared" ref="G31:G62" si="13">$C31*F31</f>
        <v>0</v>
      </c>
      <c r="H31" s="1152"/>
      <c r="I31" s="1181">
        <f t="shared" ref="I31:I62" si="14">$C31*H31</f>
        <v>0</v>
      </c>
      <c r="J31" s="1155"/>
      <c r="K31" s="1179">
        <f t="shared" ref="K31:K62" si="15">$C31*J31</f>
        <v>0</v>
      </c>
      <c r="L31" s="1152"/>
      <c r="M31" s="1181">
        <f t="shared" ref="M31:M62" si="16">$C31*L31</f>
        <v>0</v>
      </c>
      <c r="N31" s="1152"/>
      <c r="O31" s="1181">
        <f t="shared" ref="O31:O62" si="17">$C31*N31</f>
        <v>0</v>
      </c>
      <c r="P31" s="1152"/>
      <c r="Q31" s="1181">
        <f t="shared" ref="Q31:Q62" si="18">$C31*P31</f>
        <v>0</v>
      </c>
      <c r="R31" s="1152"/>
      <c r="S31" s="1181">
        <f t="shared" ref="S31:S62" si="19">$C31*R31</f>
        <v>0</v>
      </c>
      <c r="T31" s="1152"/>
      <c r="U31" s="1181">
        <f t="shared" ref="U31:U62" si="20">$C31*T31</f>
        <v>0</v>
      </c>
      <c r="V31" s="1152"/>
      <c r="W31" s="1181">
        <f t="shared" ref="W31:W62" si="21">$C31*V31</f>
        <v>0</v>
      </c>
      <c r="X31" s="1152"/>
      <c r="Y31" s="1181">
        <f t="shared" ref="Y31:Y62" si="22">$C31*X31</f>
        <v>0</v>
      </c>
      <c r="Z31" s="1177">
        <f t="shared" ref="Z31:Z62" si="23">SUM(E31,G31,I31,K31,M31,O31,Q31,S31,U31,W31,Y31)</f>
        <v>0</v>
      </c>
    </row>
    <row r="32" spans="1:26" ht="12.6" customHeight="1">
      <c r="A32" s="572"/>
      <c r="B32" s="650" t="s">
        <v>695</v>
      </c>
      <c r="C32" s="1175">
        <f>MH1960_HOSP_COSTS!M31</f>
        <v>0</v>
      </c>
      <c r="D32" s="1193"/>
      <c r="E32" s="1190">
        <f t="shared" si="12"/>
        <v>0</v>
      </c>
      <c r="F32" s="1152"/>
      <c r="G32" s="1181">
        <f t="shared" si="13"/>
        <v>0</v>
      </c>
      <c r="H32" s="1152"/>
      <c r="I32" s="1181">
        <f t="shared" si="14"/>
        <v>0</v>
      </c>
      <c r="J32" s="1155"/>
      <c r="K32" s="1179">
        <f t="shared" si="15"/>
        <v>0</v>
      </c>
      <c r="L32" s="1152"/>
      <c r="M32" s="1181">
        <f t="shared" si="16"/>
        <v>0</v>
      </c>
      <c r="N32" s="1152"/>
      <c r="O32" s="1181">
        <f t="shared" si="17"/>
        <v>0</v>
      </c>
      <c r="P32" s="1152"/>
      <c r="Q32" s="1181">
        <f t="shared" si="18"/>
        <v>0</v>
      </c>
      <c r="R32" s="1152"/>
      <c r="S32" s="1181">
        <f t="shared" si="19"/>
        <v>0</v>
      </c>
      <c r="T32" s="1152"/>
      <c r="U32" s="1181">
        <f t="shared" si="20"/>
        <v>0</v>
      </c>
      <c r="V32" s="1152"/>
      <c r="W32" s="1181">
        <f t="shared" si="21"/>
        <v>0</v>
      </c>
      <c r="X32" s="1152"/>
      <c r="Y32" s="1181">
        <f t="shared" si="22"/>
        <v>0</v>
      </c>
      <c r="Z32" s="1177">
        <f t="shared" si="23"/>
        <v>0</v>
      </c>
    </row>
    <row r="33" spans="1:26" ht="12.6" customHeight="1">
      <c r="A33" s="572"/>
      <c r="B33" s="650" t="s">
        <v>696</v>
      </c>
      <c r="C33" s="1175">
        <f>MH1960_HOSP_COSTS!M32</f>
        <v>0</v>
      </c>
      <c r="D33" s="1193"/>
      <c r="E33" s="1190">
        <f t="shared" si="12"/>
        <v>0</v>
      </c>
      <c r="F33" s="1152"/>
      <c r="G33" s="1181">
        <f t="shared" si="13"/>
        <v>0</v>
      </c>
      <c r="H33" s="1152"/>
      <c r="I33" s="1181">
        <f t="shared" si="14"/>
        <v>0</v>
      </c>
      <c r="J33" s="1155"/>
      <c r="K33" s="1179">
        <f t="shared" si="15"/>
        <v>0</v>
      </c>
      <c r="L33" s="1152"/>
      <c r="M33" s="1181">
        <f t="shared" si="16"/>
        <v>0</v>
      </c>
      <c r="N33" s="1152"/>
      <c r="O33" s="1181">
        <f t="shared" si="17"/>
        <v>0</v>
      </c>
      <c r="P33" s="1152"/>
      <c r="Q33" s="1181">
        <f t="shared" si="18"/>
        <v>0</v>
      </c>
      <c r="R33" s="1152"/>
      <c r="S33" s="1181">
        <f t="shared" si="19"/>
        <v>0</v>
      </c>
      <c r="T33" s="1152"/>
      <c r="U33" s="1181">
        <f t="shared" si="20"/>
        <v>0</v>
      </c>
      <c r="V33" s="1152"/>
      <c r="W33" s="1181">
        <f t="shared" si="21"/>
        <v>0</v>
      </c>
      <c r="X33" s="1152"/>
      <c r="Y33" s="1181">
        <f t="shared" si="22"/>
        <v>0</v>
      </c>
      <c r="Z33" s="1177">
        <f t="shared" si="23"/>
        <v>0</v>
      </c>
    </row>
    <row r="34" spans="1:26" ht="12.6" customHeight="1">
      <c r="A34" s="572"/>
      <c r="B34" s="650" t="s">
        <v>697</v>
      </c>
      <c r="C34" s="1175">
        <f>MH1960_HOSP_COSTS!M33</f>
        <v>0</v>
      </c>
      <c r="D34" s="1193"/>
      <c r="E34" s="1190">
        <f t="shared" si="12"/>
        <v>0</v>
      </c>
      <c r="F34" s="1152"/>
      <c r="G34" s="1181">
        <f t="shared" si="13"/>
        <v>0</v>
      </c>
      <c r="H34" s="1152"/>
      <c r="I34" s="1181">
        <f t="shared" si="14"/>
        <v>0</v>
      </c>
      <c r="J34" s="1155"/>
      <c r="K34" s="1179">
        <f t="shared" si="15"/>
        <v>0</v>
      </c>
      <c r="L34" s="1152"/>
      <c r="M34" s="1181">
        <f t="shared" si="16"/>
        <v>0</v>
      </c>
      <c r="N34" s="1152"/>
      <c r="O34" s="1181">
        <f t="shared" si="17"/>
        <v>0</v>
      </c>
      <c r="P34" s="1152"/>
      <c r="Q34" s="1181">
        <f t="shared" si="18"/>
        <v>0</v>
      </c>
      <c r="R34" s="1152"/>
      <c r="S34" s="1181">
        <f t="shared" si="19"/>
        <v>0</v>
      </c>
      <c r="T34" s="1152"/>
      <c r="U34" s="1181">
        <f t="shared" si="20"/>
        <v>0</v>
      </c>
      <c r="V34" s="1152"/>
      <c r="W34" s="1181">
        <f t="shared" si="21"/>
        <v>0</v>
      </c>
      <c r="X34" s="1152"/>
      <c r="Y34" s="1181">
        <f t="shared" si="22"/>
        <v>0</v>
      </c>
      <c r="Z34" s="1177">
        <f t="shared" si="23"/>
        <v>0</v>
      </c>
    </row>
    <row r="35" spans="1:26" ht="12.6" customHeight="1">
      <c r="A35" s="572"/>
      <c r="B35" s="650" t="s">
        <v>698</v>
      </c>
      <c r="C35" s="1175">
        <f>MH1960_HOSP_COSTS!M34</f>
        <v>0</v>
      </c>
      <c r="D35" s="1193"/>
      <c r="E35" s="1190">
        <f t="shared" si="12"/>
        <v>0</v>
      </c>
      <c r="F35" s="1152"/>
      <c r="G35" s="1181">
        <f t="shared" si="13"/>
        <v>0</v>
      </c>
      <c r="H35" s="1152"/>
      <c r="I35" s="1181">
        <f t="shared" si="14"/>
        <v>0</v>
      </c>
      <c r="J35" s="1155"/>
      <c r="K35" s="1179">
        <f t="shared" si="15"/>
        <v>0</v>
      </c>
      <c r="L35" s="1152"/>
      <c r="M35" s="1181">
        <f t="shared" si="16"/>
        <v>0</v>
      </c>
      <c r="N35" s="1152"/>
      <c r="O35" s="1181">
        <f t="shared" si="17"/>
        <v>0</v>
      </c>
      <c r="P35" s="1152"/>
      <c r="Q35" s="1181">
        <f t="shared" si="18"/>
        <v>0</v>
      </c>
      <c r="R35" s="1152"/>
      <c r="S35" s="1181">
        <f t="shared" si="19"/>
        <v>0</v>
      </c>
      <c r="T35" s="1152"/>
      <c r="U35" s="1181">
        <f t="shared" si="20"/>
        <v>0</v>
      </c>
      <c r="V35" s="1152"/>
      <c r="W35" s="1181">
        <f t="shared" si="21"/>
        <v>0</v>
      </c>
      <c r="X35" s="1152"/>
      <c r="Y35" s="1181">
        <f t="shared" si="22"/>
        <v>0</v>
      </c>
      <c r="Z35" s="1177">
        <f t="shared" si="23"/>
        <v>0</v>
      </c>
    </row>
    <row r="36" spans="1:26" ht="12.6" customHeight="1">
      <c r="A36" s="572"/>
      <c r="B36" s="650" t="s">
        <v>699</v>
      </c>
      <c r="C36" s="1175">
        <f>MH1960_HOSP_COSTS!M35</f>
        <v>0</v>
      </c>
      <c r="D36" s="1193"/>
      <c r="E36" s="1190">
        <f t="shared" si="12"/>
        <v>0</v>
      </c>
      <c r="F36" s="1152"/>
      <c r="G36" s="1181">
        <f t="shared" si="13"/>
        <v>0</v>
      </c>
      <c r="H36" s="1152"/>
      <c r="I36" s="1181">
        <f t="shared" si="14"/>
        <v>0</v>
      </c>
      <c r="J36" s="1155"/>
      <c r="K36" s="1179">
        <f t="shared" si="15"/>
        <v>0</v>
      </c>
      <c r="L36" s="1152"/>
      <c r="M36" s="1181">
        <f t="shared" si="16"/>
        <v>0</v>
      </c>
      <c r="N36" s="1152"/>
      <c r="O36" s="1181">
        <f t="shared" si="17"/>
        <v>0</v>
      </c>
      <c r="P36" s="1152"/>
      <c r="Q36" s="1181">
        <f t="shared" si="18"/>
        <v>0</v>
      </c>
      <c r="R36" s="1152"/>
      <c r="S36" s="1181">
        <f t="shared" si="19"/>
        <v>0</v>
      </c>
      <c r="T36" s="1152"/>
      <c r="U36" s="1181">
        <f t="shared" si="20"/>
        <v>0</v>
      </c>
      <c r="V36" s="1152"/>
      <c r="W36" s="1181">
        <f t="shared" si="21"/>
        <v>0</v>
      </c>
      <c r="X36" s="1152"/>
      <c r="Y36" s="1181">
        <f t="shared" si="22"/>
        <v>0</v>
      </c>
      <c r="Z36" s="1177">
        <f t="shared" si="23"/>
        <v>0</v>
      </c>
    </row>
    <row r="37" spans="1:26" ht="12.6" customHeight="1">
      <c r="A37" s="572"/>
      <c r="B37" s="650" t="s">
        <v>700</v>
      </c>
      <c r="C37" s="1175">
        <f>MH1960_HOSP_COSTS!M36</f>
        <v>0</v>
      </c>
      <c r="D37" s="1193"/>
      <c r="E37" s="1190">
        <f t="shared" si="12"/>
        <v>0</v>
      </c>
      <c r="F37" s="1152"/>
      <c r="G37" s="1181">
        <f t="shared" si="13"/>
        <v>0</v>
      </c>
      <c r="H37" s="1152"/>
      <c r="I37" s="1181">
        <f t="shared" si="14"/>
        <v>0</v>
      </c>
      <c r="J37" s="1155"/>
      <c r="K37" s="1179">
        <f t="shared" si="15"/>
        <v>0</v>
      </c>
      <c r="L37" s="1152"/>
      <c r="M37" s="1181">
        <f t="shared" si="16"/>
        <v>0</v>
      </c>
      <c r="N37" s="1152"/>
      <c r="O37" s="1181">
        <f t="shared" si="17"/>
        <v>0</v>
      </c>
      <c r="P37" s="1152"/>
      <c r="Q37" s="1181">
        <f t="shared" si="18"/>
        <v>0</v>
      </c>
      <c r="R37" s="1152"/>
      <c r="S37" s="1181">
        <f t="shared" si="19"/>
        <v>0</v>
      </c>
      <c r="T37" s="1152"/>
      <c r="U37" s="1181">
        <f t="shared" si="20"/>
        <v>0</v>
      </c>
      <c r="V37" s="1152"/>
      <c r="W37" s="1181">
        <f t="shared" si="21"/>
        <v>0</v>
      </c>
      <c r="X37" s="1152"/>
      <c r="Y37" s="1181">
        <f t="shared" si="22"/>
        <v>0</v>
      </c>
      <c r="Z37" s="1177">
        <f t="shared" si="23"/>
        <v>0</v>
      </c>
    </row>
    <row r="38" spans="1:26" ht="12.6" customHeight="1">
      <c r="A38" s="572"/>
      <c r="B38" s="872" t="s">
        <v>931</v>
      </c>
      <c r="C38" s="1175">
        <f>MH1960_HOSP_COSTS!M37</f>
        <v>0</v>
      </c>
      <c r="D38" s="1193"/>
      <c r="E38" s="1190">
        <f t="shared" si="12"/>
        <v>0</v>
      </c>
      <c r="F38" s="1152"/>
      <c r="G38" s="1181">
        <f t="shared" si="13"/>
        <v>0</v>
      </c>
      <c r="H38" s="1152"/>
      <c r="I38" s="1181">
        <f t="shared" si="14"/>
        <v>0</v>
      </c>
      <c r="J38" s="1155"/>
      <c r="K38" s="1179">
        <f t="shared" si="15"/>
        <v>0</v>
      </c>
      <c r="L38" s="1152"/>
      <c r="M38" s="1181">
        <f t="shared" si="16"/>
        <v>0</v>
      </c>
      <c r="N38" s="1152"/>
      <c r="O38" s="1181">
        <f t="shared" si="17"/>
        <v>0</v>
      </c>
      <c r="P38" s="1152"/>
      <c r="Q38" s="1181">
        <f t="shared" si="18"/>
        <v>0</v>
      </c>
      <c r="R38" s="1152"/>
      <c r="S38" s="1181">
        <f t="shared" si="19"/>
        <v>0</v>
      </c>
      <c r="T38" s="1152"/>
      <c r="U38" s="1181">
        <f t="shared" si="20"/>
        <v>0</v>
      </c>
      <c r="V38" s="1152"/>
      <c r="W38" s="1181">
        <f t="shared" si="21"/>
        <v>0</v>
      </c>
      <c r="X38" s="1152"/>
      <c r="Y38" s="1181">
        <f t="shared" si="22"/>
        <v>0</v>
      </c>
      <c r="Z38" s="1177">
        <f t="shared" si="23"/>
        <v>0</v>
      </c>
    </row>
    <row r="39" spans="1:26" ht="12.6" customHeight="1">
      <c r="A39" s="572"/>
      <c r="B39" s="872" t="s">
        <v>932</v>
      </c>
      <c r="C39" s="1175">
        <f>MH1960_HOSP_COSTS!M38</f>
        <v>0</v>
      </c>
      <c r="D39" s="1193"/>
      <c r="E39" s="1190">
        <f t="shared" si="12"/>
        <v>0</v>
      </c>
      <c r="F39" s="1152"/>
      <c r="G39" s="1181">
        <f t="shared" si="13"/>
        <v>0</v>
      </c>
      <c r="H39" s="1152"/>
      <c r="I39" s="1181">
        <f t="shared" si="14"/>
        <v>0</v>
      </c>
      <c r="J39" s="1155"/>
      <c r="K39" s="1179">
        <f t="shared" si="15"/>
        <v>0</v>
      </c>
      <c r="L39" s="1152"/>
      <c r="M39" s="1181">
        <f t="shared" si="16"/>
        <v>0</v>
      </c>
      <c r="N39" s="1152"/>
      <c r="O39" s="1181">
        <f t="shared" si="17"/>
        <v>0</v>
      </c>
      <c r="P39" s="1152"/>
      <c r="Q39" s="1181">
        <f t="shared" si="18"/>
        <v>0</v>
      </c>
      <c r="R39" s="1152"/>
      <c r="S39" s="1181">
        <f t="shared" si="19"/>
        <v>0</v>
      </c>
      <c r="T39" s="1152"/>
      <c r="U39" s="1181">
        <f t="shared" si="20"/>
        <v>0</v>
      </c>
      <c r="V39" s="1152"/>
      <c r="W39" s="1181">
        <f t="shared" si="21"/>
        <v>0</v>
      </c>
      <c r="X39" s="1152"/>
      <c r="Y39" s="1181">
        <f t="shared" si="22"/>
        <v>0</v>
      </c>
      <c r="Z39" s="1177">
        <f t="shared" si="23"/>
        <v>0</v>
      </c>
    </row>
    <row r="40" spans="1:26" ht="12.6" customHeight="1">
      <c r="A40" s="572"/>
      <c r="B40" s="650" t="s">
        <v>701</v>
      </c>
      <c r="C40" s="1175">
        <f>MH1960_HOSP_COSTS!M39</f>
        <v>0</v>
      </c>
      <c r="D40" s="1193"/>
      <c r="E40" s="1190">
        <f t="shared" si="12"/>
        <v>0</v>
      </c>
      <c r="F40" s="1152"/>
      <c r="G40" s="1181">
        <f t="shared" si="13"/>
        <v>0</v>
      </c>
      <c r="H40" s="1152"/>
      <c r="I40" s="1181">
        <f t="shared" si="14"/>
        <v>0</v>
      </c>
      <c r="J40" s="1155"/>
      <c r="K40" s="1179">
        <f t="shared" si="15"/>
        <v>0</v>
      </c>
      <c r="L40" s="1152"/>
      <c r="M40" s="1181">
        <f t="shared" si="16"/>
        <v>0</v>
      </c>
      <c r="N40" s="1152"/>
      <c r="O40" s="1181">
        <f t="shared" si="17"/>
        <v>0</v>
      </c>
      <c r="P40" s="1152"/>
      <c r="Q40" s="1181">
        <f t="shared" si="18"/>
        <v>0</v>
      </c>
      <c r="R40" s="1152"/>
      <c r="S40" s="1181">
        <f t="shared" si="19"/>
        <v>0</v>
      </c>
      <c r="T40" s="1152"/>
      <c r="U40" s="1181">
        <f t="shared" si="20"/>
        <v>0</v>
      </c>
      <c r="V40" s="1152"/>
      <c r="W40" s="1181">
        <f t="shared" si="21"/>
        <v>0</v>
      </c>
      <c r="X40" s="1152"/>
      <c r="Y40" s="1181">
        <f t="shared" si="22"/>
        <v>0</v>
      </c>
      <c r="Z40" s="1177">
        <f t="shared" si="23"/>
        <v>0</v>
      </c>
    </row>
    <row r="41" spans="1:26" ht="12.6" customHeight="1">
      <c r="A41" s="572"/>
      <c r="B41" s="650" t="s">
        <v>702</v>
      </c>
      <c r="C41" s="1175">
        <f>MH1960_HOSP_COSTS!M40</f>
        <v>0</v>
      </c>
      <c r="D41" s="1193"/>
      <c r="E41" s="1190">
        <f t="shared" si="12"/>
        <v>0</v>
      </c>
      <c r="F41" s="1152"/>
      <c r="G41" s="1181">
        <f t="shared" si="13"/>
        <v>0</v>
      </c>
      <c r="H41" s="1152"/>
      <c r="I41" s="1181">
        <f t="shared" si="14"/>
        <v>0</v>
      </c>
      <c r="J41" s="1155"/>
      <c r="K41" s="1179">
        <f t="shared" si="15"/>
        <v>0</v>
      </c>
      <c r="L41" s="1152"/>
      <c r="M41" s="1181">
        <f t="shared" si="16"/>
        <v>0</v>
      </c>
      <c r="N41" s="1152"/>
      <c r="O41" s="1181">
        <f t="shared" si="17"/>
        <v>0</v>
      </c>
      <c r="P41" s="1152"/>
      <c r="Q41" s="1181">
        <f t="shared" si="18"/>
        <v>0</v>
      </c>
      <c r="R41" s="1152"/>
      <c r="S41" s="1181">
        <f t="shared" si="19"/>
        <v>0</v>
      </c>
      <c r="T41" s="1152"/>
      <c r="U41" s="1181">
        <f t="shared" si="20"/>
        <v>0</v>
      </c>
      <c r="V41" s="1152"/>
      <c r="W41" s="1181">
        <f t="shared" si="21"/>
        <v>0</v>
      </c>
      <c r="X41" s="1152"/>
      <c r="Y41" s="1181">
        <f t="shared" si="22"/>
        <v>0</v>
      </c>
      <c r="Z41" s="1177">
        <f t="shared" si="23"/>
        <v>0</v>
      </c>
    </row>
    <row r="42" spans="1:26" ht="12.6" customHeight="1">
      <c r="A42" s="572"/>
      <c r="B42" s="650" t="s">
        <v>703</v>
      </c>
      <c r="C42" s="1175">
        <f>MH1960_HOSP_COSTS!M41</f>
        <v>0</v>
      </c>
      <c r="D42" s="1193"/>
      <c r="E42" s="1190">
        <f t="shared" si="12"/>
        <v>0</v>
      </c>
      <c r="F42" s="1152"/>
      <c r="G42" s="1181">
        <f t="shared" si="13"/>
        <v>0</v>
      </c>
      <c r="H42" s="1152"/>
      <c r="I42" s="1181">
        <f t="shared" si="14"/>
        <v>0</v>
      </c>
      <c r="J42" s="1155"/>
      <c r="K42" s="1179">
        <f t="shared" si="15"/>
        <v>0</v>
      </c>
      <c r="L42" s="1152"/>
      <c r="M42" s="1181">
        <f t="shared" si="16"/>
        <v>0</v>
      </c>
      <c r="N42" s="1152"/>
      <c r="O42" s="1181">
        <f t="shared" si="17"/>
        <v>0</v>
      </c>
      <c r="P42" s="1152"/>
      <c r="Q42" s="1181">
        <f t="shared" si="18"/>
        <v>0</v>
      </c>
      <c r="R42" s="1152"/>
      <c r="S42" s="1181">
        <f t="shared" si="19"/>
        <v>0</v>
      </c>
      <c r="T42" s="1152"/>
      <c r="U42" s="1181">
        <f t="shared" si="20"/>
        <v>0</v>
      </c>
      <c r="V42" s="1152"/>
      <c r="W42" s="1181">
        <f t="shared" si="21"/>
        <v>0</v>
      </c>
      <c r="X42" s="1152"/>
      <c r="Y42" s="1181">
        <f t="shared" si="22"/>
        <v>0</v>
      </c>
      <c r="Z42" s="1177">
        <f t="shared" si="23"/>
        <v>0</v>
      </c>
    </row>
    <row r="43" spans="1:26" ht="12.6" customHeight="1">
      <c r="A43" s="572"/>
      <c r="B43" s="650" t="s">
        <v>704</v>
      </c>
      <c r="C43" s="1175">
        <f>MH1960_HOSP_COSTS!M42</f>
        <v>0</v>
      </c>
      <c r="D43" s="1193"/>
      <c r="E43" s="1190">
        <f t="shared" si="12"/>
        <v>0</v>
      </c>
      <c r="F43" s="1152"/>
      <c r="G43" s="1181">
        <f t="shared" si="13"/>
        <v>0</v>
      </c>
      <c r="H43" s="1152"/>
      <c r="I43" s="1181">
        <f t="shared" si="14"/>
        <v>0</v>
      </c>
      <c r="J43" s="1155"/>
      <c r="K43" s="1179">
        <f t="shared" si="15"/>
        <v>0</v>
      </c>
      <c r="L43" s="1152"/>
      <c r="M43" s="1181">
        <f t="shared" si="16"/>
        <v>0</v>
      </c>
      <c r="N43" s="1152"/>
      <c r="O43" s="1181">
        <f t="shared" si="17"/>
        <v>0</v>
      </c>
      <c r="P43" s="1152"/>
      <c r="Q43" s="1181">
        <f t="shared" si="18"/>
        <v>0</v>
      </c>
      <c r="R43" s="1152"/>
      <c r="S43" s="1181">
        <f t="shared" si="19"/>
        <v>0</v>
      </c>
      <c r="T43" s="1152"/>
      <c r="U43" s="1181">
        <f t="shared" si="20"/>
        <v>0</v>
      </c>
      <c r="V43" s="1152"/>
      <c r="W43" s="1181">
        <f t="shared" si="21"/>
        <v>0</v>
      </c>
      <c r="X43" s="1152"/>
      <c r="Y43" s="1181">
        <f t="shared" si="22"/>
        <v>0</v>
      </c>
      <c r="Z43" s="1177">
        <f t="shared" si="23"/>
        <v>0</v>
      </c>
    </row>
    <row r="44" spans="1:26" ht="12.6" customHeight="1">
      <c r="A44" s="572"/>
      <c r="B44" s="650" t="s">
        <v>705</v>
      </c>
      <c r="C44" s="1175">
        <f>MH1960_HOSP_COSTS!M43</f>
        <v>0</v>
      </c>
      <c r="D44" s="1193"/>
      <c r="E44" s="1190">
        <f t="shared" si="12"/>
        <v>0</v>
      </c>
      <c r="F44" s="1152"/>
      <c r="G44" s="1181">
        <f t="shared" si="13"/>
        <v>0</v>
      </c>
      <c r="H44" s="1152"/>
      <c r="I44" s="1181">
        <f t="shared" si="14"/>
        <v>0</v>
      </c>
      <c r="J44" s="1155"/>
      <c r="K44" s="1179">
        <f t="shared" si="15"/>
        <v>0</v>
      </c>
      <c r="L44" s="1152"/>
      <c r="M44" s="1181">
        <f t="shared" si="16"/>
        <v>0</v>
      </c>
      <c r="N44" s="1152"/>
      <c r="O44" s="1181">
        <f t="shared" si="17"/>
        <v>0</v>
      </c>
      <c r="P44" s="1152"/>
      <c r="Q44" s="1181">
        <f t="shared" si="18"/>
        <v>0</v>
      </c>
      <c r="R44" s="1152"/>
      <c r="S44" s="1181">
        <f t="shared" si="19"/>
        <v>0</v>
      </c>
      <c r="T44" s="1152"/>
      <c r="U44" s="1181">
        <f t="shared" si="20"/>
        <v>0</v>
      </c>
      <c r="V44" s="1152"/>
      <c r="W44" s="1181">
        <f t="shared" si="21"/>
        <v>0</v>
      </c>
      <c r="X44" s="1152"/>
      <c r="Y44" s="1181">
        <f t="shared" si="22"/>
        <v>0</v>
      </c>
      <c r="Z44" s="1177">
        <f t="shared" si="23"/>
        <v>0</v>
      </c>
    </row>
    <row r="45" spans="1:26" ht="12.6" customHeight="1">
      <c r="A45" s="572"/>
      <c r="B45" s="650" t="s">
        <v>706</v>
      </c>
      <c r="C45" s="1175">
        <f>MH1960_HOSP_COSTS!M44</f>
        <v>0</v>
      </c>
      <c r="D45" s="1193"/>
      <c r="E45" s="1190">
        <f t="shared" si="12"/>
        <v>0</v>
      </c>
      <c r="F45" s="1152"/>
      <c r="G45" s="1181">
        <f t="shared" si="13"/>
        <v>0</v>
      </c>
      <c r="H45" s="1152"/>
      <c r="I45" s="1181">
        <f t="shared" si="14"/>
        <v>0</v>
      </c>
      <c r="J45" s="1155"/>
      <c r="K45" s="1179">
        <f t="shared" si="15"/>
        <v>0</v>
      </c>
      <c r="L45" s="1152"/>
      <c r="M45" s="1181">
        <f t="shared" si="16"/>
        <v>0</v>
      </c>
      <c r="N45" s="1152"/>
      <c r="O45" s="1181">
        <f t="shared" si="17"/>
        <v>0</v>
      </c>
      <c r="P45" s="1152"/>
      <c r="Q45" s="1181">
        <f t="shared" si="18"/>
        <v>0</v>
      </c>
      <c r="R45" s="1152"/>
      <c r="S45" s="1181">
        <f t="shared" si="19"/>
        <v>0</v>
      </c>
      <c r="T45" s="1152"/>
      <c r="U45" s="1181">
        <f t="shared" si="20"/>
        <v>0</v>
      </c>
      <c r="V45" s="1152"/>
      <c r="W45" s="1181">
        <f t="shared" si="21"/>
        <v>0</v>
      </c>
      <c r="X45" s="1152"/>
      <c r="Y45" s="1181">
        <f t="shared" si="22"/>
        <v>0</v>
      </c>
      <c r="Z45" s="1177">
        <f t="shared" si="23"/>
        <v>0</v>
      </c>
    </row>
    <row r="46" spans="1:26" ht="12.6" customHeight="1">
      <c r="A46" s="572"/>
      <c r="B46" s="650" t="s">
        <v>707</v>
      </c>
      <c r="C46" s="1175">
        <f>MH1960_HOSP_COSTS!M45</f>
        <v>0</v>
      </c>
      <c r="D46" s="1193"/>
      <c r="E46" s="1190">
        <f t="shared" si="12"/>
        <v>0</v>
      </c>
      <c r="F46" s="1152"/>
      <c r="G46" s="1181">
        <f t="shared" si="13"/>
        <v>0</v>
      </c>
      <c r="H46" s="1152"/>
      <c r="I46" s="1181">
        <f t="shared" si="14"/>
        <v>0</v>
      </c>
      <c r="J46" s="1155"/>
      <c r="K46" s="1179">
        <f t="shared" si="15"/>
        <v>0</v>
      </c>
      <c r="L46" s="1152"/>
      <c r="M46" s="1181">
        <f t="shared" si="16"/>
        <v>0</v>
      </c>
      <c r="N46" s="1152"/>
      <c r="O46" s="1181">
        <f t="shared" si="17"/>
        <v>0</v>
      </c>
      <c r="P46" s="1152"/>
      <c r="Q46" s="1181">
        <f t="shared" si="18"/>
        <v>0</v>
      </c>
      <c r="R46" s="1152"/>
      <c r="S46" s="1181">
        <f t="shared" si="19"/>
        <v>0</v>
      </c>
      <c r="T46" s="1152"/>
      <c r="U46" s="1181">
        <f t="shared" si="20"/>
        <v>0</v>
      </c>
      <c r="V46" s="1152"/>
      <c r="W46" s="1181">
        <f t="shared" si="21"/>
        <v>0</v>
      </c>
      <c r="X46" s="1152"/>
      <c r="Y46" s="1181">
        <f t="shared" si="22"/>
        <v>0</v>
      </c>
      <c r="Z46" s="1177">
        <f t="shared" si="23"/>
        <v>0</v>
      </c>
    </row>
    <row r="47" spans="1:26" ht="12.6" customHeight="1">
      <c r="A47" s="572"/>
      <c r="B47" s="650" t="s">
        <v>708</v>
      </c>
      <c r="C47" s="1175">
        <f>MH1960_HOSP_COSTS!M46</f>
        <v>0</v>
      </c>
      <c r="D47" s="1193"/>
      <c r="E47" s="1190">
        <f t="shared" si="12"/>
        <v>0</v>
      </c>
      <c r="F47" s="1152"/>
      <c r="G47" s="1181">
        <f t="shared" si="13"/>
        <v>0</v>
      </c>
      <c r="H47" s="1152"/>
      <c r="I47" s="1181">
        <f t="shared" si="14"/>
        <v>0</v>
      </c>
      <c r="J47" s="1155"/>
      <c r="K47" s="1179">
        <f t="shared" si="15"/>
        <v>0</v>
      </c>
      <c r="L47" s="1152"/>
      <c r="M47" s="1181">
        <f t="shared" si="16"/>
        <v>0</v>
      </c>
      <c r="N47" s="1152"/>
      <c r="O47" s="1181">
        <f t="shared" si="17"/>
        <v>0</v>
      </c>
      <c r="P47" s="1152"/>
      <c r="Q47" s="1181">
        <f t="shared" si="18"/>
        <v>0</v>
      </c>
      <c r="R47" s="1152"/>
      <c r="S47" s="1181">
        <f t="shared" si="19"/>
        <v>0</v>
      </c>
      <c r="T47" s="1152"/>
      <c r="U47" s="1181">
        <f t="shared" si="20"/>
        <v>0</v>
      </c>
      <c r="V47" s="1152"/>
      <c r="W47" s="1181">
        <f t="shared" si="21"/>
        <v>0</v>
      </c>
      <c r="X47" s="1152"/>
      <c r="Y47" s="1181">
        <f t="shared" si="22"/>
        <v>0</v>
      </c>
      <c r="Z47" s="1177">
        <f t="shared" si="23"/>
        <v>0</v>
      </c>
    </row>
    <row r="48" spans="1:26" ht="12.6" customHeight="1">
      <c r="A48" s="572"/>
      <c r="B48" s="872" t="s">
        <v>933</v>
      </c>
      <c r="C48" s="1175">
        <f>MH1960_HOSP_COSTS!M47</f>
        <v>0</v>
      </c>
      <c r="D48" s="1193"/>
      <c r="E48" s="1190">
        <f t="shared" si="12"/>
        <v>0</v>
      </c>
      <c r="F48" s="1152"/>
      <c r="G48" s="1181">
        <f t="shared" si="13"/>
        <v>0</v>
      </c>
      <c r="H48" s="1152"/>
      <c r="I48" s="1181">
        <f t="shared" si="14"/>
        <v>0</v>
      </c>
      <c r="J48" s="1155"/>
      <c r="K48" s="1179">
        <f t="shared" si="15"/>
        <v>0</v>
      </c>
      <c r="L48" s="1152"/>
      <c r="M48" s="1181">
        <f t="shared" si="16"/>
        <v>0</v>
      </c>
      <c r="N48" s="1152"/>
      <c r="O48" s="1181">
        <f t="shared" si="17"/>
        <v>0</v>
      </c>
      <c r="P48" s="1152"/>
      <c r="Q48" s="1181">
        <f t="shared" si="18"/>
        <v>0</v>
      </c>
      <c r="R48" s="1152"/>
      <c r="S48" s="1181">
        <f t="shared" si="19"/>
        <v>0</v>
      </c>
      <c r="T48" s="1152"/>
      <c r="U48" s="1181">
        <f t="shared" si="20"/>
        <v>0</v>
      </c>
      <c r="V48" s="1152"/>
      <c r="W48" s="1181">
        <f t="shared" si="21"/>
        <v>0</v>
      </c>
      <c r="X48" s="1152"/>
      <c r="Y48" s="1181">
        <f t="shared" si="22"/>
        <v>0</v>
      </c>
      <c r="Z48" s="1177">
        <f t="shared" si="23"/>
        <v>0</v>
      </c>
    </row>
    <row r="49" spans="1:26" ht="12.6" customHeight="1">
      <c r="A49" s="572"/>
      <c r="B49" s="650" t="s">
        <v>709</v>
      </c>
      <c r="C49" s="1175">
        <f>MH1960_HOSP_COSTS!M48</f>
        <v>0</v>
      </c>
      <c r="D49" s="1193"/>
      <c r="E49" s="1190">
        <f t="shared" si="12"/>
        <v>0</v>
      </c>
      <c r="F49" s="1152"/>
      <c r="G49" s="1181">
        <f t="shared" si="13"/>
        <v>0</v>
      </c>
      <c r="H49" s="1152"/>
      <c r="I49" s="1181">
        <f t="shared" si="14"/>
        <v>0</v>
      </c>
      <c r="J49" s="1155"/>
      <c r="K49" s="1179">
        <f t="shared" si="15"/>
        <v>0</v>
      </c>
      <c r="L49" s="1152"/>
      <c r="M49" s="1181">
        <f t="shared" si="16"/>
        <v>0</v>
      </c>
      <c r="N49" s="1152"/>
      <c r="O49" s="1181">
        <f t="shared" si="17"/>
        <v>0</v>
      </c>
      <c r="P49" s="1152"/>
      <c r="Q49" s="1181">
        <f t="shared" si="18"/>
        <v>0</v>
      </c>
      <c r="R49" s="1152"/>
      <c r="S49" s="1181">
        <f t="shared" si="19"/>
        <v>0</v>
      </c>
      <c r="T49" s="1152"/>
      <c r="U49" s="1181">
        <f t="shared" si="20"/>
        <v>0</v>
      </c>
      <c r="V49" s="1152"/>
      <c r="W49" s="1181">
        <f t="shared" si="21"/>
        <v>0</v>
      </c>
      <c r="X49" s="1152"/>
      <c r="Y49" s="1181">
        <f t="shared" si="22"/>
        <v>0</v>
      </c>
      <c r="Z49" s="1177">
        <f t="shared" si="23"/>
        <v>0</v>
      </c>
    </row>
    <row r="50" spans="1:26" ht="12.6" customHeight="1">
      <c r="A50" s="572"/>
      <c r="B50" s="650" t="s">
        <v>710</v>
      </c>
      <c r="C50" s="1175">
        <f>MH1960_HOSP_COSTS!M49</f>
        <v>0</v>
      </c>
      <c r="D50" s="1193"/>
      <c r="E50" s="1190">
        <f t="shared" si="12"/>
        <v>0</v>
      </c>
      <c r="F50" s="1152"/>
      <c r="G50" s="1181">
        <f t="shared" si="13"/>
        <v>0</v>
      </c>
      <c r="H50" s="1152"/>
      <c r="I50" s="1181">
        <f t="shared" si="14"/>
        <v>0</v>
      </c>
      <c r="J50" s="1155"/>
      <c r="K50" s="1179">
        <f t="shared" si="15"/>
        <v>0</v>
      </c>
      <c r="L50" s="1152"/>
      <c r="M50" s="1181">
        <f t="shared" si="16"/>
        <v>0</v>
      </c>
      <c r="N50" s="1152"/>
      <c r="O50" s="1181">
        <f t="shared" si="17"/>
        <v>0</v>
      </c>
      <c r="P50" s="1152"/>
      <c r="Q50" s="1181">
        <f t="shared" si="18"/>
        <v>0</v>
      </c>
      <c r="R50" s="1152"/>
      <c r="S50" s="1181">
        <f t="shared" si="19"/>
        <v>0</v>
      </c>
      <c r="T50" s="1152"/>
      <c r="U50" s="1181">
        <f t="shared" si="20"/>
        <v>0</v>
      </c>
      <c r="V50" s="1152"/>
      <c r="W50" s="1181">
        <f t="shared" si="21"/>
        <v>0</v>
      </c>
      <c r="X50" s="1152"/>
      <c r="Y50" s="1181">
        <f t="shared" si="22"/>
        <v>0</v>
      </c>
      <c r="Z50" s="1177">
        <f t="shared" si="23"/>
        <v>0</v>
      </c>
    </row>
    <row r="51" spans="1:26" ht="12.6" customHeight="1">
      <c r="A51" s="572"/>
      <c r="B51" s="650" t="s">
        <v>711</v>
      </c>
      <c r="C51" s="1175">
        <f>MH1960_HOSP_COSTS!M50</f>
        <v>0</v>
      </c>
      <c r="D51" s="1193"/>
      <c r="E51" s="1190">
        <f t="shared" si="12"/>
        <v>0</v>
      </c>
      <c r="F51" s="1152"/>
      <c r="G51" s="1181">
        <f t="shared" si="13"/>
        <v>0</v>
      </c>
      <c r="H51" s="1152"/>
      <c r="I51" s="1181">
        <f t="shared" si="14"/>
        <v>0</v>
      </c>
      <c r="J51" s="1155"/>
      <c r="K51" s="1179">
        <f t="shared" si="15"/>
        <v>0</v>
      </c>
      <c r="L51" s="1152"/>
      <c r="M51" s="1181">
        <f t="shared" si="16"/>
        <v>0</v>
      </c>
      <c r="N51" s="1152"/>
      <c r="O51" s="1181">
        <f t="shared" si="17"/>
        <v>0</v>
      </c>
      <c r="P51" s="1152"/>
      <c r="Q51" s="1181">
        <f t="shared" si="18"/>
        <v>0</v>
      </c>
      <c r="R51" s="1152"/>
      <c r="S51" s="1181">
        <f t="shared" si="19"/>
        <v>0</v>
      </c>
      <c r="T51" s="1152"/>
      <c r="U51" s="1181">
        <f t="shared" si="20"/>
        <v>0</v>
      </c>
      <c r="V51" s="1152"/>
      <c r="W51" s="1181">
        <f t="shared" si="21"/>
        <v>0</v>
      </c>
      <c r="X51" s="1152"/>
      <c r="Y51" s="1181">
        <f t="shared" si="22"/>
        <v>0</v>
      </c>
      <c r="Z51" s="1177">
        <f t="shared" si="23"/>
        <v>0</v>
      </c>
    </row>
    <row r="52" spans="1:26" ht="12.6" customHeight="1">
      <c r="A52" s="572"/>
      <c r="B52" s="650" t="s">
        <v>712</v>
      </c>
      <c r="C52" s="1175">
        <f>MH1960_HOSP_COSTS!M51</f>
        <v>0</v>
      </c>
      <c r="D52" s="1193"/>
      <c r="E52" s="1190">
        <f t="shared" si="12"/>
        <v>0</v>
      </c>
      <c r="F52" s="1152"/>
      <c r="G52" s="1181">
        <f t="shared" si="13"/>
        <v>0</v>
      </c>
      <c r="H52" s="1152"/>
      <c r="I52" s="1181">
        <f t="shared" si="14"/>
        <v>0</v>
      </c>
      <c r="J52" s="1155"/>
      <c r="K52" s="1179">
        <f t="shared" si="15"/>
        <v>0</v>
      </c>
      <c r="L52" s="1152"/>
      <c r="M52" s="1181">
        <f t="shared" si="16"/>
        <v>0</v>
      </c>
      <c r="N52" s="1152"/>
      <c r="O52" s="1181">
        <f t="shared" si="17"/>
        <v>0</v>
      </c>
      <c r="P52" s="1152"/>
      <c r="Q52" s="1181">
        <f t="shared" si="18"/>
        <v>0</v>
      </c>
      <c r="R52" s="1152"/>
      <c r="S52" s="1181">
        <f t="shared" si="19"/>
        <v>0</v>
      </c>
      <c r="T52" s="1152"/>
      <c r="U52" s="1181">
        <f t="shared" si="20"/>
        <v>0</v>
      </c>
      <c r="V52" s="1152"/>
      <c r="W52" s="1181">
        <f t="shared" si="21"/>
        <v>0</v>
      </c>
      <c r="X52" s="1152"/>
      <c r="Y52" s="1181">
        <f t="shared" si="22"/>
        <v>0</v>
      </c>
      <c r="Z52" s="1177">
        <f t="shared" si="23"/>
        <v>0</v>
      </c>
    </row>
    <row r="53" spans="1:26" ht="12.6" customHeight="1">
      <c r="A53" s="572"/>
      <c r="B53" s="650" t="s">
        <v>713</v>
      </c>
      <c r="C53" s="1175">
        <f>MH1960_HOSP_COSTS!M52</f>
        <v>0</v>
      </c>
      <c r="D53" s="1193"/>
      <c r="E53" s="1190">
        <f t="shared" si="12"/>
        <v>0</v>
      </c>
      <c r="F53" s="1152"/>
      <c r="G53" s="1181">
        <f t="shared" si="13"/>
        <v>0</v>
      </c>
      <c r="H53" s="1152"/>
      <c r="I53" s="1181">
        <f t="shared" si="14"/>
        <v>0</v>
      </c>
      <c r="J53" s="1155"/>
      <c r="K53" s="1179">
        <f t="shared" si="15"/>
        <v>0</v>
      </c>
      <c r="L53" s="1152"/>
      <c r="M53" s="1181">
        <f t="shared" si="16"/>
        <v>0</v>
      </c>
      <c r="N53" s="1152"/>
      <c r="O53" s="1181">
        <f t="shared" si="17"/>
        <v>0</v>
      </c>
      <c r="P53" s="1152"/>
      <c r="Q53" s="1181">
        <f t="shared" si="18"/>
        <v>0</v>
      </c>
      <c r="R53" s="1152"/>
      <c r="S53" s="1181">
        <f t="shared" si="19"/>
        <v>0</v>
      </c>
      <c r="T53" s="1152"/>
      <c r="U53" s="1181">
        <f t="shared" si="20"/>
        <v>0</v>
      </c>
      <c r="V53" s="1152"/>
      <c r="W53" s="1181">
        <f t="shared" si="21"/>
        <v>0</v>
      </c>
      <c r="X53" s="1152"/>
      <c r="Y53" s="1181">
        <f t="shared" si="22"/>
        <v>0</v>
      </c>
      <c r="Z53" s="1177">
        <f t="shared" si="23"/>
        <v>0</v>
      </c>
    </row>
    <row r="54" spans="1:26" ht="12.6" customHeight="1">
      <c r="A54" s="572"/>
      <c r="B54" s="650" t="s">
        <v>714</v>
      </c>
      <c r="C54" s="1175">
        <f>MH1960_HOSP_COSTS!M53</f>
        <v>0</v>
      </c>
      <c r="D54" s="1193"/>
      <c r="E54" s="1190">
        <f t="shared" si="12"/>
        <v>0</v>
      </c>
      <c r="F54" s="1152"/>
      <c r="G54" s="1181">
        <f t="shared" si="13"/>
        <v>0</v>
      </c>
      <c r="H54" s="1152"/>
      <c r="I54" s="1181">
        <f t="shared" si="14"/>
        <v>0</v>
      </c>
      <c r="J54" s="1155"/>
      <c r="K54" s="1179">
        <f t="shared" si="15"/>
        <v>0</v>
      </c>
      <c r="L54" s="1152"/>
      <c r="M54" s="1181">
        <f t="shared" si="16"/>
        <v>0</v>
      </c>
      <c r="N54" s="1152"/>
      <c r="O54" s="1181">
        <f t="shared" si="17"/>
        <v>0</v>
      </c>
      <c r="P54" s="1152"/>
      <c r="Q54" s="1181">
        <f t="shared" si="18"/>
        <v>0</v>
      </c>
      <c r="R54" s="1152"/>
      <c r="S54" s="1181">
        <f t="shared" si="19"/>
        <v>0</v>
      </c>
      <c r="T54" s="1152"/>
      <c r="U54" s="1181">
        <f t="shared" si="20"/>
        <v>0</v>
      </c>
      <c r="V54" s="1152"/>
      <c r="W54" s="1181">
        <f t="shared" si="21"/>
        <v>0</v>
      </c>
      <c r="X54" s="1152"/>
      <c r="Y54" s="1181">
        <f t="shared" si="22"/>
        <v>0</v>
      </c>
      <c r="Z54" s="1177">
        <f t="shared" si="23"/>
        <v>0</v>
      </c>
    </row>
    <row r="55" spans="1:26" ht="12.6" customHeight="1">
      <c r="A55" s="572"/>
      <c r="B55" s="650" t="s">
        <v>715</v>
      </c>
      <c r="C55" s="1175">
        <f>MH1960_HOSP_COSTS!M54</f>
        <v>0</v>
      </c>
      <c r="D55" s="1193"/>
      <c r="E55" s="1190">
        <f t="shared" si="12"/>
        <v>0</v>
      </c>
      <c r="F55" s="1152"/>
      <c r="G55" s="1181">
        <f t="shared" si="13"/>
        <v>0</v>
      </c>
      <c r="H55" s="1152"/>
      <c r="I55" s="1181">
        <f t="shared" si="14"/>
        <v>0</v>
      </c>
      <c r="J55" s="1155"/>
      <c r="K55" s="1179">
        <f t="shared" si="15"/>
        <v>0</v>
      </c>
      <c r="L55" s="1152"/>
      <c r="M55" s="1181">
        <f t="shared" si="16"/>
        <v>0</v>
      </c>
      <c r="N55" s="1152"/>
      <c r="O55" s="1181">
        <f t="shared" si="17"/>
        <v>0</v>
      </c>
      <c r="P55" s="1152"/>
      <c r="Q55" s="1181">
        <f t="shared" si="18"/>
        <v>0</v>
      </c>
      <c r="R55" s="1152"/>
      <c r="S55" s="1181">
        <f t="shared" si="19"/>
        <v>0</v>
      </c>
      <c r="T55" s="1152"/>
      <c r="U55" s="1181">
        <f t="shared" si="20"/>
        <v>0</v>
      </c>
      <c r="V55" s="1152"/>
      <c r="W55" s="1181">
        <f t="shared" si="21"/>
        <v>0</v>
      </c>
      <c r="X55" s="1152"/>
      <c r="Y55" s="1181">
        <f t="shared" si="22"/>
        <v>0</v>
      </c>
      <c r="Z55" s="1177">
        <f t="shared" si="23"/>
        <v>0</v>
      </c>
    </row>
    <row r="56" spans="1:26" ht="12.6" customHeight="1">
      <c r="A56" s="572"/>
      <c r="B56" s="650" t="s">
        <v>716</v>
      </c>
      <c r="C56" s="1175">
        <f>MH1960_HOSP_COSTS!M55</f>
        <v>0</v>
      </c>
      <c r="D56" s="1193"/>
      <c r="E56" s="1190">
        <f t="shared" si="12"/>
        <v>0</v>
      </c>
      <c r="F56" s="1152"/>
      <c r="G56" s="1181">
        <f t="shared" si="13"/>
        <v>0</v>
      </c>
      <c r="H56" s="1152"/>
      <c r="I56" s="1181">
        <f t="shared" si="14"/>
        <v>0</v>
      </c>
      <c r="J56" s="1155"/>
      <c r="K56" s="1179">
        <f t="shared" si="15"/>
        <v>0</v>
      </c>
      <c r="L56" s="1152"/>
      <c r="M56" s="1181">
        <f t="shared" si="16"/>
        <v>0</v>
      </c>
      <c r="N56" s="1152"/>
      <c r="O56" s="1181">
        <f t="shared" si="17"/>
        <v>0</v>
      </c>
      <c r="P56" s="1152"/>
      <c r="Q56" s="1181">
        <f t="shared" si="18"/>
        <v>0</v>
      </c>
      <c r="R56" s="1152"/>
      <c r="S56" s="1181">
        <f t="shared" si="19"/>
        <v>0</v>
      </c>
      <c r="T56" s="1152"/>
      <c r="U56" s="1181">
        <f t="shared" si="20"/>
        <v>0</v>
      </c>
      <c r="V56" s="1152"/>
      <c r="W56" s="1181">
        <f t="shared" si="21"/>
        <v>0</v>
      </c>
      <c r="X56" s="1152"/>
      <c r="Y56" s="1181">
        <f t="shared" si="22"/>
        <v>0</v>
      </c>
      <c r="Z56" s="1177">
        <f t="shared" si="23"/>
        <v>0</v>
      </c>
    </row>
    <row r="57" spans="1:26" ht="12.6" customHeight="1">
      <c r="A57" s="572"/>
      <c r="B57" s="872" t="s">
        <v>934</v>
      </c>
      <c r="C57" s="1175">
        <f>MH1960_HOSP_COSTS!M56</f>
        <v>0</v>
      </c>
      <c r="D57" s="1193"/>
      <c r="E57" s="1190">
        <f t="shared" si="12"/>
        <v>0</v>
      </c>
      <c r="F57" s="1152"/>
      <c r="G57" s="1181">
        <f t="shared" si="13"/>
        <v>0</v>
      </c>
      <c r="H57" s="1152"/>
      <c r="I57" s="1181">
        <f t="shared" si="14"/>
        <v>0</v>
      </c>
      <c r="J57" s="1155"/>
      <c r="K57" s="1179">
        <f t="shared" si="15"/>
        <v>0</v>
      </c>
      <c r="L57" s="1152"/>
      <c r="M57" s="1181">
        <f t="shared" si="16"/>
        <v>0</v>
      </c>
      <c r="N57" s="1152"/>
      <c r="O57" s="1181">
        <f t="shared" si="17"/>
        <v>0</v>
      </c>
      <c r="P57" s="1152"/>
      <c r="Q57" s="1181">
        <f t="shared" si="18"/>
        <v>0</v>
      </c>
      <c r="R57" s="1152"/>
      <c r="S57" s="1181">
        <f t="shared" si="19"/>
        <v>0</v>
      </c>
      <c r="T57" s="1152"/>
      <c r="U57" s="1181">
        <f t="shared" si="20"/>
        <v>0</v>
      </c>
      <c r="V57" s="1152"/>
      <c r="W57" s="1181">
        <f t="shared" si="21"/>
        <v>0</v>
      </c>
      <c r="X57" s="1152"/>
      <c r="Y57" s="1181">
        <f t="shared" si="22"/>
        <v>0</v>
      </c>
      <c r="Z57" s="1177">
        <f t="shared" si="23"/>
        <v>0</v>
      </c>
    </row>
    <row r="58" spans="1:26" ht="12.6" customHeight="1">
      <c r="A58" s="572"/>
      <c r="B58" s="872" t="s">
        <v>935</v>
      </c>
      <c r="C58" s="1175">
        <f>MH1960_HOSP_COSTS!M57</f>
        <v>0</v>
      </c>
      <c r="D58" s="1193"/>
      <c r="E58" s="1190">
        <f t="shared" si="12"/>
        <v>0</v>
      </c>
      <c r="F58" s="1152"/>
      <c r="G58" s="1181">
        <f t="shared" si="13"/>
        <v>0</v>
      </c>
      <c r="H58" s="1152"/>
      <c r="I58" s="1181">
        <f t="shared" si="14"/>
        <v>0</v>
      </c>
      <c r="J58" s="1155"/>
      <c r="K58" s="1179">
        <f t="shared" si="15"/>
        <v>0</v>
      </c>
      <c r="L58" s="1152"/>
      <c r="M58" s="1181">
        <f t="shared" si="16"/>
        <v>0</v>
      </c>
      <c r="N58" s="1152"/>
      <c r="O58" s="1181">
        <f t="shared" si="17"/>
        <v>0</v>
      </c>
      <c r="P58" s="1152"/>
      <c r="Q58" s="1181">
        <f t="shared" si="18"/>
        <v>0</v>
      </c>
      <c r="R58" s="1152"/>
      <c r="S58" s="1181">
        <f t="shared" si="19"/>
        <v>0</v>
      </c>
      <c r="T58" s="1152"/>
      <c r="U58" s="1181">
        <f t="shared" si="20"/>
        <v>0</v>
      </c>
      <c r="V58" s="1152"/>
      <c r="W58" s="1181">
        <f t="shared" si="21"/>
        <v>0</v>
      </c>
      <c r="X58" s="1152"/>
      <c r="Y58" s="1181">
        <f t="shared" si="22"/>
        <v>0</v>
      </c>
      <c r="Z58" s="1177">
        <f t="shared" si="23"/>
        <v>0</v>
      </c>
    </row>
    <row r="59" spans="1:26" ht="12.6" customHeight="1">
      <c r="A59" s="572"/>
      <c r="B59" s="872" t="s">
        <v>936</v>
      </c>
      <c r="C59" s="1175">
        <f>MH1960_HOSP_COSTS!M58</f>
        <v>0</v>
      </c>
      <c r="D59" s="1193"/>
      <c r="E59" s="1190">
        <f t="shared" si="12"/>
        <v>0</v>
      </c>
      <c r="F59" s="1152"/>
      <c r="G59" s="1181">
        <f t="shared" si="13"/>
        <v>0</v>
      </c>
      <c r="H59" s="1152"/>
      <c r="I59" s="1181">
        <f t="shared" si="14"/>
        <v>0</v>
      </c>
      <c r="J59" s="1155"/>
      <c r="K59" s="1179">
        <f t="shared" si="15"/>
        <v>0</v>
      </c>
      <c r="L59" s="1152"/>
      <c r="M59" s="1181">
        <f t="shared" si="16"/>
        <v>0</v>
      </c>
      <c r="N59" s="1152"/>
      <c r="O59" s="1181">
        <f t="shared" si="17"/>
        <v>0</v>
      </c>
      <c r="P59" s="1152"/>
      <c r="Q59" s="1181">
        <f t="shared" si="18"/>
        <v>0</v>
      </c>
      <c r="R59" s="1152"/>
      <c r="S59" s="1181">
        <f t="shared" si="19"/>
        <v>0</v>
      </c>
      <c r="T59" s="1152"/>
      <c r="U59" s="1181">
        <f t="shared" si="20"/>
        <v>0</v>
      </c>
      <c r="V59" s="1152"/>
      <c r="W59" s="1181">
        <f t="shared" si="21"/>
        <v>0</v>
      </c>
      <c r="X59" s="1152"/>
      <c r="Y59" s="1181">
        <f t="shared" si="22"/>
        <v>0</v>
      </c>
      <c r="Z59" s="1177">
        <f t="shared" si="23"/>
        <v>0</v>
      </c>
    </row>
    <row r="60" spans="1:26" ht="12.6" customHeight="1">
      <c r="A60" s="572"/>
      <c r="B60" s="872" t="s">
        <v>937</v>
      </c>
      <c r="C60" s="1175">
        <f>MH1960_HOSP_COSTS!M59</f>
        <v>0</v>
      </c>
      <c r="D60" s="1193"/>
      <c r="E60" s="1190">
        <f t="shared" si="12"/>
        <v>0</v>
      </c>
      <c r="F60" s="1152"/>
      <c r="G60" s="1181">
        <f t="shared" si="13"/>
        <v>0</v>
      </c>
      <c r="H60" s="1152"/>
      <c r="I60" s="1181">
        <f t="shared" si="14"/>
        <v>0</v>
      </c>
      <c r="J60" s="1155"/>
      <c r="K60" s="1179">
        <f t="shared" si="15"/>
        <v>0</v>
      </c>
      <c r="L60" s="1152"/>
      <c r="M60" s="1181">
        <f t="shared" si="16"/>
        <v>0</v>
      </c>
      <c r="N60" s="1152"/>
      <c r="O60" s="1181">
        <f t="shared" si="17"/>
        <v>0</v>
      </c>
      <c r="P60" s="1152"/>
      <c r="Q60" s="1181">
        <f t="shared" si="18"/>
        <v>0</v>
      </c>
      <c r="R60" s="1152"/>
      <c r="S60" s="1181">
        <f t="shared" si="19"/>
        <v>0</v>
      </c>
      <c r="T60" s="1152"/>
      <c r="U60" s="1181">
        <f t="shared" si="20"/>
        <v>0</v>
      </c>
      <c r="V60" s="1152"/>
      <c r="W60" s="1181">
        <f t="shared" si="21"/>
        <v>0</v>
      </c>
      <c r="X60" s="1152"/>
      <c r="Y60" s="1181">
        <f t="shared" si="22"/>
        <v>0</v>
      </c>
      <c r="Z60" s="1177">
        <f t="shared" si="23"/>
        <v>0</v>
      </c>
    </row>
    <row r="61" spans="1:26" ht="12.6" customHeight="1">
      <c r="A61" s="572"/>
      <c r="B61" s="872" t="s">
        <v>938</v>
      </c>
      <c r="C61" s="1175">
        <f>MH1960_HOSP_COSTS!M60</f>
        <v>0</v>
      </c>
      <c r="D61" s="1193"/>
      <c r="E61" s="1190">
        <f t="shared" si="12"/>
        <v>0</v>
      </c>
      <c r="F61" s="1152"/>
      <c r="G61" s="1181">
        <f t="shared" si="13"/>
        <v>0</v>
      </c>
      <c r="H61" s="1152"/>
      <c r="I61" s="1181">
        <f t="shared" si="14"/>
        <v>0</v>
      </c>
      <c r="J61" s="1155"/>
      <c r="K61" s="1179">
        <f t="shared" si="15"/>
        <v>0</v>
      </c>
      <c r="L61" s="1152"/>
      <c r="M61" s="1181">
        <f t="shared" si="16"/>
        <v>0</v>
      </c>
      <c r="N61" s="1152"/>
      <c r="O61" s="1181">
        <f t="shared" si="17"/>
        <v>0</v>
      </c>
      <c r="P61" s="1152"/>
      <c r="Q61" s="1181">
        <f t="shared" si="18"/>
        <v>0</v>
      </c>
      <c r="R61" s="1152"/>
      <c r="S61" s="1181">
        <f t="shared" si="19"/>
        <v>0</v>
      </c>
      <c r="T61" s="1152"/>
      <c r="U61" s="1181">
        <f t="shared" si="20"/>
        <v>0</v>
      </c>
      <c r="V61" s="1152"/>
      <c r="W61" s="1181">
        <f t="shared" si="21"/>
        <v>0</v>
      </c>
      <c r="X61" s="1152"/>
      <c r="Y61" s="1181">
        <f t="shared" si="22"/>
        <v>0</v>
      </c>
      <c r="Z61" s="1177">
        <f t="shared" si="23"/>
        <v>0</v>
      </c>
    </row>
    <row r="62" spans="1:26" ht="12.6" customHeight="1">
      <c r="A62" s="573"/>
      <c r="B62" s="651" t="str">
        <f>MH1960_HOSP_COSTS!B61</f>
        <v>Other Ancillary (specify)</v>
      </c>
      <c r="C62" s="1175">
        <f>MH1960_HOSP_COSTS!M61</f>
        <v>0</v>
      </c>
      <c r="D62" s="1193"/>
      <c r="E62" s="1190">
        <f t="shared" si="12"/>
        <v>0</v>
      </c>
      <c r="F62" s="1152"/>
      <c r="G62" s="1181">
        <f t="shared" si="13"/>
        <v>0</v>
      </c>
      <c r="H62" s="1152"/>
      <c r="I62" s="1181">
        <f t="shared" si="14"/>
        <v>0</v>
      </c>
      <c r="J62" s="1155"/>
      <c r="K62" s="1179">
        <f t="shared" si="15"/>
        <v>0</v>
      </c>
      <c r="L62" s="1152"/>
      <c r="M62" s="1181">
        <f t="shared" si="16"/>
        <v>0</v>
      </c>
      <c r="N62" s="1152"/>
      <c r="O62" s="1181">
        <f t="shared" si="17"/>
        <v>0</v>
      </c>
      <c r="P62" s="1152"/>
      <c r="Q62" s="1181">
        <f t="shared" si="18"/>
        <v>0</v>
      </c>
      <c r="R62" s="1152"/>
      <c r="S62" s="1181">
        <f t="shared" si="19"/>
        <v>0</v>
      </c>
      <c r="T62" s="1152"/>
      <c r="U62" s="1181">
        <f t="shared" si="20"/>
        <v>0</v>
      </c>
      <c r="V62" s="1152"/>
      <c r="W62" s="1181">
        <f t="shared" si="21"/>
        <v>0</v>
      </c>
      <c r="X62" s="1152"/>
      <c r="Y62" s="1181">
        <f t="shared" si="22"/>
        <v>0</v>
      </c>
      <c r="Z62" s="1177">
        <f t="shared" si="23"/>
        <v>0</v>
      </c>
    </row>
    <row r="63" spans="1:26" ht="12.6" customHeight="1">
      <c r="A63" s="569" t="s">
        <v>718</v>
      </c>
      <c r="B63" s="570"/>
      <c r="C63" s="1159"/>
      <c r="D63" s="1159"/>
      <c r="E63" s="1159"/>
      <c r="F63" s="1159"/>
      <c r="G63" s="1179"/>
      <c r="H63" s="1159"/>
      <c r="I63" s="1179"/>
      <c r="J63" s="1155"/>
      <c r="K63" s="1179"/>
      <c r="L63" s="1159"/>
      <c r="M63" s="1179"/>
      <c r="N63" s="1159"/>
      <c r="O63" s="1179"/>
      <c r="P63" s="1159"/>
      <c r="Q63" s="1179"/>
      <c r="R63" s="1159"/>
      <c r="S63" s="1179"/>
      <c r="T63" s="1159"/>
      <c r="U63" s="1179"/>
      <c r="V63" s="1159"/>
      <c r="W63" s="1179"/>
      <c r="X63" s="1159"/>
      <c r="Y63" s="1179"/>
      <c r="Z63" s="1174"/>
    </row>
    <row r="64" spans="1:26" ht="12.6" customHeight="1">
      <c r="A64" s="572"/>
      <c r="B64" s="650" t="s">
        <v>719</v>
      </c>
      <c r="C64" s="1160"/>
      <c r="D64" s="1160"/>
      <c r="E64" s="1161"/>
      <c r="F64" s="1161"/>
      <c r="G64" s="1186"/>
      <c r="H64" s="1161"/>
      <c r="I64" s="1186"/>
      <c r="J64" s="1155"/>
      <c r="K64" s="1179"/>
      <c r="L64" s="1161"/>
      <c r="M64" s="1186"/>
      <c r="N64" s="1161"/>
      <c r="O64" s="1186"/>
      <c r="P64" s="1161"/>
      <c r="Q64" s="1186"/>
      <c r="R64" s="1161"/>
      <c r="S64" s="1186"/>
      <c r="T64" s="1161"/>
      <c r="U64" s="1186"/>
      <c r="V64" s="1161"/>
      <c r="W64" s="1186"/>
      <c r="X64" s="1161"/>
      <c r="Y64" s="1186"/>
      <c r="Z64" s="1179"/>
    </row>
    <row r="65" spans="1:26" ht="12.6" customHeight="1">
      <c r="A65" s="572"/>
      <c r="B65" s="872" t="s">
        <v>939</v>
      </c>
      <c r="C65" s="1160"/>
      <c r="D65" s="1160"/>
      <c r="E65" s="1161"/>
      <c r="F65" s="1161"/>
      <c r="G65" s="1186"/>
      <c r="H65" s="1161"/>
      <c r="I65" s="1186"/>
      <c r="J65" s="1155"/>
      <c r="K65" s="1179"/>
      <c r="L65" s="1161"/>
      <c r="M65" s="1186"/>
      <c r="N65" s="1161"/>
      <c r="O65" s="1186"/>
      <c r="P65" s="1161"/>
      <c r="Q65" s="1186"/>
      <c r="R65" s="1161"/>
      <c r="S65" s="1186"/>
      <c r="T65" s="1161"/>
      <c r="U65" s="1186"/>
      <c r="V65" s="1161"/>
      <c r="W65" s="1186"/>
      <c r="X65" s="1161"/>
      <c r="Y65" s="1186"/>
      <c r="Z65" s="1179"/>
    </row>
    <row r="66" spans="1:26" ht="12.6" customHeight="1">
      <c r="A66" s="572"/>
      <c r="B66" s="650" t="s">
        <v>720</v>
      </c>
      <c r="C66" s="1160"/>
      <c r="D66" s="1160"/>
      <c r="E66" s="1161"/>
      <c r="F66" s="1161"/>
      <c r="G66" s="1186"/>
      <c r="H66" s="1161"/>
      <c r="I66" s="1186"/>
      <c r="J66" s="1155"/>
      <c r="K66" s="1179"/>
      <c r="L66" s="1161"/>
      <c r="M66" s="1186"/>
      <c r="N66" s="1161"/>
      <c r="O66" s="1186"/>
      <c r="P66" s="1161"/>
      <c r="Q66" s="1186"/>
      <c r="R66" s="1161"/>
      <c r="S66" s="1186"/>
      <c r="T66" s="1161"/>
      <c r="U66" s="1186"/>
      <c r="V66" s="1161"/>
      <c r="W66" s="1186"/>
      <c r="X66" s="1161"/>
      <c r="Y66" s="1186"/>
      <c r="Z66" s="1179"/>
    </row>
    <row r="67" spans="1:26" ht="12.6" customHeight="1">
      <c r="A67" s="572"/>
      <c r="B67" s="872" t="s">
        <v>940</v>
      </c>
      <c r="C67" s="1160"/>
      <c r="D67" s="1160"/>
      <c r="E67" s="1161"/>
      <c r="F67" s="1161"/>
      <c r="G67" s="1186"/>
      <c r="H67" s="1161"/>
      <c r="I67" s="1186"/>
      <c r="J67" s="1155"/>
      <c r="K67" s="1179"/>
      <c r="L67" s="1161"/>
      <c r="M67" s="1186"/>
      <c r="N67" s="1161"/>
      <c r="O67" s="1186"/>
      <c r="P67" s="1161"/>
      <c r="Q67" s="1186"/>
      <c r="R67" s="1161"/>
      <c r="S67" s="1186"/>
      <c r="T67" s="1161"/>
      <c r="U67" s="1186"/>
      <c r="V67" s="1161"/>
      <c r="W67" s="1186"/>
      <c r="X67" s="1161"/>
      <c r="Y67" s="1186"/>
      <c r="Z67" s="1179"/>
    </row>
    <row r="68" spans="1:26" ht="12.6" customHeight="1">
      <c r="A68" s="573"/>
      <c r="B68" s="651" t="str">
        <f>MH1960_HOSP_COSTS!B67</f>
        <v>Other Outpatient Service (specify)</v>
      </c>
      <c r="C68" s="1160"/>
      <c r="D68" s="1160"/>
      <c r="E68" s="1161"/>
      <c r="F68" s="1161"/>
      <c r="G68" s="1186"/>
      <c r="H68" s="1161"/>
      <c r="I68" s="1186"/>
      <c r="J68" s="1155"/>
      <c r="K68" s="1179"/>
      <c r="L68" s="1161"/>
      <c r="M68" s="1186"/>
      <c r="N68" s="1161"/>
      <c r="O68" s="1186"/>
      <c r="P68" s="1161"/>
      <c r="Q68" s="1186"/>
      <c r="R68" s="1161"/>
      <c r="S68" s="1186"/>
      <c r="T68" s="1161"/>
      <c r="U68" s="1186"/>
      <c r="V68" s="1161"/>
      <c r="W68" s="1186"/>
      <c r="X68" s="1161"/>
      <c r="Y68" s="1186"/>
      <c r="Z68" s="1179"/>
    </row>
    <row r="69" spans="1:26" ht="12.6" customHeight="1">
      <c r="A69" s="818" t="s">
        <v>899</v>
      </c>
      <c r="B69" s="650"/>
      <c r="C69" s="1160"/>
      <c r="D69" s="1160"/>
      <c r="E69" s="1160"/>
      <c r="F69" s="1160"/>
      <c r="G69" s="1187"/>
      <c r="H69" s="1160"/>
      <c r="I69" s="1187"/>
      <c r="J69" s="1155"/>
      <c r="K69" s="1179"/>
      <c r="L69" s="1160"/>
      <c r="M69" s="1187"/>
      <c r="N69" s="1160"/>
      <c r="O69" s="1187"/>
      <c r="P69" s="1160"/>
      <c r="Q69" s="1187"/>
      <c r="R69" s="1160"/>
      <c r="S69" s="1187"/>
      <c r="T69" s="1160"/>
      <c r="U69" s="1187"/>
      <c r="V69" s="1160"/>
      <c r="W69" s="1187"/>
      <c r="X69" s="1160"/>
      <c r="Y69" s="1187"/>
      <c r="Z69" s="1179"/>
    </row>
    <row r="70" spans="1:26" ht="12.6" customHeight="1">
      <c r="A70" s="572"/>
      <c r="B70" s="328" t="s">
        <v>891</v>
      </c>
      <c r="C70" s="1175">
        <f>MH1960_HOSP_COSTS!M69</f>
        <v>0</v>
      </c>
      <c r="D70" s="1152"/>
      <c r="E70" s="1190">
        <f t="shared" ref="E70:E77" si="24">C70*D70</f>
        <v>0</v>
      </c>
      <c r="F70" s="1152"/>
      <c r="G70" s="1181">
        <f t="shared" ref="G70:G77" si="25">$C70*F70</f>
        <v>0</v>
      </c>
      <c r="H70" s="1188"/>
      <c r="I70" s="1181">
        <f t="shared" ref="I70:I77" si="26">$C70*H70</f>
        <v>0</v>
      </c>
      <c r="J70" s="1155"/>
      <c r="K70" s="1179">
        <f t="shared" ref="K70:K77" si="27">$C70*J70</f>
        <v>0</v>
      </c>
      <c r="L70" s="1188"/>
      <c r="M70" s="1181">
        <f t="shared" ref="M70:M77" si="28">$C70*L70</f>
        <v>0</v>
      </c>
      <c r="N70" s="1188"/>
      <c r="O70" s="1181">
        <f t="shared" ref="O70:O77" si="29">$C70*N70</f>
        <v>0</v>
      </c>
      <c r="P70" s="1188"/>
      <c r="Q70" s="1181">
        <f t="shared" ref="Q70:Q77" si="30">$C70*P70</f>
        <v>0</v>
      </c>
      <c r="R70" s="1188"/>
      <c r="S70" s="1181">
        <f t="shared" ref="S70:S77" si="31">$C70*R70</f>
        <v>0</v>
      </c>
      <c r="T70" s="1188"/>
      <c r="U70" s="1181">
        <f t="shared" ref="U70:U77" si="32">$C70*T70</f>
        <v>0</v>
      </c>
      <c r="V70" s="1188"/>
      <c r="W70" s="1181">
        <f t="shared" ref="W70:W77" si="33">$C70*V70</f>
        <v>0</v>
      </c>
      <c r="X70" s="1188"/>
      <c r="Y70" s="1181">
        <f t="shared" ref="Y70:Y77" si="34">$C70*X70</f>
        <v>0</v>
      </c>
      <c r="Z70" s="1194">
        <f t="shared" ref="Z70:Z77" si="35">SUM(S70,V70,Y70)</f>
        <v>0</v>
      </c>
    </row>
    <row r="71" spans="1:26" ht="12.6" customHeight="1">
      <c r="A71" s="572"/>
      <c r="B71" s="328" t="s">
        <v>892</v>
      </c>
      <c r="C71" s="1175">
        <f>MH1960_HOSP_COSTS!M70</f>
        <v>0</v>
      </c>
      <c r="D71" s="1152"/>
      <c r="E71" s="1190">
        <f t="shared" si="24"/>
        <v>0</v>
      </c>
      <c r="F71" s="1152"/>
      <c r="G71" s="1181">
        <f t="shared" si="25"/>
        <v>0</v>
      </c>
      <c r="H71" s="1188"/>
      <c r="I71" s="1181">
        <f t="shared" si="26"/>
        <v>0</v>
      </c>
      <c r="J71" s="1155"/>
      <c r="K71" s="1179">
        <f t="shared" si="27"/>
        <v>0</v>
      </c>
      <c r="L71" s="1188"/>
      <c r="M71" s="1181">
        <f t="shared" si="28"/>
        <v>0</v>
      </c>
      <c r="N71" s="1188"/>
      <c r="O71" s="1181">
        <f t="shared" si="29"/>
        <v>0</v>
      </c>
      <c r="P71" s="1188"/>
      <c r="Q71" s="1181">
        <f t="shared" si="30"/>
        <v>0</v>
      </c>
      <c r="R71" s="1188"/>
      <c r="S71" s="1181">
        <f t="shared" si="31"/>
        <v>0</v>
      </c>
      <c r="T71" s="1188"/>
      <c r="U71" s="1181">
        <f t="shared" si="32"/>
        <v>0</v>
      </c>
      <c r="V71" s="1188"/>
      <c r="W71" s="1181">
        <f t="shared" si="33"/>
        <v>0</v>
      </c>
      <c r="X71" s="1188"/>
      <c r="Y71" s="1181">
        <f t="shared" si="34"/>
        <v>0</v>
      </c>
      <c r="Z71" s="1194">
        <f t="shared" si="35"/>
        <v>0</v>
      </c>
    </row>
    <row r="72" spans="1:26" ht="12.6" customHeight="1">
      <c r="A72" s="572"/>
      <c r="B72" s="328" t="s">
        <v>893</v>
      </c>
      <c r="C72" s="1175">
        <f>MH1960_HOSP_COSTS!M71</f>
        <v>0</v>
      </c>
      <c r="D72" s="1152"/>
      <c r="E72" s="1190">
        <f t="shared" si="24"/>
        <v>0</v>
      </c>
      <c r="F72" s="1152"/>
      <c r="G72" s="1181">
        <f t="shared" si="25"/>
        <v>0</v>
      </c>
      <c r="H72" s="1188"/>
      <c r="I72" s="1181">
        <f t="shared" si="26"/>
        <v>0</v>
      </c>
      <c r="J72" s="1155"/>
      <c r="K72" s="1179">
        <f t="shared" si="27"/>
        <v>0</v>
      </c>
      <c r="L72" s="1188"/>
      <c r="M72" s="1181">
        <f t="shared" si="28"/>
        <v>0</v>
      </c>
      <c r="N72" s="1188"/>
      <c r="O72" s="1181">
        <f t="shared" si="29"/>
        <v>0</v>
      </c>
      <c r="P72" s="1188"/>
      <c r="Q72" s="1181">
        <f t="shared" si="30"/>
        <v>0</v>
      </c>
      <c r="R72" s="1188"/>
      <c r="S72" s="1181">
        <f t="shared" si="31"/>
        <v>0</v>
      </c>
      <c r="T72" s="1188"/>
      <c r="U72" s="1181">
        <f t="shared" si="32"/>
        <v>0</v>
      </c>
      <c r="V72" s="1188"/>
      <c r="W72" s="1181">
        <f t="shared" si="33"/>
        <v>0</v>
      </c>
      <c r="X72" s="1188"/>
      <c r="Y72" s="1181">
        <f t="shared" si="34"/>
        <v>0</v>
      </c>
      <c r="Z72" s="1194">
        <f t="shared" si="35"/>
        <v>0</v>
      </c>
    </row>
    <row r="73" spans="1:26">
      <c r="A73" s="572"/>
      <c r="B73" s="328" t="s">
        <v>894</v>
      </c>
      <c r="C73" s="1175">
        <f>MH1960_HOSP_COSTS!M72</f>
        <v>0</v>
      </c>
      <c r="D73" s="1152"/>
      <c r="E73" s="1190">
        <f t="shared" si="24"/>
        <v>0</v>
      </c>
      <c r="F73" s="1152"/>
      <c r="G73" s="1181">
        <f t="shared" si="25"/>
        <v>0</v>
      </c>
      <c r="H73" s="1188"/>
      <c r="I73" s="1181">
        <f t="shared" si="26"/>
        <v>0</v>
      </c>
      <c r="J73" s="1155"/>
      <c r="K73" s="1179">
        <f t="shared" si="27"/>
        <v>0</v>
      </c>
      <c r="L73" s="1188"/>
      <c r="M73" s="1181">
        <f t="shared" si="28"/>
        <v>0</v>
      </c>
      <c r="N73" s="1188"/>
      <c r="O73" s="1181">
        <f t="shared" si="29"/>
        <v>0</v>
      </c>
      <c r="P73" s="1188"/>
      <c r="Q73" s="1181">
        <f t="shared" si="30"/>
        <v>0</v>
      </c>
      <c r="R73" s="1188"/>
      <c r="S73" s="1181">
        <f t="shared" si="31"/>
        <v>0</v>
      </c>
      <c r="T73" s="1188"/>
      <c r="U73" s="1181">
        <f t="shared" si="32"/>
        <v>0</v>
      </c>
      <c r="V73" s="1188"/>
      <c r="W73" s="1181">
        <f t="shared" si="33"/>
        <v>0</v>
      </c>
      <c r="X73" s="1188"/>
      <c r="Y73" s="1181">
        <f t="shared" si="34"/>
        <v>0</v>
      </c>
      <c r="Z73" s="1194">
        <f t="shared" si="35"/>
        <v>0</v>
      </c>
    </row>
    <row r="74" spans="1:26">
      <c r="A74" s="572"/>
      <c r="B74" s="328" t="s">
        <v>895</v>
      </c>
      <c r="C74" s="1175">
        <f>MH1960_HOSP_COSTS!M73</f>
        <v>0</v>
      </c>
      <c r="D74" s="1152"/>
      <c r="E74" s="1190">
        <f t="shared" si="24"/>
        <v>0</v>
      </c>
      <c r="F74" s="1152"/>
      <c r="G74" s="1181">
        <f t="shared" si="25"/>
        <v>0</v>
      </c>
      <c r="H74" s="1188"/>
      <c r="I74" s="1181">
        <f t="shared" si="26"/>
        <v>0</v>
      </c>
      <c r="J74" s="1155"/>
      <c r="K74" s="1179">
        <f t="shared" si="27"/>
        <v>0</v>
      </c>
      <c r="L74" s="1188"/>
      <c r="M74" s="1181">
        <f t="shared" si="28"/>
        <v>0</v>
      </c>
      <c r="N74" s="1188"/>
      <c r="O74" s="1181">
        <f t="shared" si="29"/>
        <v>0</v>
      </c>
      <c r="P74" s="1188"/>
      <c r="Q74" s="1181">
        <f t="shared" si="30"/>
        <v>0</v>
      </c>
      <c r="R74" s="1188"/>
      <c r="S74" s="1181">
        <f t="shared" si="31"/>
        <v>0</v>
      </c>
      <c r="T74" s="1188"/>
      <c r="U74" s="1181">
        <f t="shared" si="32"/>
        <v>0</v>
      </c>
      <c r="V74" s="1188"/>
      <c r="W74" s="1181">
        <f t="shared" si="33"/>
        <v>0</v>
      </c>
      <c r="X74" s="1188"/>
      <c r="Y74" s="1181">
        <f t="shared" si="34"/>
        <v>0</v>
      </c>
      <c r="Z74" s="1194">
        <f t="shared" si="35"/>
        <v>0</v>
      </c>
    </row>
    <row r="75" spans="1:26">
      <c r="A75" s="572"/>
      <c r="B75" s="328" t="s">
        <v>896</v>
      </c>
      <c r="C75" s="1175">
        <f>MH1960_HOSP_COSTS!M74</f>
        <v>0</v>
      </c>
      <c r="D75" s="1152"/>
      <c r="E75" s="1190">
        <f t="shared" si="24"/>
        <v>0</v>
      </c>
      <c r="F75" s="1152"/>
      <c r="G75" s="1181">
        <f t="shared" si="25"/>
        <v>0</v>
      </c>
      <c r="H75" s="1188"/>
      <c r="I75" s="1181">
        <f t="shared" si="26"/>
        <v>0</v>
      </c>
      <c r="J75" s="1155"/>
      <c r="K75" s="1179">
        <f t="shared" si="27"/>
        <v>0</v>
      </c>
      <c r="L75" s="1188"/>
      <c r="M75" s="1181">
        <f t="shared" si="28"/>
        <v>0</v>
      </c>
      <c r="N75" s="1188"/>
      <c r="O75" s="1181">
        <f t="shared" si="29"/>
        <v>0</v>
      </c>
      <c r="P75" s="1188"/>
      <c r="Q75" s="1181">
        <f t="shared" si="30"/>
        <v>0</v>
      </c>
      <c r="R75" s="1188"/>
      <c r="S75" s="1181">
        <f t="shared" si="31"/>
        <v>0</v>
      </c>
      <c r="T75" s="1188"/>
      <c r="U75" s="1181">
        <f t="shared" si="32"/>
        <v>0</v>
      </c>
      <c r="V75" s="1188"/>
      <c r="W75" s="1181">
        <f t="shared" si="33"/>
        <v>0</v>
      </c>
      <c r="X75" s="1188"/>
      <c r="Y75" s="1181">
        <f t="shared" si="34"/>
        <v>0</v>
      </c>
      <c r="Z75" s="1194">
        <f t="shared" si="35"/>
        <v>0</v>
      </c>
    </row>
    <row r="76" spans="1:26">
      <c r="A76" s="572"/>
      <c r="B76" s="328" t="s">
        <v>897</v>
      </c>
      <c r="C76" s="1175">
        <f>MH1960_HOSP_COSTS!M75</f>
        <v>0</v>
      </c>
      <c r="D76" s="1152"/>
      <c r="E76" s="1190">
        <f t="shared" si="24"/>
        <v>0</v>
      </c>
      <c r="F76" s="1152"/>
      <c r="G76" s="1181">
        <f t="shared" si="25"/>
        <v>0</v>
      </c>
      <c r="H76" s="1188"/>
      <c r="I76" s="1181">
        <f t="shared" si="26"/>
        <v>0</v>
      </c>
      <c r="J76" s="1155"/>
      <c r="K76" s="1179">
        <f t="shared" si="27"/>
        <v>0</v>
      </c>
      <c r="L76" s="1188"/>
      <c r="M76" s="1181">
        <f t="shared" si="28"/>
        <v>0</v>
      </c>
      <c r="N76" s="1188"/>
      <c r="O76" s="1181">
        <f t="shared" si="29"/>
        <v>0</v>
      </c>
      <c r="P76" s="1188"/>
      <c r="Q76" s="1181">
        <f t="shared" si="30"/>
        <v>0</v>
      </c>
      <c r="R76" s="1188"/>
      <c r="S76" s="1181">
        <f t="shared" si="31"/>
        <v>0</v>
      </c>
      <c r="T76" s="1188"/>
      <c r="U76" s="1181">
        <f t="shared" si="32"/>
        <v>0</v>
      </c>
      <c r="V76" s="1188"/>
      <c r="W76" s="1181">
        <f t="shared" si="33"/>
        <v>0</v>
      </c>
      <c r="X76" s="1188"/>
      <c r="Y76" s="1181">
        <f t="shared" si="34"/>
        <v>0</v>
      </c>
      <c r="Z76" s="1194">
        <f t="shared" si="35"/>
        <v>0</v>
      </c>
    </row>
    <row r="77" spans="1:26">
      <c r="A77" s="572"/>
      <c r="B77" s="328" t="s">
        <v>898</v>
      </c>
      <c r="C77" s="1175">
        <f>MH1960_HOSP_COSTS!M76</f>
        <v>0</v>
      </c>
      <c r="D77" s="1152"/>
      <c r="E77" s="1190">
        <f t="shared" si="24"/>
        <v>0</v>
      </c>
      <c r="F77" s="1152"/>
      <c r="G77" s="1181">
        <f t="shared" si="25"/>
        <v>0</v>
      </c>
      <c r="H77" s="1188"/>
      <c r="I77" s="1181">
        <f t="shared" si="26"/>
        <v>0</v>
      </c>
      <c r="J77" s="1155"/>
      <c r="K77" s="1179">
        <f t="shared" si="27"/>
        <v>0</v>
      </c>
      <c r="L77" s="1188"/>
      <c r="M77" s="1181">
        <f t="shared" si="28"/>
        <v>0</v>
      </c>
      <c r="N77" s="1188"/>
      <c r="O77" s="1181">
        <f t="shared" si="29"/>
        <v>0</v>
      </c>
      <c r="P77" s="1188"/>
      <c r="Q77" s="1181">
        <f t="shared" si="30"/>
        <v>0</v>
      </c>
      <c r="R77" s="1188"/>
      <c r="S77" s="1181">
        <f t="shared" si="31"/>
        <v>0</v>
      </c>
      <c r="T77" s="1188"/>
      <c r="U77" s="1181">
        <f t="shared" si="32"/>
        <v>0</v>
      </c>
      <c r="V77" s="1188"/>
      <c r="W77" s="1181">
        <f t="shared" si="33"/>
        <v>0</v>
      </c>
      <c r="X77" s="1188"/>
      <c r="Y77" s="1181">
        <f t="shared" si="34"/>
        <v>0</v>
      </c>
      <c r="Z77" s="1194">
        <f t="shared" si="35"/>
        <v>0</v>
      </c>
    </row>
    <row r="78" spans="1:26">
      <c r="A78" s="569" t="s">
        <v>722</v>
      </c>
      <c r="B78" s="652"/>
      <c r="C78" s="1160"/>
      <c r="D78" s="1160"/>
      <c r="E78" s="1160"/>
      <c r="F78" s="1160"/>
      <c r="G78" s="1179"/>
      <c r="H78" s="1160"/>
      <c r="I78" s="1179"/>
      <c r="J78" s="1155"/>
      <c r="K78" s="1179"/>
      <c r="L78" s="1160"/>
      <c r="M78" s="1179"/>
      <c r="N78" s="1160"/>
      <c r="O78" s="1179"/>
      <c r="P78" s="1160"/>
      <c r="Q78" s="1179"/>
      <c r="R78" s="1160"/>
      <c r="S78" s="1179"/>
      <c r="T78" s="1160"/>
      <c r="U78" s="1179"/>
      <c r="V78" s="1160"/>
      <c r="W78" s="1179"/>
      <c r="X78" s="1160"/>
      <c r="Y78" s="1179"/>
      <c r="Z78" s="1179"/>
    </row>
    <row r="79" spans="1:26">
      <c r="A79" s="569" t="s">
        <v>723</v>
      </c>
      <c r="B79" s="652"/>
      <c r="C79" s="1160"/>
      <c r="D79" s="1160"/>
      <c r="E79" s="1160"/>
      <c r="F79" s="1160"/>
      <c r="G79" s="1179"/>
      <c r="H79" s="1160"/>
      <c r="I79" s="1179"/>
      <c r="J79" s="1155"/>
      <c r="K79" s="1179"/>
      <c r="L79" s="1160"/>
      <c r="M79" s="1179"/>
      <c r="N79" s="1160"/>
      <c r="O79" s="1179"/>
      <c r="P79" s="1160"/>
      <c r="Q79" s="1179"/>
      <c r="R79" s="1160"/>
      <c r="S79" s="1179"/>
      <c r="T79" s="1160"/>
      <c r="U79" s="1179"/>
      <c r="V79" s="1160"/>
      <c r="W79" s="1179"/>
      <c r="X79" s="1160"/>
      <c r="Y79" s="1179"/>
      <c r="Z79" s="1179"/>
    </row>
    <row r="80" spans="1:26">
      <c r="A80" s="575" t="s">
        <v>724</v>
      </c>
      <c r="B80" s="653"/>
      <c r="C80" s="1160"/>
      <c r="D80" s="1160"/>
      <c r="E80" s="1160"/>
      <c r="F80" s="1160"/>
      <c r="G80" s="1179"/>
      <c r="H80" s="1160"/>
      <c r="I80" s="1179"/>
      <c r="J80" s="1155"/>
      <c r="K80" s="1179"/>
      <c r="L80" s="1160"/>
      <c r="M80" s="1179"/>
      <c r="N80" s="1160"/>
      <c r="O80" s="1179"/>
      <c r="P80" s="1160"/>
      <c r="Q80" s="1179"/>
      <c r="R80" s="1160"/>
      <c r="S80" s="1179"/>
      <c r="T80" s="1160"/>
      <c r="U80" s="1179"/>
      <c r="V80" s="1160"/>
      <c r="W80" s="1179"/>
      <c r="X80" s="1160"/>
      <c r="Y80" s="1179"/>
      <c r="Z80" s="1179"/>
    </row>
    <row r="81" spans="1:26">
      <c r="A81" s="573" t="s">
        <v>129</v>
      </c>
      <c r="B81" s="574"/>
      <c r="C81" s="1160"/>
      <c r="D81" s="1160"/>
      <c r="E81" s="1164">
        <f>SUM(E17:E29,E31:E62,E70:E77)</f>
        <v>0</v>
      </c>
      <c r="F81" s="1165"/>
      <c r="G81" s="1180">
        <f>SUM(G17:G29,G31:G62,G70:G77)</f>
        <v>0</v>
      </c>
      <c r="H81" s="1165"/>
      <c r="I81" s="1180">
        <f>SUM(I17:I29,I31:I62,I70:I77)</f>
        <v>0</v>
      </c>
      <c r="J81" s="1155"/>
      <c r="K81" s="1179">
        <f>SUM(K17:K29,K31:K62,K70:K77)</f>
        <v>0</v>
      </c>
      <c r="L81" s="1165"/>
      <c r="M81" s="1180">
        <f>SUM(M17:M29,M31:M62,M70:M77)</f>
        <v>0</v>
      </c>
      <c r="N81" s="1165"/>
      <c r="O81" s="1180">
        <f>SUM(O17:O29,O31:O62,O70:O77)</f>
        <v>0</v>
      </c>
      <c r="P81" s="1165"/>
      <c r="Q81" s="1180">
        <f>SUM(Q17:Q29,Q31:Q62,Q70:Q77)</f>
        <v>0</v>
      </c>
      <c r="R81" s="1165"/>
      <c r="S81" s="1180">
        <f>SUM(S17:S29,S31:S62,S70:S77)</f>
        <v>0</v>
      </c>
      <c r="T81" s="1165"/>
      <c r="U81" s="1180">
        <f>SUM(U17:U29,U31:U62,U70:U77)</f>
        <v>0</v>
      </c>
      <c r="V81" s="1165"/>
      <c r="W81" s="1180">
        <f>SUM(W17:W29,W31:W62,W70:W77)</f>
        <v>0</v>
      </c>
      <c r="X81" s="1165"/>
      <c r="Y81" s="1180">
        <f>SUM(Y17:Y29,Y31:Y62,Y70:Y77)</f>
        <v>0</v>
      </c>
      <c r="Z81" s="1180">
        <f>SUM(Z17:Z29,Z31:Z62,Z70:Z77)</f>
        <v>0</v>
      </c>
    </row>
  </sheetData>
  <sheetProtection password="F140" sheet="1" objects="1" scenarios="1"/>
  <mergeCells count="1">
    <mergeCell ref="A3:B3"/>
  </mergeCells>
  <phoneticPr fontId="91" type="noConversion"/>
  <pageMargins left="0.25" right="0.25" top="0.25" bottom="0.5" header="0.5" footer="0.25"/>
  <pageSetup paperSize="5" scale="55" fitToWidth="2" orientation="landscape" r:id="rId1"/>
  <headerFooter alignWithMargins="0">
    <oddFooter>&amp;R&amp;"Arial"&amp;08MH1960_PHYS_05_ADMIN</oddFooter>
  </headerFooter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81"/>
  <sheetViews>
    <sheetView workbookViewId="0"/>
  </sheetViews>
  <sheetFormatPr defaultColWidth="7.109375" defaultRowHeight="12.75"/>
  <cols>
    <col min="1" max="1" width="3.33203125" style="564" customWidth="1"/>
    <col min="2" max="2" width="34.5546875" style="564" customWidth="1"/>
    <col min="3" max="3" width="14.5546875" style="564" customWidth="1"/>
    <col min="4" max="5" width="13.33203125" style="564" customWidth="1"/>
    <col min="6" max="6" width="0.109375" style="564" hidden="1" customWidth="1"/>
    <col min="7" max="9" width="13.33203125" style="564" hidden="1" customWidth="1"/>
    <col min="10" max="10" width="13.33203125" style="564" customWidth="1"/>
    <col min="11" max="11" width="13" style="564" customWidth="1"/>
    <col min="12" max="12" width="0.21875" style="564" hidden="1" customWidth="1"/>
    <col min="13" max="13" width="0.109375" style="564" hidden="1" customWidth="1"/>
    <col min="14" max="14" width="13.33203125" style="564" hidden="1" customWidth="1"/>
    <col min="15" max="15" width="0.109375" style="564" hidden="1" customWidth="1"/>
    <col min="16" max="26" width="13.33203125" style="564" customWidth="1"/>
    <col min="27" max="16384" width="7.109375" style="564"/>
  </cols>
  <sheetData>
    <row r="1" spans="1:26" customFormat="1" ht="16.5" thickBot="1">
      <c r="A1" s="452" t="s">
        <v>624</v>
      </c>
      <c r="B1" s="452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 t="s">
        <v>1012</v>
      </c>
    </row>
    <row r="2" spans="1:26" customFormat="1" ht="12.75" customHeight="1" thickTop="1">
      <c r="A2" s="455" t="s">
        <v>455</v>
      </c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564"/>
      <c r="Z2" s="71"/>
    </row>
    <row r="3" spans="1:26" customFormat="1" ht="41.25" customHeight="1">
      <c r="A3" s="1329" t="s">
        <v>634</v>
      </c>
      <c r="B3" s="1330"/>
      <c r="C3" s="67"/>
      <c r="D3" s="67"/>
      <c r="E3" s="71"/>
      <c r="F3" s="71"/>
      <c r="G3" s="71"/>
      <c r="Y3" s="564"/>
    </row>
    <row r="4" spans="1:26" customFormat="1" ht="12.75" customHeight="1">
      <c r="A4" s="579" t="str">
        <f>"MH 1960_PHYS_05 "&amp; Revision_Date</f>
        <v>MH 1960_PHYS_05 (Rev. 9/2013)</v>
      </c>
      <c r="B4" s="67"/>
      <c r="C4" s="71"/>
      <c r="D4" s="71"/>
      <c r="E4" s="580"/>
      <c r="F4" s="580"/>
      <c r="G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64"/>
      <c r="Z4" s="580" t="str">
        <f>"FISCAL YEAR "&amp; FiscalYear_with_Dash</f>
        <v>FISCAL YEAR 2012 - 2013</v>
      </c>
    </row>
    <row r="5" spans="1:26" customFormat="1" ht="15.75" hidden="1">
      <c r="A5" s="71"/>
      <c r="B5" s="71"/>
      <c r="C5" s="71"/>
      <c r="D5" s="71"/>
      <c r="E5" s="71"/>
      <c r="F5" s="71"/>
      <c r="G5" s="71"/>
    </row>
    <row r="6" spans="1:26" customFormat="1" ht="12.75" customHeight="1">
      <c r="A6" s="70"/>
      <c r="B6" s="581" t="s">
        <v>175</v>
      </c>
      <c r="C6" s="811">
        <f>County_Code</f>
        <v>0</v>
      </c>
      <c r="D6" s="633"/>
      <c r="E6" s="633"/>
      <c r="F6" s="618"/>
      <c r="G6" s="618"/>
    </row>
    <row r="7" spans="1:26" customFormat="1" ht="12.75" hidden="1" customHeight="1">
      <c r="A7" s="70"/>
      <c r="B7" s="70"/>
      <c r="C7" s="564"/>
      <c r="D7" s="582"/>
      <c r="E7" s="71"/>
      <c r="F7" s="71"/>
      <c r="G7" s="73"/>
    </row>
    <row r="8" spans="1:26" customFormat="1" ht="10.5" customHeight="1">
      <c r="A8" s="71"/>
      <c r="B8" s="71"/>
      <c r="C8" s="71"/>
      <c r="D8" s="71"/>
      <c r="E8" s="635"/>
      <c r="F8" s="71"/>
      <c r="G8" s="71"/>
    </row>
    <row r="9" spans="1:26">
      <c r="A9" s="71"/>
      <c r="B9" s="632" t="s">
        <v>177</v>
      </c>
      <c r="C9" s="811">
        <f>Legal_Entity_Number</f>
        <v>0</v>
      </c>
      <c r="D9" s="633"/>
      <c r="E9" s="633"/>
      <c r="F9" s="633"/>
      <c r="G9" s="633"/>
    </row>
    <row r="10" spans="1:26" ht="12.75" hidden="1" customHeight="1"/>
    <row r="11" spans="1:26">
      <c r="E11" s="633"/>
    </row>
    <row r="12" spans="1:26" hidden="1"/>
    <row r="13" spans="1:26">
      <c r="C13" s="565">
        <v>1</v>
      </c>
      <c r="D13" s="565">
        <v>2</v>
      </c>
      <c r="E13" s="565">
        <v>3</v>
      </c>
      <c r="F13" s="565">
        <v>4</v>
      </c>
      <c r="G13" s="565">
        <v>5</v>
      </c>
      <c r="H13" s="565">
        <v>6</v>
      </c>
      <c r="I13" s="565">
        <v>7</v>
      </c>
      <c r="J13" s="565">
        <v>4</v>
      </c>
      <c r="K13" s="565">
        <v>5</v>
      </c>
      <c r="L13" s="565">
        <v>8</v>
      </c>
      <c r="M13" s="565">
        <v>9</v>
      </c>
      <c r="N13" s="565">
        <v>12</v>
      </c>
      <c r="O13" s="565">
        <v>13</v>
      </c>
      <c r="P13" s="565">
        <v>6</v>
      </c>
      <c r="Q13" s="565">
        <v>7</v>
      </c>
      <c r="R13" s="565">
        <v>8</v>
      </c>
      <c r="S13" s="565">
        <v>9</v>
      </c>
      <c r="T13" s="565">
        <v>10</v>
      </c>
      <c r="U13" s="565">
        <v>11</v>
      </c>
      <c r="V13" s="565">
        <v>12</v>
      </c>
      <c r="W13" s="565">
        <v>13</v>
      </c>
      <c r="X13" s="565">
        <v>14</v>
      </c>
      <c r="Y13" s="565">
        <v>15</v>
      </c>
      <c r="Z13" s="565">
        <v>16</v>
      </c>
    </row>
    <row r="14" spans="1:26" s="904" customFormat="1" ht="69" customHeight="1">
      <c r="A14" s="902"/>
      <c r="B14" s="903"/>
      <c r="C14" s="900" t="s">
        <v>25</v>
      </c>
      <c r="D14" s="900" t="s">
        <v>966</v>
      </c>
      <c r="E14" s="900" t="s">
        <v>967</v>
      </c>
      <c r="F14" s="900" t="s">
        <v>966</v>
      </c>
      <c r="G14" s="900" t="s">
        <v>967</v>
      </c>
      <c r="H14" s="900" t="s">
        <v>966</v>
      </c>
      <c r="I14" s="900" t="s">
        <v>967</v>
      </c>
      <c r="J14" s="900" t="s">
        <v>968</v>
      </c>
      <c r="K14" s="900" t="s">
        <v>969</v>
      </c>
      <c r="L14" s="900" t="s">
        <v>968</v>
      </c>
      <c r="M14" s="900" t="s">
        <v>969</v>
      </c>
      <c r="N14" s="900" t="s">
        <v>968</v>
      </c>
      <c r="O14" s="900" t="s">
        <v>969</v>
      </c>
      <c r="P14" s="900" t="s">
        <v>970</v>
      </c>
      <c r="Q14" s="900" t="s">
        <v>971</v>
      </c>
      <c r="R14" s="900" t="s">
        <v>972</v>
      </c>
      <c r="S14" s="900" t="s">
        <v>973</v>
      </c>
      <c r="T14" s="900" t="s">
        <v>974</v>
      </c>
      <c r="U14" s="900" t="s">
        <v>975</v>
      </c>
      <c r="V14" s="900" t="s">
        <v>976</v>
      </c>
      <c r="W14" s="900" t="s">
        <v>977</v>
      </c>
      <c r="X14" s="898" t="s">
        <v>980</v>
      </c>
      <c r="Y14" s="900" t="s">
        <v>981</v>
      </c>
      <c r="Z14" s="900" t="s">
        <v>978</v>
      </c>
    </row>
    <row r="15" spans="1:26" s="912" customFormat="1" ht="15" customHeight="1">
      <c r="A15" s="908"/>
      <c r="B15" s="909"/>
      <c r="C15" s="910"/>
      <c r="D15" s="911" t="str">
        <f t="shared" ref="D15:Z15" si="0">Entire_FiscalYear</f>
        <v>07/01/12 - 06/30/13</v>
      </c>
      <c r="E15" s="911" t="str">
        <f t="shared" si="0"/>
        <v>07/01/12 - 06/30/13</v>
      </c>
      <c r="F15" s="911" t="str">
        <f t="shared" si="0"/>
        <v>07/01/12 - 06/30/13</v>
      </c>
      <c r="G15" s="911" t="str">
        <f t="shared" si="0"/>
        <v>07/01/12 - 06/30/13</v>
      </c>
      <c r="H15" s="911" t="str">
        <f t="shared" si="0"/>
        <v>07/01/12 - 06/30/13</v>
      </c>
      <c r="I15" s="911" t="str">
        <f t="shared" si="0"/>
        <v>07/01/12 - 06/30/13</v>
      </c>
      <c r="J15" s="911" t="str">
        <f t="shared" si="0"/>
        <v>07/01/12 - 06/30/13</v>
      </c>
      <c r="K15" s="911" t="str">
        <f t="shared" si="0"/>
        <v>07/01/12 - 06/30/13</v>
      </c>
      <c r="L15" s="911" t="str">
        <f t="shared" si="0"/>
        <v>07/01/12 - 06/30/13</v>
      </c>
      <c r="M15" s="911" t="str">
        <f t="shared" si="0"/>
        <v>07/01/12 - 06/30/13</v>
      </c>
      <c r="N15" s="911" t="str">
        <f t="shared" si="0"/>
        <v>07/01/12 - 06/30/13</v>
      </c>
      <c r="O15" s="911" t="str">
        <f t="shared" si="0"/>
        <v>07/01/12 - 06/30/13</v>
      </c>
      <c r="P15" s="911" t="str">
        <f t="shared" si="0"/>
        <v>07/01/12 - 06/30/13</v>
      </c>
      <c r="Q15" s="911" t="str">
        <f t="shared" si="0"/>
        <v>07/01/12 - 06/30/13</v>
      </c>
      <c r="R15" s="911" t="str">
        <f t="shared" si="0"/>
        <v>07/01/12 - 06/30/13</v>
      </c>
      <c r="S15" s="911" t="str">
        <f t="shared" si="0"/>
        <v>07/01/12 - 06/30/13</v>
      </c>
      <c r="T15" s="911" t="str">
        <f t="shared" si="0"/>
        <v>07/01/12 - 06/30/13</v>
      </c>
      <c r="U15" s="911" t="str">
        <f t="shared" si="0"/>
        <v>07/01/12 - 06/30/13</v>
      </c>
      <c r="V15" s="911" t="str">
        <f t="shared" si="0"/>
        <v>07/01/12 - 06/30/13</v>
      </c>
      <c r="W15" s="911" t="str">
        <f t="shared" si="0"/>
        <v>07/01/12 - 06/30/13</v>
      </c>
      <c r="X15" s="911" t="str">
        <f t="shared" si="0"/>
        <v>07/01/12 - 06/30/13</v>
      </c>
      <c r="Y15" s="911" t="str">
        <f t="shared" si="0"/>
        <v>07/01/12 - 06/30/13</v>
      </c>
      <c r="Z15" s="911" t="str">
        <f t="shared" si="0"/>
        <v>07/01/12 - 06/30/13</v>
      </c>
    </row>
    <row r="16" spans="1:26" ht="12.6" customHeight="1">
      <c r="A16" s="569" t="s">
        <v>681</v>
      </c>
      <c r="B16" s="570"/>
      <c r="C16" s="649"/>
      <c r="D16" s="649"/>
      <c r="E16" s="649"/>
      <c r="F16" s="649"/>
      <c r="G16" s="571"/>
      <c r="H16" s="649"/>
      <c r="I16" s="827"/>
      <c r="J16" s="649"/>
      <c r="K16" s="827"/>
      <c r="L16" s="571"/>
      <c r="M16" s="827"/>
      <c r="N16" s="649"/>
      <c r="O16" s="827"/>
      <c r="P16" s="1155"/>
      <c r="Q16" s="1179"/>
      <c r="R16" s="1160"/>
      <c r="S16" s="1179"/>
      <c r="T16" s="1155"/>
      <c r="U16" s="1179"/>
      <c r="V16" s="1155"/>
      <c r="W16" s="1179"/>
      <c r="X16" s="1161"/>
      <c r="Y16" s="1179"/>
      <c r="Z16" s="1179"/>
    </row>
    <row r="17" spans="1:26" ht="12.6" customHeight="1">
      <c r="A17" s="572"/>
      <c r="B17" s="650" t="s">
        <v>682</v>
      </c>
      <c r="C17" s="826">
        <f>MH1960_HOSP_COSTS!M16</f>
        <v>0</v>
      </c>
      <c r="D17" s="1040"/>
      <c r="E17" s="823">
        <f>C17*D17</f>
        <v>0</v>
      </c>
      <c r="F17" s="1034"/>
      <c r="G17" s="830">
        <f t="shared" ref="G17:G29" si="1">$C17*F17</f>
        <v>0</v>
      </c>
      <c r="H17" s="1034"/>
      <c r="I17" s="830">
        <f t="shared" ref="I17:I29" si="2">$C17*H17</f>
        <v>0</v>
      </c>
      <c r="J17" s="1034"/>
      <c r="K17" s="830">
        <f t="shared" ref="K17:K29" si="3">$C17*J17</f>
        <v>0</v>
      </c>
      <c r="L17" s="1034"/>
      <c r="M17" s="830">
        <f t="shared" ref="M17:M29" si="4">$C17*L17</f>
        <v>0</v>
      </c>
      <c r="N17" s="1034"/>
      <c r="O17" s="830">
        <f t="shared" ref="O17:O29" si="5">$C17*N17</f>
        <v>0</v>
      </c>
      <c r="P17" s="1152"/>
      <c r="Q17" s="1181">
        <f t="shared" ref="Q17:Q29" si="6">$C17*P17</f>
        <v>0</v>
      </c>
      <c r="R17" s="1152"/>
      <c r="S17" s="1181">
        <f t="shared" ref="S17:S29" si="7">$C17*R17</f>
        <v>0</v>
      </c>
      <c r="T17" s="1152"/>
      <c r="U17" s="1181">
        <f t="shared" ref="U17:U29" si="8">$C17*T17</f>
        <v>0</v>
      </c>
      <c r="V17" s="1152"/>
      <c r="W17" s="1181">
        <f t="shared" ref="W17:W29" si="9">$C17*V17</f>
        <v>0</v>
      </c>
      <c r="X17" s="1152"/>
      <c r="Y17" s="1182">
        <f t="shared" ref="Y17:Y29" si="10">$C17*X17</f>
        <v>0</v>
      </c>
      <c r="Z17" s="1183">
        <f t="shared" ref="Z17:Z29" si="11">SUM(E17,G17,I17,K17,M17,O17,Q17,S17,U17,W17,Y17)</f>
        <v>0</v>
      </c>
    </row>
    <row r="18" spans="1:26" ht="12.6" customHeight="1">
      <c r="A18" s="572"/>
      <c r="B18" s="650" t="s">
        <v>683</v>
      </c>
      <c r="C18" s="826">
        <f>MH1960_HOSP_COSTS!M17</f>
        <v>0</v>
      </c>
      <c r="D18" s="1040"/>
      <c r="E18" s="823">
        <f t="shared" ref="E18:E62" si="12">C18*D18</f>
        <v>0</v>
      </c>
      <c r="F18" s="1034"/>
      <c r="G18" s="830">
        <f t="shared" si="1"/>
        <v>0</v>
      </c>
      <c r="H18" s="1034"/>
      <c r="I18" s="830">
        <f t="shared" si="2"/>
        <v>0</v>
      </c>
      <c r="J18" s="1034"/>
      <c r="K18" s="830">
        <f t="shared" si="3"/>
        <v>0</v>
      </c>
      <c r="L18" s="1034"/>
      <c r="M18" s="830">
        <f t="shared" si="4"/>
        <v>0</v>
      </c>
      <c r="N18" s="1034"/>
      <c r="O18" s="830">
        <f t="shared" si="5"/>
        <v>0</v>
      </c>
      <c r="P18" s="1152"/>
      <c r="Q18" s="1181">
        <f t="shared" si="6"/>
        <v>0</v>
      </c>
      <c r="R18" s="1152"/>
      <c r="S18" s="1181">
        <f t="shared" si="7"/>
        <v>0</v>
      </c>
      <c r="T18" s="1152"/>
      <c r="U18" s="1181">
        <f t="shared" si="8"/>
        <v>0</v>
      </c>
      <c r="V18" s="1152"/>
      <c r="W18" s="1181">
        <f t="shared" si="9"/>
        <v>0</v>
      </c>
      <c r="X18" s="1152"/>
      <c r="Y18" s="1182">
        <f t="shared" si="10"/>
        <v>0</v>
      </c>
      <c r="Z18" s="1183">
        <f t="shared" si="11"/>
        <v>0</v>
      </c>
    </row>
    <row r="19" spans="1:26" ht="12.6" customHeight="1">
      <c r="A19" s="572"/>
      <c r="B19" s="650" t="s">
        <v>684</v>
      </c>
      <c r="C19" s="826">
        <f>MH1960_HOSP_COSTS!M18</f>
        <v>0</v>
      </c>
      <c r="D19" s="1040"/>
      <c r="E19" s="823">
        <f t="shared" si="12"/>
        <v>0</v>
      </c>
      <c r="F19" s="1034"/>
      <c r="G19" s="830">
        <f t="shared" si="1"/>
        <v>0</v>
      </c>
      <c r="H19" s="1034"/>
      <c r="I19" s="830">
        <f t="shared" si="2"/>
        <v>0</v>
      </c>
      <c r="J19" s="1034"/>
      <c r="K19" s="830">
        <f t="shared" si="3"/>
        <v>0</v>
      </c>
      <c r="L19" s="1034"/>
      <c r="M19" s="830">
        <f t="shared" si="4"/>
        <v>0</v>
      </c>
      <c r="N19" s="1034"/>
      <c r="O19" s="830">
        <f t="shared" si="5"/>
        <v>0</v>
      </c>
      <c r="P19" s="1152"/>
      <c r="Q19" s="1181">
        <f t="shared" si="6"/>
        <v>0</v>
      </c>
      <c r="R19" s="1152"/>
      <c r="S19" s="1181">
        <f t="shared" si="7"/>
        <v>0</v>
      </c>
      <c r="T19" s="1152"/>
      <c r="U19" s="1181">
        <f t="shared" si="8"/>
        <v>0</v>
      </c>
      <c r="V19" s="1152"/>
      <c r="W19" s="1181">
        <f t="shared" si="9"/>
        <v>0</v>
      </c>
      <c r="X19" s="1152"/>
      <c r="Y19" s="1182">
        <f t="shared" si="10"/>
        <v>0</v>
      </c>
      <c r="Z19" s="1183">
        <f t="shared" si="11"/>
        <v>0</v>
      </c>
    </row>
    <row r="20" spans="1:26" ht="12.6" customHeight="1">
      <c r="A20" s="572"/>
      <c r="B20" s="650" t="s">
        <v>685</v>
      </c>
      <c r="C20" s="826">
        <f>MH1960_HOSP_COSTS!M19</f>
        <v>0</v>
      </c>
      <c r="D20" s="1040"/>
      <c r="E20" s="823">
        <f t="shared" si="12"/>
        <v>0</v>
      </c>
      <c r="F20" s="1034"/>
      <c r="G20" s="830">
        <f t="shared" si="1"/>
        <v>0</v>
      </c>
      <c r="H20" s="1034"/>
      <c r="I20" s="830">
        <f t="shared" si="2"/>
        <v>0</v>
      </c>
      <c r="J20" s="1034"/>
      <c r="K20" s="830">
        <f t="shared" si="3"/>
        <v>0</v>
      </c>
      <c r="L20" s="1034"/>
      <c r="M20" s="830">
        <f t="shared" si="4"/>
        <v>0</v>
      </c>
      <c r="N20" s="1034"/>
      <c r="O20" s="830">
        <f t="shared" si="5"/>
        <v>0</v>
      </c>
      <c r="P20" s="1152"/>
      <c r="Q20" s="1181">
        <f t="shared" si="6"/>
        <v>0</v>
      </c>
      <c r="R20" s="1152"/>
      <c r="S20" s="1181">
        <f t="shared" si="7"/>
        <v>0</v>
      </c>
      <c r="T20" s="1152"/>
      <c r="U20" s="1181">
        <f t="shared" si="8"/>
        <v>0</v>
      </c>
      <c r="V20" s="1152"/>
      <c r="W20" s="1181">
        <f t="shared" si="9"/>
        <v>0</v>
      </c>
      <c r="X20" s="1152"/>
      <c r="Y20" s="1182">
        <f t="shared" si="10"/>
        <v>0</v>
      </c>
      <c r="Z20" s="1183">
        <f t="shared" si="11"/>
        <v>0</v>
      </c>
    </row>
    <row r="21" spans="1:26" ht="12.6" customHeight="1">
      <c r="A21" s="572"/>
      <c r="B21" s="650" t="s">
        <v>686</v>
      </c>
      <c r="C21" s="826">
        <f>MH1960_HOSP_COSTS!M20</f>
        <v>0</v>
      </c>
      <c r="D21" s="1040"/>
      <c r="E21" s="823">
        <f t="shared" si="12"/>
        <v>0</v>
      </c>
      <c r="F21" s="1034"/>
      <c r="G21" s="830">
        <f t="shared" si="1"/>
        <v>0</v>
      </c>
      <c r="H21" s="1034"/>
      <c r="I21" s="830">
        <f t="shared" si="2"/>
        <v>0</v>
      </c>
      <c r="J21" s="1034"/>
      <c r="K21" s="830">
        <f t="shared" si="3"/>
        <v>0</v>
      </c>
      <c r="L21" s="1034"/>
      <c r="M21" s="830">
        <f t="shared" si="4"/>
        <v>0</v>
      </c>
      <c r="N21" s="1034"/>
      <c r="O21" s="830">
        <f t="shared" si="5"/>
        <v>0</v>
      </c>
      <c r="P21" s="1152"/>
      <c r="Q21" s="1181">
        <f t="shared" si="6"/>
        <v>0</v>
      </c>
      <c r="R21" s="1152"/>
      <c r="S21" s="1181">
        <f t="shared" si="7"/>
        <v>0</v>
      </c>
      <c r="T21" s="1152"/>
      <c r="U21" s="1181">
        <f t="shared" si="8"/>
        <v>0</v>
      </c>
      <c r="V21" s="1152"/>
      <c r="W21" s="1181">
        <f t="shared" si="9"/>
        <v>0</v>
      </c>
      <c r="X21" s="1152"/>
      <c r="Y21" s="1182">
        <f t="shared" si="10"/>
        <v>0</v>
      </c>
      <c r="Z21" s="1183">
        <f t="shared" si="11"/>
        <v>0</v>
      </c>
    </row>
    <row r="22" spans="1:26" ht="12.6" customHeight="1">
      <c r="A22" s="572"/>
      <c r="B22" s="650" t="str">
        <f>MH1960_HOSP_COSTS!B21</f>
        <v>Other Special Care Unit (specify)</v>
      </c>
      <c r="C22" s="826">
        <f>MH1960_HOSP_COSTS!M21</f>
        <v>0</v>
      </c>
      <c r="D22" s="1040"/>
      <c r="E22" s="823">
        <f t="shared" si="12"/>
        <v>0</v>
      </c>
      <c r="F22" s="1034"/>
      <c r="G22" s="830">
        <f t="shared" si="1"/>
        <v>0</v>
      </c>
      <c r="H22" s="1034"/>
      <c r="I22" s="830">
        <f t="shared" si="2"/>
        <v>0</v>
      </c>
      <c r="J22" s="1034"/>
      <c r="K22" s="830">
        <f t="shared" si="3"/>
        <v>0</v>
      </c>
      <c r="L22" s="1034"/>
      <c r="M22" s="830">
        <f t="shared" si="4"/>
        <v>0</v>
      </c>
      <c r="N22" s="1034"/>
      <c r="O22" s="830">
        <f t="shared" si="5"/>
        <v>0</v>
      </c>
      <c r="P22" s="1152"/>
      <c r="Q22" s="1181">
        <f t="shared" si="6"/>
        <v>0</v>
      </c>
      <c r="R22" s="1152"/>
      <c r="S22" s="1181">
        <f t="shared" si="7"/>
        <v>0</v>
      </c>
      <c r="T22" s="1152"/>
      <c r="U22" s="1181">
        <f t="shared" si="8"/>
        <v>0</v>
      </c>
      <c r="V22" s="1152"/>
      <c r="W22" s="1181">
        <f t="shared" si="9"/>
        <v>0</v>
      </c>
      <c r="X22" s="1152"/>
      <c r="Y22" s="1182">
        <f t="shared" si="10"/>
        <v>0</v>
      </c>
      <c r="Z22" s="1183">
        <f t="shared" si="11"/>
        <v>0</v>
      </c>
    </row>
    <row r="23" spans="1:26" ht="12.6" customHeight="1">
      <c r="A23" s="572"/>
      <c r="B23" s="650" t="str">
        <f>MH1960_HOSP_COSTS!B22</f>
        <v>Subprovider (specify)</v>
      </c>
      <c r="C23" s="826">
        <f>MH1960_HOSP_COSTS!M22</f>
        <v>0</v>
      </c>
      <c r="D23" s="1040"/>
      <c r="E23" s="823">
        <f t="shared" si="12"/>
        <v>0</v>
      </c>
      <c r="F23" s="1034"/>
      <c r="G23" s="830">
        <f t="shared" si="1"/>
        <v>0</v>
      </c>
      <c r="H23" s="1034"/>
      <c r="I23" s="830">
        <f t="shared" si="2"/>
        <v>0</v>
      </c>
      <c r="J23" s="1034"/>
      <c r="K23" s="830">
        <f t="shared" si="3"/>
        <v>0</v>
      </c>
      <c r="L23" s="1034"/>
      <c r="M23" s="830">
        <f t="shared" si="4"/>
        <v>0</v>
      </c>
      <c r="N23" s="1034"/>
      <c r="O23" s="830">
        <f t="shared" si="5"/>
        <v>0</v>
      </c>
      <c r="P23" s="1152"/>
      <c r="Q23" s="1181">
        <f t="shared" si="6"/>
        <v>0</v>
      </c>
      <c r="R23" s="1152"/>
      <c r="S23" s="1181">
        <f t="shared" si="7"/>
        <v>0</v>
      </c>
      <c r="T23" s="1152"/>
      <c r="U23" s="1181">
        <f t="shared" si="8"/>
        <v>0</v>
      </c>
      <c r="V23" s="1152"/>
      <c r="W23" s="1181">
        <f t="shared" si="9"/>
        <v>0</v>
      </c>
      <c r="X23" s="1152"/>
      <c r="Y23" s="1182">
        <f t="shared" si="10"/>
        <v>0</v>
      </c>
      <c r="Z23" s="1183">
        <f>SUM(E23,G23,I23,K23,M23,O23,Q23,S23,U23,W23,Y23)</f>
        <v>0</v>
      </c>
    </row>
    <row r="24" spans="1:26" ht="12.6" customHeight="1">
      <c r="A24" s="572"/>
      <c r="B24" s="650" t="str">
        <f>MH1960_HOSP_COSTS!B23</f>
        <v>Subprovider (specify)</v>
      </c>
      <c r="C24" s="826">
        <f>MH1960_HOSP_COSTS!M23</f>
        <v>0</v>
      </c>
      <c r="D24" s="1040"/>
      <c r="E24" s="823">
        <f t="shared" si="12"/>
        <v>0</v>
      </c>
      <c r="F24" s="1034"/>
      <c r="G24" s="830">
        <f t="shared" si="1"/>
        <v>0</v>
      </c>
      <c r="H24" s="1034"/>
      <c r="I24" s="830">
        <f t="shared" si="2"/>
        <v>0</v>
      </c>
      <c r="J24" s="1034"/>
      <c r="K24" s="830">
        <f t="shared" si="3"/>
        <v>0</v>
      </c>
      <c r="L24" s="1034"/>
      <c r="M24" s="830">
        <f t="shared" si="4"/>
        <v>0</v>
      </c>
      <c r="N24" s="1034"/>
      <c r="O24" s="830">
        <f t="shared" si="5"/>
        <v>0</v>
      </c>
      <c r="P24" s="1152"/>
      <c r="Q24" s="1181">
        <f t="shared" si="6"/>
        <v>0</v>
      </c>
      <c r="R24" s="1152"/>
      <c r="S24" s="1181">
        <f t="shared" si="7"/>
        <v>0</v>
      </c>
      <c r="T24" s="1152"/>
      <c r="U24" s="1181">
        <f t="shared" si="8"/>
        <v>0</v>
      </c>
      <c r="V24" s="1152"/>
      <c r="W24" s="1181">
        <f t="shared" si="9"/>
        <v>0</v>
      </c>
      <c r="X24" s="1152"/>
      <c r="Y24" s="1182">
        <f t="shared" si="10"/>
        <v>0</v>
      </c>
      <c r="Z24" s="1183">
        <f>SUM(E24,G24,I24,K24,M24,O24,Q24,S24,U24,W24,Y24)</f>
        <v>0</v>
      </c>
    </row>
    <row r="25" spans="1:26" ht="12.6" customHeight="1">
      <c r="A25" s="572"/>
      <c r="B25" s="650" t="str">
        <f>MH1960_HOSP_COSTS!B24</f>
        <v>Subprovider (specify)</v>
      </c>
      <c r="C25" s="826">
        <f>MH1960_HOSP_COSTS!M24</f>
        <v>0</v>
      </c>
      <c r="D25" s="1040"/>
      <c r="E25" s="823">
        <f t="shared" si="12"/>
        <v>0</v>
      </c>
      <c r="F25" s="1034"/>
      <c r="G25" s="830">
        <f t="shared" si="1"/>
        <v>0</v>
      </c>
      <c r="H25" s="1034"/>
      <c r="I25" s="830">
        <f t="shared" si="2"/>
        <v>0</v>
      </c>
      <c r="J25" s="1034"/>
      <c r="K25" s="830">
        <f t="shared" si="3"/>
        <v>0</v>
      </c>
      <c r="L25" s="1034"/>
      <c r="M25" s="830">
        <f t="shared" si="4"/>
        <v>0</v>
      </c>
      <c r="N25" s="1034"/>
      <c r="O25" s="830">
        <f t="shared" si="5"/>
        <v>0</v>
      </c>
      <c r="P25" s="1152"/>
      <c r="Q25" s="1181">
        <f t="shared" si="6"/>
        <v>0</v>
      </c>
      <c r="R25" s="1152"/>
      <c r="S25" s="1181">
        <f t="shared" si="7"/>
        <v>0</v>
      </c>
      <c r="T25" s="1152"/>
      <c r="U25" s="1181">
        <f t="shared" si="8"/>
        <v>0</v>
      </c>
      <c r="V25" s="1152"/>
      <c r="W25" s="1181">
        <f t="shared" si="9"/>
        <v>0</v>
      </c>
      <c r="X25" s="1152"/>
      <c r="Y25" s="1182">
        <f t="shared" si="10"/>
        <v>0</v>
      </c>
      <c r="Z25" s="1183">
        <f>SUM(E25,G25,I25,K25,M25,O25,Q25,S25,U25,W25,Y25)</f>
        <v>0</v>
      </c>
    </row>
    <row r="26" spans="1:26" ht="12.6" customHeight="1">
      <c r="A26" s="572"/>
      <c r="B26" s="650" t="s">
        <v>689</v>
      </c>
      <c r="C26" s="826">
        <f>MH1960_HOSP_COSTS!M25</f>
        <v>0</v>
      </c>
      <c r="D26" s="1040"/>
      <c r="E26" s="823">
        <f t="shared" si="12"/>
        <v>0</v>
      </c>
      <c r="F26" s="1034"/>
      <c r="G26" s="830">
        <f t="shared" si="1"/>
        <v>0</v>
      </c>
      <c r="H26" s="1034"/>
      <c r="I26" s="830">
        <f t="shared" si="2"/>
        <v>0</v>
      </c>
      <c r="J26" s="1034"/>
      <c r="K26" s="830">
        <f t="shared" si="3"/>
        <v>0</v>
      </c>
      <c r="L26" s="1034"/>
      <c r="M26" s="830">
        <f t="shared" si="4"/>
        <v>0</v>
      </c>
      <c r="N26" s="1034"/>
      <c r="O26" s="830">
        <f t="shared" si="5"/>
        <v>0</v>
      </c>
      <c r="P26" s="1152"/>
      <c r="Q26" s="1181">
        <f t="shared" si="6"/>
        <v>0</v>
      </c>
      <c r="R26" s="1152"/>
      <c r="S26" s="1181">
        <f t="shared" si="7"/>
        <v>0</v>
      </c>
      <c r="T26" s="1152"/>
      <c r="U26" s="1181">
        <f t="shared" si="8"/>
        <v>0</v>
      </c>
      <c r="V26" s="1152"/>
      <c r="W26" s="1181">
        <f t="shared" si="9"/>
        <v>0</v>
      </c>
      <c r="X26" s="1152"/>
      <c r="Y26" s="1182">
        <f t="shared" si="10"/>
        <v>0</v>
      </c>
      <c r="Z26" s="1183">
        <f>SUM(E26,G26,I26,K26,M26,O26,Q26,S26,U26,W26,Y26)</f>
        <v>0</v>
      </c>
    </row>
    <row r="27" spans="1:26" ht="12.6" customHeight="1">
      <c r="A27" s="572"/>
      <c r="B27" s="650" t="s">
        <v>690</v>
      </c>
      <c r="C27" s="826">
        <f>MH1960_HOSP_COSTS!M26</f>
        <v>0</v>
      </c>
      <c r="D27" s="1040"/>
      <c r="E27" s="823">
        <f t="shared" si="12"/>
        <v>0</v>
      </c>
      <c r="F27" s="1034"/>
      <c r="G27" s="830">
        <f t="shared" si="1"/>
        <v>0</v>
      </c>
      <c r="H27" s="1034"/>
      <c r="I27" s="830">
        <f t="shared" si="2"/>
        <v>0</v>
      </c>
      <c r="J27" s="1034"/>
      <c r="K27" s="830">
        <f t="shared" si="3"/>
        <v>0</v>
      </c>
      <c r="L27" s="1034"/>
      <c r="M27" s="830">
        <f t="shared" si="4"/>
        <v>0</v>
      </c>
      <c r="N27" s="1034"/>
      <c r="O27" s="830">
        <f t="shared" si="5"/>
        <v>0</v>
      </c>
      <c r="P27" s="1152"/>
      <c r="Q27" s="1181">
        <f t="shared" si="6"/>
        <v>0</v>
      </c>
      <c r="R27" s="1152"/>
      <c r="S27" s="1181">
        <f t="shared" si="7"/>
        <v>0</v>
      </c>
      <c r="T27" s="1152"/>
      <c r="U27" s="1181">
        <f t="shared" si="8"/>
        <v>0</v>
      </c>
      <c r="V27" s="1152"/>
      <c r="W27" s="1181">
        <f t="shared" si="9"/>
        <v>0</v>
      </c>
      <c r="X27" s="1152"/>
      <c r="Y27" s="1182">
        <f t="shared" si="10"/>
        <v>0</v>
      </c>
      <c r="Z27" s="1183">
        <f t="shared" si="11"/>
        <v>0</v>
      </c>
    </row>
    <row r="28" spans="1:26" ht="12.6" customHeight="1">
      <c r="A28" s="572"/>
      <c r="B28" s="650" t="s">
        <v>691</v>
      </c>
      <c r="C28" s="826">
        <f>MH1960_HOSP_COSTS!M27</f>
        <v>0</v>
      </c>
      <c r="D28" s="1040"/>
      <c r="E28" s="823">
        <f t="shared" si="12"/>
        <v>0</v>
      </c>
      <c r="F28" s="1034"/>
      <c r="G28" s="830">
        <f t="shared" si="1"/>
        <v>0</v>
      </c>
      <c r="H28" s="1034"/>
      <c r="I28" s="830">
        <f t="shared" si="2"/>
        <v>0</v>
      </c>
      <c r="J28" s="1034"/>
      <c r="K28" s="830">
        <f t="shared" si="3"/>
        <v>0</v>
      </c>
      <c r="L28" s="1034"/>
      <c r="M28" s="830">
        <f t="shared" si="4"/>
        <v>0</v>
      </c>
      <c r="N28" s="1034"/>
      <c r="O28" s="830">
        <f t="shared" si="5"/>
        <v>0</v>
      </c>
      <c r="P28" s="1152"/>
      <c r="Q28" s="1181">
        <f t="shared" si="6"/>
        <v>0</v>
      </c>
      <c r="R28" s="1152"/>
      <c r="S28" s="1181">
        <f t="shared" si="7"/>
        <v>0</v>
      </c>
      <c r="T28" s="1152"/>
      <c r="U28" s="1181">
        <f t="shared" si="8"/>
        <v>0</v>
      </c>
      <c r="V28" s="1152"/>
      <c r="W28" s="1181">
        <f t="shared" si="9"/>
        <v>0</v>
      </c>
      <c r="X28" s="1152"/>
      <c r="Y28" s="1182">
        <f t="shared" si="10"/>
        <v>0</v>
      </c>
      <c r="Z28" s="1183">
        <f t="shared" si="11"/>
        <v>0</v>
      </c>
    </row>
    <row r="29" spans="1:26" ht="12.6" customHeight="1">
      <c r="A29" s="573"/>
      <c r="B29" s="651" t="s">
        <v>692</v>
      </c>
      <c r="C29" s="826">
        <f>MH1960_HOSP_COSTS!M28</f>
        <v>0</v>
      </c>
      <c r="D29" s="1040"/>
      <c r="E29" s="823">
        <f t="shared" si="12"/>
        <v>0</v>
      </c>
      <c r="F29" s="1034"/>
      <c r="G29" s="830">
        <f t="shared" si="1"/>
        <v>0</v>
      </c>
      <c r="H29" s="1034"/>
      <c r="I29" s="830">
        <f t="shared" si="2"/>
        <v>0</v>
      </c>
      <c r="J29" s="1034"/>
      <c r="K29" s="830">
        <f t="shared" si="3"/>
        <v>0</v>
      </c>
      <c r="L29" s="1034"/>
      <c r="M29" s="830">
        <f t="shared" si="4"/>
        <v>0</v>
      </c>
      <c r="N29" s="1034"/>
      <c r="O29" s="830">
        <f t="shared" si="5"/>
        <v>0</v>
      </c>
      <c r="P29" s="1152"/>
      <c r="Q29" s="1181">
        <f t="shared" si="6"/>
        <v>0</v>
      </c>
      <c r="R29" s="1152"/>
      <c r="S29" s="1181">
        <f t="shared" si="7"/>
        <v>0</v>
      </c>
      <c r="T29" s="1152"/>
      <c r="U29" s="1181">
        <f t="shared" si="8"/>
        <v>0</v>
      </c>
      <c r="V29" s="1152"/>
      <c r="W29" s="1181">
        <f t="shared" si="9"/>
        <v>0</v>
      </c>
      <c r="X29" s="1152"/>
      <c r="Y29" s="1182">
        <f t="shared" si="10"/>
        <v>0</v>
      </c>
      <c r="Z29" s="1183">
        <f t="shared" si="11"/>
        <v>0</v>
      </c>
    </row>
    <row r="30" spans="1:26" ht="12.6" customHeight="1">
      <c r="A30" s="569" t="s">
        <v>693</v>
      </c>
      <c r="B30" s="570"/>
      <c r="C30" s="825"/>
      <c r="D30" s="814"/>
      <c r="E30" s="814"/>
      <c r="F30" s="815"/>
      <c r="G30" s="829"/>
      <c r="H30" s="824"/>
      <c r="I30" s="829"/>
      <c r="J30" s="824"/>
      <c r="K30" s="829"/>
      <c r="L30" s="824"/>
      <c r="M30" s="829"/>
      <c r="N30" s="824"/>
      <c r="O30" s="829"/>
      <c r="P30" s="1184"/>
      <c r="Q30" s="1185"/>
      <c r="R30" s="1184"/>
      <c r="S30" s="1185"/>
      <c r="T30" s="1184"/>
      <c r="U30" s="1185"/>
      <c r="V30" s="1184"/>
      <c r="W30" s="1185"/>
      <c r="X30" s="1184"/>
      <c r="Y30" s="1185"/>
      <c r="Z30" s="1171"/>
    </row>
    <row r="31" spans="1:26" ht="12.6" customHeight="1">
      <c r="A31" s="572"/>
      <c r="B31" s="650" t="s">
        <v>694</v>
      </c>
      <c r="C31" s="826">
        <f>MH1960_HOSP_COSTS!M30</f>
        <v>0</v>
      </c>
      <c r="D31" s="1039"/>
      <c r="E31" s="823">
        <f t="shared" si="12"/>
        <v>0</v>
      </c>
      <c r="F31" s="1034"/>
      <c r="G31" s="830">
        <f t="shared" ref="G31:G62" si="13">$C31*F31</f>
        <v>0</v>
      </c>
      <c r="H31" s="1034"/>
      <c r="I31" s="830">
        <f t="shared" ref="I31:I62" si="14">$C31*H31</f>
        <v>0</v>
      </c>
      <c r="J31" s="1034"/>
      <c r="K31" s="830">
        <f t="shared" ref="K31:K62" si="15">$C31*J31</f>
        <v>0</v>
      </c>
      <c r="L31" s="1034"/>
      <c r="M31" s="830">
        <f t="shared" ref="M31:M62" si="16">$C31*L31</f>
        <v>0</v>
      </c>
      <c r="N31" s="1034"/>
      <c r="O31" s="830">
        <f t="shared" ref="O31:O62" si="17">$C31*N31</f>
        <v>0</v>
      </c>
      <c r="P31" s="1152"/>
      <c r="Q31" s="1181">
        <f t="shared" ref="Q31:Q62" si="18">$C31*P31</f>
        <v>0</v>
      </c>
      <c r="R31" s="1152"/>
      <c r="S31" s="1181">
        <f t="shared" ref="S31:S62" si="19">$C31*R31</f>
        <v>0</v>
      </c>
      <c r="T31" s="1152"/>
      <c r="U31" s="1181">
        <f t="shared" ref="U31:U62" si="20">$C31*T31</f>
        <v>0</v>
      </c>
      <c r="V31" s="1152"/>
      <c r="W31" s="1181">
        <f t="shared" ref="W31:W62" si="21">$C31*V31</f>
        <v>0</v>
      </c>
      <c r="X31" s="1152"/>
      <c r="Y31" s="1181">
        <f t="shared" ref="Y31:Y62" si="22">$C31*X31</f>
        <v>0</v>
      </c>
      <c r="Z31" s="1177">
        <f t="shared" ref="Z31:Z37" si="23">SUM(E31,G31,I31,K31,M31,O31,Q31,S31,U31,W31,Y31)</f>
        <v>0</v>
      </c>
    </row>
    <row r="32" spans="1:26" ht="12.6" customHeight="1">
      <c r="A32" s="572"/>
      <c r="B32" s="650" t="s">
        <v>695</v>
      </c>
      <c r="C32" s="826">
        <f>MH1960_HOSP_COSTS!M31</f>
        <v>0</v>
      </c>
      <c r="D32" s="1039"/>
      <c r="E32" s="823">
        <f t="shared" si="12"/>
        <v>0</v>
      </c>
      <c r="F32" s="1034"/>
      <c r="G32" s="830">
        <f t="shared" si="13"/>
        <v>0</v>
      </c>
      <c r="H32" s="1034"/>
      <c r="I32" s="830">
        <f t="shared" si="14"/>
        <v>0</v>
      </c>
      <c r="J32" s="1034"/>
      <c r="K32" s="830">
        <f t="shared" si="15"/>
        <v>0</v>
      </c>
      <c r="L32" s="1034"/>
      <c r="M32" s="830">
        <f t="shared" si="16"/>
        <v>0</v>
      </c>
      <c r="N32" s="1034"/>
      <c r="O32" s="830">
        <f t="shared" si="17"/>
        <v>0</v>
      </c>
      <c r="P32" s="1152"/>
      <c r="Q32" s="1181">
        <f t="shared" si="18"/>
        <v>0</v>
      </c>
      <c r="R32" s="1152"/>
      <c r="S32" s="1181">
        <f t="shared" si="19"/>
        <v>0</v>
      </c>
      <c r="T32" s="1152"/>
      <c r="U32" s="1181">
        <f t="shared" si="20"/>
        <v>0</v>
      </c>
      <c r="V32" s="1152"/>
      <c r="W32" s="1181">
        <f t="shared" si="21"/>
        <v>0</v>
      </c>
      <c r="X32" s="1152"/>
      <c r="Y32" s="1181">
        <f t="shared" si="22"/>
        <v>0</v>
      </c>
      <c r="Z32" s="1177">
        <f t="shared" si="23"/>
        <v>0</v>
      </c>
    </row>
    <row r="33" spans="1:26" ht="12.6" customHeight="1">
      <c r="A33" s="572"/>
      <c r="B33" s="650" t="s">
        <v>696</v>
      </c>
      <c r="C33" s="826">
        <f>MH1960_HOSP_COSTS!M32</f>
        <v>0</v>
      </c>
      <c r="D33" s="1039"/>
      <c r="E33" s="823">
        <f t="shared" si="12"/>
        <v>0</v>
      </c>
      <c r="F33" s="1034"/>
      <c r="G33" s="830">
        <f t="shared" si="13"/>
        <v>0</v>
      </c>
      <c r="H33" s="1034"/>
      <c r="I33" s="830">
        <f t="shared" si="14"/>
        <v>0</v>
      </c>
      <c r="J33" s="1034"/>
      <c r="K33" s="830">
        <f t="shared" si="15"/>
        <v>0</v>
      </c>
      <c r="L33" s="1034"/>
      <c r="M33" s="830">
        <f t="shared" si="16"/>
        <v>0</v>
      </c>
      <c r="N33" s="1034"/>
      <c r="O33" s="830">
        <f t="shared" si="17"/>
        <v>0</v>
      </c>
      <c r="P33" s="1152"/>
      <c r="Q33" s="1181">
        <f t="shared" si="18"/>
        <v>0</v>
      </c>
      <c r="R33" s="1152"/>
      <c r="S33" s="1181">
        <f t="shared" si="19"/>
        <v>0</v>
      </c>
      <c r="T33" s="1152"/>
      <c r="U33" s="1181">
        <f t="shared" si="20"/>
        <v>0</v>
      </c>
      <c r="V33" s="1152"/>
      <c r="W33" s="1181">
        <f t="shared" si="21"/>
        <v>0</v>
      </c>
      <c r="X33" s="1152"/>
      <c r="Y33" s="1181">
        <f t="shared" si="22"/>
        <v>0</v>
      </c>
      <c r="Z33" s="1177">
        <f t="shared" si="23"/>
        <v>0</v>
      </c>
    </row>
    <row r="34" spans="1:26" ht="12.6" customHeight="1">
      <c r="A34" s="572"/>
      <c r="B34" s="650" t="s">
        <v>697</v>
      </c>
      <c r="C34" s="826">
        <f>MH1960_HOSP_COSTS!M33</f>
        <v>0</v>
      </c>
      <c r="D34" s="1039"/>
      <c r="E34" s="823">
        <f t="shared" si="12"/>
        <v>0</v>
      </c>
      <c r="F34" s="1034"/>
      <c r="G34" s="830">
        <f t="shared" si="13"/>
        <v>0</v>
      </c>
      <c r="H34" s="1034"/>
      <c r="I34" s="830">
        <f t="shared" si="14"/>
        <v>0</v>
      </c>
      <c r="J34" s="1034"/>
      <c r="K34" s="830">
        <f t="shared" si="15"/>
        <v>0</v>
      </c>
      <c r="L34" s="1034"/>
      <c r="M34" s="830">
        <f t="shared" si="16"/>
        <v>0</v>
      </c>
      <c r="N34" s="1034"/>
      <c r="O34" s="830">
        <f t="shared" si="17"/>
        <v>0</v>
      </c>
      <c r="P34" s="1152"/>
      <c r="Q34" s="1181">
        <f t="shared" si="18"/>
        <v>0</v>
      </c>
      <c r="R34" s="1152"/>
      <c r="S34" s="1181">
        <f t="shared" si="19"/>
        <v>0</v>
      </c>
      <c r="T34" s="1152"/>
      <c r="U34" s="1181">
        <f t="shared" si="20"/>
        <v>0</v>
      </c>
      <c r="V34" s="1152"/>
      <c r="W34" s="1181">
        <f t="shared" si="21"/>
        <v>0</v>
      </c>
      <c r="X34" s="1152"/>
      <c r="Y34" s="1181">
        <f t="shared" si="22"/>
        <v>0</v>
      </c>
      <c r="Z34" s="1177">
        <f t="shared" si="23"/>
        <v>0</v>
      </c>
    </row>
    <row r="35" spans="1:26" ht="12.6" customHeight="1">
      <c r="A35" s="572"/>
      <c r="B35" s="650" t="s">
        <v>698</v>
      </c>
      <c r="C35" s="826">
        <f>MH1960_HOSP_COSTS!M34</f>
        <v>0</v>
      </c>
      <c r="D35" s="1039"/>
      <c r="E35" s="823">
        <f t="shared" si="12"/>
        <v>0</v>
      </c>
      <c r="F35" s="1034"/>
      <c r="G35" s="830">
        <f t="shared" si="13"/>
        <v>0</v>
      </c>
      <c r="H35" s="1034"/>
      <c r="I35" s="830">
        <f t="shared" si="14"/>
        <v>0</v>
      </c>
      <c r="J35" s="1034"/>
      <c r="K35" s="830">
        <f t="shared" si="15"/>
        <v>0</v>
      </c>
      <c r="L35" s="1034"/>
      <c r="M35" s="830">
        <f t="shared" si="16"/>
        <v>0</v>
      </c>
      <c r="N35" s="1034"/>
      <c r="O35" s="830">
        <f t="shared" si="17"/>
        <v>0</v>
      </c>
      <c r="P35" s="1152"/>
      <c r="Q35" s="1181">
        <f t="shared" si="18"/>
        <v>0</v>
      </c>
      <c r="R35" s="1152"/>
      <c r="S35" s="1181">
        <f t="shared" si="19"/>
        <v>0</v>
      </c>
      <c r="T35" s="1152"/>
      <c r="U35" s="1181">
        <f t="shared" si="20"/>
        <v>0</v>
      </c>
      <c r="V35" s="1152"/>
      <c r="W35" s="1181">
        <f t="shared" si="21"/>
        <v>0</v>
      </c>
      <c r="X35" s="1152"/>
      <c r="Y35" s="1181">
        <f t="shared" si="22"/>
        <v>0</v>
      </c>
      <c r="Z35" s="1177">
        <f t="shared" si="23"/>
        <v>0</v>
      </c>
    </row>
    <row r="36" spans="1:26" ht="12.6" customHeight="1">
      <c r="A36" s="572"/>
      <c r="B36" s="650" t="s">
        <v>699</v>
      </c>
      <c r="C36" s="826">
        <f>MH1960_HOSP_COSTS!M35</f>
        <v>0</v>
      </c>
      <c r="D36" s="1039"/>
      <c r="E36" s="823">
        <f t="shared" si="12"/>
        <v>0</v>
      </c>
      <c r="F36" s="1034"/>
      <c r="G36" s="830">
        <f t="shared" si="13"/>
        <v>0</v>
      </c>
      <c r="H36" s="1034"/>
      <c r="I36" s="830">
        <f t="shared" si="14"/>
        <v>0</v>
      </c>
      <c r="J36" s="1034"/>
      <c r="K36" s="830">
        <f t="shared" si="15"/>
        <v>0</v>
      </c>
      <c r="L36" s="1034"/>
      <c r="M36" s="830">
        <f t="shared" si="16"/>
        <v>0</v>
      </c>
      <c r="N36" s="1034"/>
      <c r="O36" s="830">
        <f t="shared" si="17"/>
        <v>0</v>
      </c>
      <c r="P36" s="1152"/>
      <c r="Q36" s="1181">
        <f t="shared" si="18"/>
        <v>0</v>
      </c>
      <c r="R36" s="1152"/>
      <c r="S36" s="1181">
        <f t="shared" si="19"/>
        <v>0</v>
      </c>
      <c r="T36" s="1152"/>
      <c r="U36" s="1181">
        <f t="shared" si="20"/>
        <v>0</v>
      </c>
      <c r="V36" s="1152"/>
      <c r="W36" s="1181">
        <f t="shared" si="21"/>
        <v>0</v>
      </c>
      <c r="X36" s="1152"/>
      <c r="Y36" s="1181">
        <f t="shared" si="22"/>
        <v>0</v>
      </c>
      <c r="Z36" s="1177">
        <f t="shared" si="23"/>
        <v>0</v>
      </c>
    </row>
    <row r="37" spans="1:26" ht="12.6" customHeight="1">
      <c r="A37" s="572"/>
      <c r="B37" s="650" t="s">
        <v>700</v>
      </c>
      <c r="C37" s="826">
        <f>MH1960_HOSP_COSTS!M36</f>
        <v>0</v>
      </c>
      <c r="D37" s="1039"/>
      <c r="E37" s="823">
        <f t="shared" si="12"/>
        <v>0</v>
      </c>
      <c r="F37" s="1034"/>
      <c r="G37" s="830">
        <f t="shared" si="13"/>
        <v>0</v>
      </c>
      <c r="H37" s="1034"/>
      <c r="I37" s="830">
        <f t="shared" si="14"/>
        <v>0</v>
      </c>
      <c r="J37" s="1034"/>
      <c r="K37" s="830">
        <f t="shared" si="15"/>
        <v>0</v>
      </c>
      <c r="L37" s="1034"/>
      <c r="M37" s="830">
        <f t="shared" si="16"/>
        <v>0</v>
      </c>
      <c r="N37" s="1034"/>
      <c r="O37" s="830">
        <f t="shared" si="17"/>
        <v>0</v>
      </c>
      <c r="P37" s="1152"/>
      <c r="Q37" s="1181">
        <f t="shared" si="18"/>
        <v>0</v>
      </c>
      <c r="R37" s="1152"/>
      <c r="S37" s="1181">
        <f t="shared" si="19"/>
        <v>0</v>
      </c>
      <c r="T37" s="1152"/>
      <c r="U37" s="1181">
        <f t="shared" si="20"/>
        <v>0</v>
      </c>
      <c r="V37" s="1152"/>
      <c r="W37" s="1181">
        <f t="shared" si="21"/>
        <v>0</v>
      </c>
      <c r="X37" s="1152"/>
      <c r="Y37" s="1181">
        <f t="shared" si="22"/>
        <v>0</v>
      </c>
      <c r="Z37" s="1177">
        <f t="shared" si="23"/>
        <v>0</v>
      </c>
    </row>
    <row r="38" spans="1:26" ht="12.6" customHeight="1">
      <c r="A38" s="572"/>
      <c r="B38" s="872" t="s">
        <v>931</v>
      </c>
      <c r="C38" s="826">
        <f>MH1960_HOSP_COSTS!M37</f>
        <v>0</v>
      </c>
      <c r="D38" s="1039"/>
      <c r="E38" s="823">
        <f t="shared" si="12"/>
        <v>0</v>
      </c>
      <c r="F38" s="1034"/>
      <c r="G38" s="830">
        <f t="shared" si="13"/>
        <v>0</v>
      </c>
      <c r="H38" s="1034"/>
      <c r="I38" s="830">
        <f t="shared" si="14"/>
        <v>0</v>
      </c>
      <c r="J38" s="1034"/>
      <c r="K38" s="830">
        <f t="shared" si="15"/>
        <v>0</v>
      </c>
      <c r="L38" s="1034"/>
      <c r="M38" s="830">
        <f t="shared" si="16"/>
        <v>0</v>
      </c>
      <c r="N38" s="1034"/>
      <c r="O38" s="830">
        <f t="shared" si="17"/>
        <v>0</v>
      </c>
      <c r="P38" s="1152"/>
      <c r="Q38" s="1181">
        <f t="shared" si="18"/>
        <v>0</v>
      </c>
      <c r="R38" s="1152"/>
      <c r="S38" s="1181">
        <f t="shared" si="19"/>
        <v>0</v>
      </c>
      <c r="T38" s="1152"/>
      <c r="U38" s="1181">
        <f t="shared" si="20"/>
        <v>0</v>
      </c>
      <c r="V38" s="1152"/>
      <c r="W38" s="1181">
        <f t="shared" si="21"/>
        <v>0</v>
      </c>
      <c r="X38" s="1152"/>
      <c r="Y38" s="1181">
        <f t="shared" si="22"/>
        <v>0</v>
      </c>
      <c r="Z38" s="1177">
        <f t="shared" ref="Z38:Z61" si="24">SUM(E38,G38,I38,K38,M38,O38,Q38,S38,U38,W38,Y38)</f>
        <v>0</v>
      </c>
    </row>
    <row r="39" spans="1:26" ht="12.6" customHeight="1">
      <c r="A39" s="572"/>
      <c r="B39" s="872" t="s">
        <v>932</v>
      </c>
      <c r="C39" s="826">
        <f>MH1960_HOSP_COSTS!M38</f>
        <v>0</v>
      </c>
      <c r="D39" s="1039"/>
      <c r="E39" s="823">
        <f t="shared" si="12"/>
        <v>0</v>
      </c>
      <c r="F39" s="1034"/>
      <c r="G39" s="830">
        <f t="shared" si="13"/>
        <v>0</v>
      </c>
      <c r="H39" s="1034"/>
      <c r="I39" s="830">
        <f t="shared" si="14"/>
        <v>0</v>
      </c>
      <c r="J39" s="1034"/>
      <c r="K39" s="830">
        <f t="shared" si="15"/>
        <v>0</v>
      </c>
      <c r="L39" s="1034"/>
      <c r="M39" s="830">
        <f t="shared" si="16"/>
        <v>0</v>
      </c>
      <c r="N39" s="1034"/>
      <c r="O39" s="830">
        <f t="shared" si="17"/>
        <v>0</v>
      </c>
      <c r="P39" s="1152"/>
      <c r="Q39" s="1181">
        <f t="shared" si="18"/>
        <v>0</v>
      </c>
      <c r="R39" s="1152"/>
      <c r="S39" s="1181">
        <f t="shared" si="19"/>
        <v>0</v>
      </c>
      <c r="T39" s="1152"/>
      <c r="U39" s="1181">
        <f t="shared" si="20"/>
        <v>0</v>
      </c>
      <c r="V39" s="1152"/>
      <c r="W39" s="1181">
        <f t="shared" si="21"/>
        <v>0</v>
      </c>
      <c r="X39" s="1152"/>
      <c r="Y39" s="1181">
        <f t="shared" si="22"/>
        <v>0</v>
      </c>
      <c r="Z39" s="1177">
        <f t="shared" si="24"/>
        <v>0</v>
      </c>
    </row>
    <row r="40" spans="1:26" ht="12.6" customHeight="1">
      <c r="A40" s="572"/>
      <c r="B40" s="650" t="s">
        <v>701</v>
      </c>
      <c r="C40" s="826">
        <f>MH1960_HOSP_COSTS!M39</f>
        <v>0</v>
      </c>
      <c r="D40" s="1039"/>
      <c r="E40" s="823">
        <f t="shared" si="12"/>
        <v>0</v>
      </c>
      <c r="F40" s="1034"/>
      <c r="G40" s="830">
        <f t="shared" si="13"/>
        <v>0</v>
      </c>
      <c r="H40" s="1034"/>
      <c r="I40" s="830">
        <f t="shared" si="14"/>
        <v>0</v>
      </c>
      <c r="J40" s="1034"/>
      <c r="K40" s="830">
        <f t="shared" si="15"/>
        <v>0</v>
      </c>
      <c r="L40" s="1034"/>
      <c r="M40" s="830">
        <f t="shared" si="16"/>
        <v>0</v>
      </c>
      <c r="N40" s="1034"/>
      <c r="O40" s="830">
        <f t="shared" si="17"/>
        <v>0</v>
      </c>
      <c r="P40" s="1152"/>
      <c r="Q40" s="1181">
        <f t="shared" si="18"/>
        <v>0</v>
      </c>
      <c r="R40" s="1152"/>
      <c r="S40" s="1181">
        <f t="shared" si="19"/>
        <v>0</v>
      </c>
      <c r="T40" s="1152"/>
      <c r="U40" s="1181">
        <f t="shared" si="20"/>
        <v>0</v>
      </c>
      <c r="V40" s="1152"/>
      <c r="W40" s="1181">
        <f t="shared" si="21"/>
        <v>0</v>
      </c>
      <c r="X40" s="1152"/>
      <c r="Y40" s="1181">
        <f t="shared" si="22"/>
        <v>0</v>
      </c>
      <c r="Z40" s="1177">
        <f t="shared" si="24"/>
        <v>0</v>
      </c>
    </row>
    <row r="41" spans="1:26" ht="12.6" customHeight="1">
      <c r="A41" s="572"/>
      <c r="B41" s="1144" t="s">
        <v>702</v>
      </c>
      <c r="C41" s="826">
        <f>MH1960_HOSP_COSTS!M40</f>
        <v>0</v>
      </c>
      <c r="D41" s="1039"/>
      <c r="E41" s="823">
        <f t="shared" si="12"/>
        <v>0</v>
      </c>
      <c r="F41" s="1034"/>
      <c r="G41" s="830">
        <f t="shared" si="13"/>
        <v>0</v>
      </c>
      <c r="H41" s="1034"/>
      <c r="I41" s="830">
        <f t="shared" si="14"/>
        <v>0</v>
      </c>
      <c r="J41" s="1034"/>
      <c r="K41" s="830">
        <f t="shared" si="15"/>
        <v>0</v>
      </c>
      <c r="L41" s="1034"/>
      <c r="M41" s="830">
        <f t="shared" si="16"/>
        <v>0</v>
      </c>
      <c r="N41" s="1034"/>
      <c r="O41" s="830">
        <f t="shared" si="17"/>
        <v>0</v>
      </c>
      <c r="P41" s="1152"/>
      <c r="Q41" s="1181">
        <f t="shared" si="18"/>
        <v>0</v>
      </c>
      <c r="R41" s="1152"/>
      <c r="S41" s="1181">
        <f t="shared" si="19"/>
        <v>0</v>
      </c>
      <c r="T41" s="1152"/>
      <c r="U41" s="1181">
        <f t="shared" si="20"/>
        <v>0</v>
      </c>
      <c r="V41" s="1152"/>
      <c r="W41" s="1181">
        <f t="shared" si="21"/>
        <v>0</v>
      </c>
      <c r="X41" s="1152"/>
      <c r="Y41" s="1181">
        <f t="shared" si="22"/>
        <v>0</v>
      </c>
      <c r="Z41" s="1177">
        <f t="shared" si="24"/>
        <v>0</v>
      </c>
    </row>
    <row r="42" spans="1:26" ht="12.6" customHeight="1">
      <c r="A42" s="572"/>
      <c r="B42" s="650" t="s">
        <v>703</v>
      </c>
      <c r="C42" s="826">
        <f>MH1960_HOSP_COSTS!M41</f>
        <v>0</v>
      </c>
      <c r="D42" s="1039"/>
      <c r="E42" s="823">
        <f t="shared" si="12"/>
        <v>0</v>
      </c>
      <c r="F42" s="1034"/>
      <c r="G42" s="830">
        <f t="shared" si="13"/>
        <v>0</v>
      </c>
      <c r="H42" s="1034"/>
      <c r="I42" s="830">
        <f t="shared" si="14"/>
        <v>0</v>
      </c>
      <c r="J42" s="1034"/>
      <c r="K42" s="830">
        <f t="shared" si="15"/>
        <v>0</v>
      </c>
      <c r="L42" s="1034"/>
      <c r="M42" s="830">
        <f t="shared" si="16"/>
        <v>0</v>
      </c>
      <c r="N42" s="1034"/>
      <c r="O42" s="830">
        <f t="shared" si="17"/>
        <v>0</v>
      </c>
      <c r="P42" s="1152"/>
      <c r="Q42" s="1181">
        <f t="shared" si="18"/>
        <v>0</v>
      </c>
      <c r="R42" s="1152"/>
      <c r="S42" s="1181">
        <f t="shared" si="19"/>
        <v>0</v>
      </c>
      <c r="T42" s="1152"/>
      <c r="U42" s="1181">
        <f t="shared" si="20"/>
        <v>0</v>
      </c>
      <c r="V42" s="1152"/>
      <c r="W42" s="1181">
        <f t="shared" si="21"/>
        <v>0</v>
      </c>
      <c r="X42" s="1152"/>
      <c r="Y42" s="1181">
        <f t="shared" si="22"/>
        <v>0</v>
      </c>
      <c r="Z42" s="1177">
        <f t="shared" si="24"/>
        <v>0</v>
      </c>
    </row>
    <row r="43" spans="1:26" ht="12.6" customHeight="1">
      <c r="A43" s="572"/>
      <c r="B43" s="650" t="s">
        <v>704</v>
      </c>
      <c r="C43" s="826">
        <f>MH1960_HOSP_COSTS!M42</f>
        <v>0</v>
      </c>
      <c r="D43" s="1039"/>
      <c r="E43" s="823">
        <f t="shared" si="12"/>
        <v>0</v>
      </c>
      <c r="F43" s="1034"/>
      <c r="G43" s="830">
        <f t="shared" si="13"/>
        <v>0</v>
      </c>
      <c r="H43" s="1034"/>
      <c r="I43" s="830">
        <f t="shared" si="14"/>
        <v>0</v>
      </c>
      <c r="J43" s="1034"/>
      <c r="K43" s="830">
        <f t="shared" si="15"/>
        <v>0</v>
      </c>
      <c r="L43" s="1034"/>
      <c r="M43" s="830">
        <f t="shared" si="16"/>
        <v>0</v>
      </c>
      <c r="N43" s="1034"/>
      <c r="O43" s="830">
        <f t="shared" si="17"/>
        <v>0</v>
      </c>
      <c r="P43" s="1152"/>
      <c r="Q43" s="1181">
        <f t="shared" si="18"/>
        <v>0</v>
      </c>
      <c r="R43" s="1152"/>
      <c r="S43" s="1181">
        <f t="shared" si="19"/>
        <v>0</v>
      </c>
      <c r="T43" s="1152"/>
      <c r="U43" s="1181">
        <f t="shared" si="20"/>
        <v>0</v>
      </c>
      <c r="V43" s="1152"/>
      <c r="W43" s="1181">
        <f t="shared" si="21"/>
        <v>0</v>
      </c>
      <c r="X43" s="1152"/>
      <c r="Y43" s="1181">
        <f t="shared" si="22"/>
        <v>0</v>
      </c>
      <c r="Z43" s="1177">
        <f t="shared" si="24"/>
        <v>0</v>
      </c>
    </row>
    <row r="44" spans="1:26" ht="12.6" customHeight="1">
      <c r="A44" s="572"/>
      <c r="B44" s="650" t="s">
        <v>705</v>
      </c>
      <c r="C44" s="826">
        <f>MH1960_HOSP_COSTS!M43</f>
        <v>0</v>
      </c>
      <c r="D44" s="1039"/>
      <c r="E44" s="823">
        <f t="shared" si="12"/>
        <v>0</v>
      </c>
      <c r="F44" s="1034"/>
      <c r="G44" s="830">
        <f t="shared" si="13"/>
        <v>0</v>
      </c>
      <c r="H44" s="1034"/>
      <c r="I44" s="830">
        <f t="shared" si="14"/>
        <v>0</v>
      </c>
      <c r="J44" s="1034"/>
      <c r="K44" s="830">
        <f t="shared" si="15"/>
        <v>0</v>
      </c>
      <c r="L44" s="1034"/>
      <c r="M44" s="830">
        <f t="shared" si="16"/>
        <v>0</v>
      </c>
      <c r="N44" s="1034"/>
      <c r="O44" s="830">
        <f t="shared" si="17"/>
        <v>0</v>
      </c>
      <c r="P44" s="1152"/>
      <c r="Q44" s="1181">
        <f t="shared" si="18"/>
        <v>0</v>
      </c>
      <c r="R44" s="1152"/>
      <c r="S44" s="1181">
        <f t="shared" si="19"/>
        <v>0</v>
      </c>
      <c r="T44" s="1152"/>
      <c r="U44" s="1181">
        <f t="shared" si="20"/>
        <v>0</v>
      </c>
      <c r="V44" s="1152"/>
      <c r="W44" s="1181">
        <f t="shared" si="21"/>
        <v>0</v>
      </c>
      <c r="X44" s="1152"/>
      <c r="Y44" s="1181">
        <f t="shared" si="22"/>
        <v>0</v>
      </c>
      <c r="Z44" s="1177">
        <f t="shared" si="24"/>
        <v>0</v>
      </c>
    </row>
    <row r="45" spans="1:26" ht="12.6" customHeight="1">
      <c r="A45" s="572"/>
      <c r="B45" s="650" t="s">
        <v>706</v>
      </c>
      <c r="C45" s="826">
        <f>MH1960_HOSP_COSTS!M44</f>
        <v>0</v>
      </c>
      <c r="D45" s="1039"/>
      <c r="E45" s="823">
        <f t="shared" si="12"/>
        <v>0</v>
      </c>
      <c r="F45" s="1034"/>
      <c r="G45" s="830">
        <f t="shared" si="13"/>
        <v>0</v>
      </c>
      <c r="H45" s="1034"/>
      <c r="I45" s="830">
        <f t="shared" si="14"/>
        <v>0</v>
      </c>
      <c r="J45" s="1034"/>
      <c r="K45" s="830">
        <f t="shared" si="15"/>
        <v>0</v>
      </c>
      <c r="L45" s="1034"/>
      <c r="M45" s="830">
        <f t="shared" si="16"/>
        <v>0</v>
      </c>
      <c r="N45" s="1034"/>
      <c r="O45" s="830">
        <f t="shared" si="17"/>
        <v>0</v>
      </c>
      <c r="P45" s="1152"/>
      <c r="Q45" s="1181">
        <f t="shared" si="18"/>
        <v>0</v>
      </c>
      <c r="R45" s="1152"/>
      <c r="S45" s="1181">
        <f t="shared" si="19"/>
        <v>0</v>
      </c>
      <c r="T45" s="1152"/>
      <c r="U45" s="1181">
        <f t="shared" si="20"/>
        <v>0</v>
      </c>
      <c r="V45" s="1152"/>
      <c r="W45" s="1181">
        <f t="shared" si="21"/>
        <v>0</v>
      </c>
      <c r="X45" s="1152"/>
      <c r="Y45" s="1181">
        <f t="shared" si="22"/>
        <v>0</v>
      </c>
      <c r="Z45" s="1177">
        <f t="shared" si="24"/>
        <v>0</v>
      </c>
    </row>
    <row r="46" spans="1:26" ht="12.6" customHeight="1">
      <c r="A46" s="572"/>
      <c r="B46" s="650" t="s">
        <v>707</v>
      </c>
      <c r="C46" s="826">
        <f>MH1960_HOSP_COSTS!M45</f>
        <v>0</v>
      </c>
      <c r="D46" s="1039"/>
      <c r="E46" s="823">
        <f t="shared" si="12"/>
        <v>0</v>
      </c>
      <c r="F46" s="1034"/>
      <c r="G46" s="830">
        <f t="shared" si="13"/>
        <v>0</v>
      </c>
      <c r="H46" s="1034"/>
      <c r="I46" s="830">
        <f t="shared" si="14"/>
        <v>0</v>
      </c>
      <c r="J46" s="1034"/>
      <c r="K46" s="830">
        <f t="shared" si="15"/>
        <v>0</v>
      </c>
      <c r="L46" s="1034"/>
      <c r="M46" s="830">
        <f t="shared" si="16"/>
        <v>0</v>
      </c>
      <c r="N46" s="1034"/>
      <c r="O46" s="830">
        <f t="shared" si="17"/>
        <v>0</v>
      </c>
      <c r="P46" s="1152"/>
      <c r="Q46" s="1181">
        <f t="shared" si="18"/>
        <v>0</v>
      </c>
      <c r="R46" s="1152"/>
      <c r="S46" s="1181">
        <f t="shared" si="19"/>
        <v>0</v>
      </c>
      <c r="T46" s="1152"/>
      <c r="U46" s="1181">
        <f t="shared" si="20"/>
        <v>0</v>
      </c>
      <c r="V46" s="1152"/>
      <c r="W46" s="1181">
        <f t="shared" si="21"/>
        <v>0</v>
      </c>
      <c r="X46" s="1152"/>
      <c r="Y46" s="1181">
        <f t="shared" si="22"/>
        <v>0</v>
      </c>
      <c r="Z46" s="1177">
        <f t="shared" si="24"/>
        <v>0</v>
      </c>
    </row>
    <row r="47" spans="1:26" ht="12.6" customHeight="1">
      <c r="A47" s="572"/>
      <c r="B47" s="650" t="s">
        <v>708</v>
      </c>
      <c r="C47" s="826">
        <f>MH1960_HOSP_COSTS!M46</f>
        <v>0</v>
      </c>
      <c r="D47" s="1039"/>
      <c r="E47" s="823">
        <f t="shared" si="12"/>
        <v>0</v>
      </c>
      <c r="F47" s="1034"/>
      <c r="G47" s="830">
        <f t="shared" si="13"/>
        <v>0</v>
      </c>
      <c r="H47" s="1034"/>
      <c r="I47" s="830">
        <f t="shared" si="14"/>
        <v>0</v>
      </c>
      <c r="J47" s="1034"/>
      <c r="K47" s="830">
        <f t="shared" si="15"/>
        <v>0</v>
      </c>
      <c r="L47" s="1034"/>
      <c r="M47" s="830">
        <f t="shared" si="16"/>
        <v>0</v>
      </c>
      <c r="N47" s="1034"/>
      <c r="O47" s="830">
        <f t="shared" si="17"/>
        <v>0</v>
      </c>
      <c r="P47" s="1152"/>
      <c r="Q47" s="1181">
        <f t="shared" si="18"/>
        <v>0</v>
      </c>
      <c r="R47" s="1152"/>
      <c r="S47" s="1181">
        <f t="shared" si="19"/>
        <v>0</v>
      </c>
      <c r="T47" s="1152"/>
      <c r="U47" s="1181">
        <f t="shared" si="20"/>
        <v>0</v>
      </c>
      <c r="V47" s="1152"/>
      <c r="W47" s="1181">
        <f t="shared" si="21"/>
        <v>0</v>
      </c>
      <c r="X47" s="1152"/>
      <c r="Y47" s="1181">
        <f t="shared" si="22"/>
        <v>0</v>
      </c>
      <c r="Z47" s="1177">
        <f t="shared" si="24"/>
        <v>0</v>
      </c>
    </row>
    <row r="48" spans="1:26" ht="12.6" customHeight="1">
      <c r="A48" s="572"/>
      <c r="B48" s="872" t="s">
        <v>933</v>
      </c>
      <c r="C48" s="826">
        <f>MH1960_HOSP_COSTS!M47</f>
        <v>0</v>
      </c>
      <c r="D48" s="1039"/>
      <c r="E48" s="823">
        <f t="shared" si="12"/>
        <v>0</v>
      </c>
      <c r="F48" s="1034"/>
      <c r="G48" s="830">
        <f t="shared" si="13"/>
        <v>0</v>
      </c>
      <c r="H48" s="1034"/>
      <c r="I48" s="830">
        <f t="shared" si="14"/>
        <v>0</v>
      </c>
      <c r="J48" s="1034"/>
      <c r="K48" s="830">
        <f t="shared" si="15"/>
        <v>0</v>
      </c>
      <c r="L48" s="1034"/>
      <c r="M48" s="830">
        <f t="shared" si="16"/>
        <v>0</v>
      </c>
      <c r="N48" s="1034"/>
      <c r="O48" s="830">
        <f t="shared" si="17"/>
        <v>0</v>
      </c>
      <c r="P48" s="1152"/>
      <c r="Q48" s="1181">
        <f t="shared" si="18"/>
        <v>0</v>
      </c>
      <c r="R48" s="1152"/>
      <c r="S48" s="1181">
        <f t="shared" si="19"/>
        <v>0</v>
      </c>
      <c r="T48" s="1152"/>
      <c r="U48" s="1181">
        <f t="shared" si="20"/>
        <v>0</v>
      </c>
      <c r="V48" s="1152"/>
      <c r="W48" s="1181">
        <f t="shared" si="21"/>
        <v>0</v>
      </c>
      <c r="X48" s="1152"/>
      <c r="Y48" s="1181">
        <f t="shared" si="22"/>
        <v>0</v>
      </c>
      <c r="Z48" s="1177">
        <f t="shared" si="24"/>
        <v>0</v>
      </c>
    </row>
    <row r="49" spans="1:26" ht="12.6" customHeight="1">
      <c r="A49" s="572"/>
      <c r="B49" s="650" t="s">
        <v>709</v>
      </c>
      <c r="C49" s="826">
        <f>MH1960_HOSP_COSTS!M48</f>
        <v>0</v>
      </c>
      <c r="D49" s="1039"/>
      <c r="E49" s="823">
        <f t="shared" si="12"/>
        <v>0</v>
      </c>
      <c r="F49" s="1034"/>
      <c r="G49" s="830">
        <f t="shared" si="13"/>
        <v>0</v>
      </c>
      <c r="H49" s="1034"/>
      <c r="I49" s="830">
        <f t="shared" si="14"/>
        <v>0</v>
      </c>
      <c r="J49" s="1034"/>
      <c r="K49" s="830">
        <f t="shared" si="15"/>
        <v>0</v>
      </c>
      <c r="L49" s="1034"/>
      <c r="M49" s="830">
        <f t="shared" si="16"/>
        <v>0</v>
      </c>
      <c r="N49" s="1034"/>
      <c r="O49" s="830">
        <f t="shared" si="17"/>
        <v>0</v>
      </c>
      <c r="P49" s="1152"/>
      <c r="Q49" s="1181">
        <f t="shared" si="18"/>
        <v>0</v>
      </c>
      <c r="R49" s="1152"/>
      <c r="S49" s="1181">
        <f t="shared" si="19"/>
        <v>0</v>
      </c>
      <c r="T49" s="1152"/>
      <c r="U49" s="1181">
        <f t="shared" si="20"/>
        <v>0</v>
      </c>
      <c r="V49" s="1152"/>
      <c r="W49" s="1181">
        <f t="shared" si="21"/>
        <v>0</v>
      </c>
      <c r="X49" s="1152"/>
      <c r="Y49" s="1181">
        <f t="shared" si="22"/>
        <v>0</v>
      </c>
      <c r="Z49" s="1177">
        <f t="shared" si="24"/>
        <v>0</v>
      </c>
    </row>
    <row r="50" spans="1:26" ht="12.6" customHeight="1">
      <c r="A50" s="572"/>
      <c r="B50" s="650" t="s">
        <v>710</v>
      </c>
      <c r="C50" s="826">
        <f>MH1960_HOSP_COSTS!M49</f>
        <v>0</v>
      </c>
      <c r="D50" s="1039"/>
      <c r="E50" s="823">
        <f t="shared" si="12"/>
        <v>0</v>
      </c>
      <c r="F50" s="1034"/>
      <c r="G50" s="830">
        <f t="shared" si="13"/>
        <v>0</v>
      </c>
      <c r="H50" s="1034"/>
      <c r="I50" s="830">
        <f t="shared" si="14"/>
        <v>0</v>
      </c>
      <c r="J50" s="1034"/>
      <c r="K50" s="830">
        <f t="shared" si="15"/>
        <v>0</v>
      </c>
      <c r="L50" s="1034"/>
      <c r="M50" s="830">
        <f t="shared" si="16"/>
        <v>0</v>
      </c>
      <c r="N50" s="1034"/>
      <c r="O50" s="830">
        <f t="shared" si="17"/>
        <v>0</v>
      </c>
      <c r="P50" s="1152"/>
      <c r="Q50" s="1181">
        <f t="shared" si="18"/>
        <v>0</v>
      </c>
      <c r="R50" s="1152"/>
      <c r="S50" s="1181">
        <f t="shared" si="19"/>
        <v>0</v>
      </c>
      <c r="T50" s="1152"/>
      <c r="U50" s="1181">
        <f t="shared" si="20"/>
        <v>0</v>
      </c>
      <c r="V50" s="1152"/>
      <c r="W50" s="1181">
        <f t="shared" si="21"/>
        <v>0</v>
      </c>
      <c r="X50" s="1152"/>
      <c r="Y50" s="1181">
        <f t="shared" si="22"/>
        <v>0</v>
      </c>
      <c r="Z50" s="1177">
        <f t="shared" si="24"/>
        <v>0</v>
      </c>
    </row>
    <row r="51" spans="1:26" ht="12.6" customHeight="1">
      <c r="A51" s="572"/>
      <c r="B51" s="650" t="s">
        <v>711</v>
      </c>
      <c r="C51" s="826">
        <f>MH1960_HOSP_COSTS!M50</f>
        <v>0</v>
      </c>
      <c r="D51" s="1039"/>
      <c r="E51" s="823">
        <f t="shared" si="12"/>
        <v>0</v>
      </c>
      <c r="F51" s="1034"/>
      <c r="G51" s="830">
        <f t="shared" si="13"/>
        <v>0</v>
      </c>
      <c r="H51" s="1034"/>
      <c r="I51" s="830">
        <f t="shared" si="14"/>
        <v>0</v>
      </c>
      <c r="J51" s="1034"/>
      <c r="K51" s="830">
        <f t="shared" si="15"/>
        <v>0</v>
      </c>
      <c r="L51" s="1034"/>
      <c r="M51" s="830">
        <f t="shared" si="16"/>
        <v>0</v>
      </c>
      <c r="N51" s="1034"/>
      <c r="O51" s="830">
        <f t="shared" si="17"/>
        <v>0</v>
      </c>
      <c r="P51" s="1152"/>
      <c r="Q51" s="1181">
        <f t="shared" si="18"/>
        <v>0</v>
      </c>
      <c r="R51" s="1152"/>
      <c r="S51" s="1181">
        <f t="shared" si="19"/>
        <v>0</v>
      </c>
      <c r="T51" s="1152"/>
      <c r="U51" s="1181">
        <f t="shared" si="20"/>
        <v>0</v>
      </c>
      <c r="V51" s="1152"/>
      <c r="W51" s="1181">
        <f t="shared" si="21"/>
        <v>0</v>
      </c>
      <c r="X51" s="1152"/>
      <c r="Y51" s="1181">
        <f t="shared" si="22"/>
        <v>0</v>
      </c>
      <c r="Z51" s="1177">
        <f t="shared" si="24"/>
        <v>0</v>
      </c>
    </row>
    <row r="52" spans="1:26" ht="12.6" customHeight="1">
      <c r="A52" s="572"/>
      <c r="B52" s="650" t="s">
        <v>712</v>
      </c>
      <c r="C52" s="826">
        <f>MH1960_HOSP_COSTS!M51</f>
        <v>0</v>
      </c>
      <c r="D52" s="1039"/>
      <c r="E52" s="823">
        <f t="shared" si="12"/>
        <v>0</v>
      </c>
      <c r="F52" s="1034"/>
      <c r="G52" s="830">
        <f t="shared" si="13"/>
        <v>0</v>
      </c>
      <c r="H52" s="1034"/>
      <c r="I52" s="830">
        <f t="shared" si="14"/>
        <v>0</v>
      </c>
      <c r="J52" s="1034"/>
      <c r="K52" s="830">
        <f t="shared" si="15"/>
        <v>0</v>
      </c>
      <c r="L52" s="1034"/>
      <c r="M52" s="830">
        <f t="shared" si="16"/>
        <v>0</v>
      </c>
      <c r="N52" s="1034"/>
      <c r="O52" s="830">
        <f t="shared" si="17"/>
        <v>0</v>
      </c>
      <c r="P52" s="1152"/>
      <c r="Q52" s="1181">
        <f t="shared" si="18"/>
        <v>0</v>
      </c>
      <c r="R52" s="1152"/>
      <c r="S52" s="1181">
        <f t="shared" si="19"/>
        <v>0</v>
      </c>
      <c r="T52" s="1152"/>
      <c r="U52" s="1181">
        <f t="shared" si="20"/>
        <v>0</v>
      </c>
      <c r="V52" s="1152"/>
      <c r="W52" s="1181">
        <f t="shared" si="21"/>
        <v>0</v>
      </c>
      <c r="X52" s="1152"/>
      <c r="Y52" s="1181">
        <f t="shared" si="22"/>
        <v>0</v>
      </c>
      <c r="Z52" s="1177">
        <f t="shared" si="24"/>
        <v>0</v>
      </c>
    </row>
    <row r="53" spans="1:26" ht="12.6" customHeight="1">
      <c r="A53" s="572"/>
      <c r="B53" s="650" t="s">
        <v>713</v>
      </c>
      <c r="C53" s="826">
        <f>MH1960_HOSP_COSTS!M52</f>
        <v>0</v>
      </c>
      <c r="D53" s="1039"/>
      <c r="E53" s="823">
        <f t="shared" si="12"/>
        <v>0</v>
      </c>
      <c r="F53" s="1034"/>
      <c r="G53" s="830">
        <f t="shared" si="13"/>
        <v>0</v>
      </c>
      <c r="H53" s="1034"/>
      <c r="I53" s="830">
        <f t="shared" si="14"/>
        <v>0</v>
      </c>
      <c r="J53" s="1034"/>
      <c r="K53" s="830">
        <f t="shared" si="15"/>
        <v>0</v>
      </c>
      <c r="L53" s="1034"/>
      <c r="M53" s="830">
        <f t="shared" si="16"/>
        <v>0</v>
      </c>
      <c r="N53" s="1034"/>
      <c r="O53" s="830">
        <f t="shared" si="17"/>
        <v>0</v>
      </c>
      <c r="P53" s="1152"/>
      <c r="Q53" s="1181">
        <f t="shared" si="18"/>
        <v>0</v>
      </c>
      <c r="R53" s="1152"/>
      <c r="S53" s="1181">
        <f t="shared" si="19"/>
        <v>0</v>
      </c>
      <c r="T53" s="1152"/>
      <c r="U53" s="1181">
        <f t="shared" si="20"/>
        <v>0</v>
      </c>
      <c r="V53" s="1152"/>
      <c r="W53" s="1181">
        <f t="shared" si="21"/>
        <v>0</v>
      </c>
      <c r="X53" s="1152"/>
      <c r="Y53" s="1181">
        <f t="shared" si="22"/>
        <v>0</v>
      </c>
      <c r="Z53" s="1177">
        <f t="shared" si="24"/>
        <v>0</v>
      </c>
    </row>
    <row r="54" spans="1:26" ht="12.6" customHeight="1">
      <c r="A54" s="572"/>
      <c r="B54" s="650" t="s">
        <v>714</v>
      </c>
      <c r="C54" s="826">
        <f>MH1960_HOSP_COSTS!M53</f>
        <v>0</v>
      </c>
      <c r="D54" s="1039"/>
      <c r="E54" s="823">
        <f t="shared" si="12"/>
        <v>0</v>
      </c>
      <c r="F54" s="1034"/>
      <c r="G54" s="830">
        <f t="shared" si="13"/>
        <v>0</v>
      </c>
      <c r="H54" s="1034"/>
      <c r="I54" s="830">
        <f t="shared" si="14"/>
        <v>0</v>
      </c>
      <c r="J54" s="1034"/>
      <c r="K54" s="830">
        <f t="shared" si="15"/>
        <v>0</v>
      </c>
      <c r="L54" s="1034"/>
      <c r="M54" s="830">
        <f t="shared" si="16"/>
        <v>0</v>
      </c>
      <c r="N54" s="1034"/>
      <c r="O54" s="830">
        <f t="shared" si="17"/>
        <v>0</v>
      </c>
      <c r="P54" s="1152"/>
      <c r="Q54" s="1181">
        <f t="shared" si="18"/>
        <v>0</v>
      </c>
      <c r="R54" s="1152"/>
      <c r="S54" s="1181">
        <f t="shared" si="19"/>
        <v>0</v>
      </c>
      <c r="T54" s="1152"/>
      <c r="U54" s="1181">
        <f t="shared" si="20"/>
        <v>0</v>
      </c>
      <c r="V54" s="1152"/>
      <c r="W54" s="1181">
        <f t="shared" si="21"/>
        <v>0</v>
      </c>
      <c r="X54" s="1152"/>
      <c r="Y54" s="1181">
        <f t="shared" si="22"/>
        <v>0</v>
      </c>
      <c r="Z54" s="1177">
        <f t="shared" si="24"/>
        <v>0</v>
      </c>
    </row>
    <row r="55" spans="1:26" ht="12.6" customHeight="1">
      <c r="A55" s="572"/>
      <c r="B55" s="650" t="s">
        <v>715</v>
      </c>
      <c r="C55" s="826">
        <f>MH1960_HOSP_COSTS!M54</f>
        <v>0</v>
      </c>
      <c r="D55" s="1039"/>
      <c r="E55" s="823">
        <f t="shared" si="12"/>
        <v>0</v>
      </c>
      <c r="F55" s="1034"/>
      <c r="G55" s="830">
        <f t="shared" si="13"/>
        <v>0</v>
      </c>
      <c r="H55" s="1034"/>
      <c r="I55" s="830">
        <f t="shared" si="14"/>
        <v>0</v>
      </c>
      <c r="J55" s="1034"/>
      <c r="K55" s="830">
        <f t="shared" si="15"/>
        <v>0</v>
      </c>
      <c r="L55" s="1034"/>
      <c r="M55" s="830">
        <f t="shared" si="16"/>
        <v>0</v>
      </c>
      <c r="N55" s="1034"/>
      <c r="O55" s="830">
        <f t="shared" si="17"/>
        <v>0</v>
      </c>
      <c r="P55" s="1152"/>
      <c r="Q55" s="1181">
        <f t="shared" si="18"/>
        <v>0</v>
      </c>
      <c r="R55" s="1152"/>
      <c r="S55" s="1181">
        <f t="shared" si="19"/>
        <v>0</v>
      </c>
      <c r="T55" s="1152"/>
      <c r="U55" s="1181">
        <f t="shared" si="20"/>
        <v>0</v>
      </c>
      <c r="V55" s="1152"/>
      <c r="W55" s="1181">
        <f t="shared" si="21"/>
        <v>0</v>
      </c>
      <c r="X55" s="1152"/>
      <c r="Y55" s="1181">
        <f t="shared" si="22"/>
        <v>0</v>
      </c>
      <c r="Z55" s="1177">
        <f t="shared" si="24"/>
        <v>0</v>
      </c>
    </row>
    <row r="56" spans="1:26" ht="12.6" customHeight="1">
      <c r="A56" s="572"/>
      <c r="B56" s="650" t="s">
        <v>716</v>
      </c>
      <c r="C56" s="826">
        <f>MH1960_HOSP_COSTS!M55</f>
        <v>0</v>
      </c>
      <c r="D56" s="1039"/>
      <c r="E56" s="823">
        <f t="shared" si="12"/>
        <v>0</v>
      </c>
      <c r="F56" s="1034"/>
      <c r="G56" s="830">
        <f t="shared" si="13"/>
        <v>0</v>
      </c>
      <c r="H56" s="1034"/>
      <c r="I56" s="830">
        <f t="shared" si="14"/>
        <v>0</v>
      </c>
      <c r="J56" s="1034"/>
      <c r="K56" s="830">
        <f t="shared" si="15"/>
        <v>0</v>
      </c>
      <c r="L56" s="1034"/>
      <c r="M56" s="830">
        <f t="shared" si="16"/>
        <v>0</v>
      </c>
      <c r="N56" s="1034"/>
      <c r="O56" s="830">
        <f t="shared" si="17"/>
        <v>0</v>
      </c>
      <c r="P56" s="1152"/>
      <c r="Q56" s="1181">
        <f t="shared" si="18"/>
        <v>0</v>
      </c>
      <c r="R56" s="1152"/>
      <c r="S56" s="1181">
        <f t="shared" si="19"/>
        <v>0</v>
      </c>
      <c r="T56" s="1152"/>
      <c r="U56" s="1181">
        <f t="shared" si="20"/>
        <v>0</v>
      </c>
      <c r="V56" s="1152"/>
      <c r="W56" s="1181">
        <f t="shared" si="21"/>
        <v>0</v>
      </c>
      <c r="X56" s="1152"/>
      <c r="Y56" s="1181">
        <f t="shared" si="22"/>
        <v>0</v>
      </c>
      <c r="Z56" s="1177">
        <f t="shared" si="24"/>
        <v>0</v>
      </c>
    </row>
    <row r="57" spans="1:26" ht="12.6" customHeight="1">
      <c r="A57" s="572"/>
      <c r="B57" s="872" t="s">
        <v>934</v>
      </c>
      <c r="C57" s="826">
        <f>MH1960_HOSP_COSTS!M56</f>
        <v>0</v>
      </c>
      <c r="D57" s="1039"/>
      <c r="E57" s="823">
        <f t="shared" si="12"/>
        <v>0</v>
      </c>
      <c r="F57" s="1034"/>
      <c r="G57" s="830">
        <f t="shared" si="13"/>
        <v>0</v>
      </c>
      <c r="H57" s="1034"/>
      <c r="I57" s="830">
        <f t="shared" si="14"/>
        <v>0</v>
      </c>
      <c r="J57" s="1034"/>
      <c r="K57" s="830">
        <f t="shared" si="15"/>
        <v>0</v>
      </c>
      <c r="L57" s="1034"/>
      <c r="M57" s="830">
        <f t="shared" si="16"/>
        <v>0</v>
      </c>
      <c r="N57" s="1034"/>
      <c r="O57" s="830">
        <f t="shared" si="17"/>
        <v>0</v>
      </c>
      <c r="P57" s="1152"/>
      <c r="Q57" s="1181">
        <f t="shared" si="18"/>
        <v>0</v>
      </c>
      <c r="R57" s="1152"/>
      <c r="S57" s="1181">
        <f t="shared" si="19"/>
        <v>0</v>
      </c>
      <c r="T57" s="1152"/>
      <c r="U57" s="1181">
        <f t="shared" si="20"/>
        <v>0</v>
      </c>
      <c r="V57" s="1152"/>
      <c r="W57" s="1181">
        <f t="shared" si="21"/>
        <v>0</v>
      </c>
      <c r="X57" s="1152"/>
      <c r="Y57" s="1181">
        <f t="shared" si="22"/>
        <v>0</v>
      </c>
      <c r="Z57" s="1177">
        <f t="shared" si="24"/>
        <v>0</v>
      </c>
    </row>
    <row r="58" spans="1:26" ht="12.6" customHeight="1">
      <c r="A58" s="572"/>
      <c r="B58" s="872" t="s">
        <v>935</v>
      </c>
      <c r="C58" s="826">
        <f>MH1960_HOSP_COSTS!M57</f>
        <v>0</v>
      </c>
      <c r="D58" s="1039"/>
      <c r="E58" s="823">
        <f t="shared" si="12"/>
        <v>0</v>
      </c>
      <c r="F58" s="1034"/>
      <c r="G58" s="830">
        <f t="shared" si="13"/>
        <v>0</v>
      </c>
      <c r="H58" s="1034"/>
      <c r="I58" s="830">
        <f t="shared" si="14"/>
        <v>0</v>
      </c>
      <c r="J58" s="1034"/>
      <c r="K58" s="830">
        <f t="shared" si="15"/>
        <v>0</v>
      </c>
      <c r="L58" s="1034"/>
      <c r="M58" s="830">
        <f t="shared" si="16"/>
        <v>0</v>
      </c>
      <c r="N58" s="1034"/>
      <c r="O58" s="830">
        <f t="shared" si="17"/>
        <v>0</v>
      </c>
      <c r="P58" s="1152"/>
      <c r="Q58" s="1181">
        <f t="shared" si="18"/>
        <v>0</v>
      </c>
      <c r="R58" s="1152"/>
      <c r="S58" s="1181">
        <f t="shared" si="19"/>
        <v>0</v>
      </c>
      <c r="T58" s="1152"/>
      <c r="U58" s="1181">
        <f t="shared" si="20"/>
        <v>0</v>
      </c>
      <c r="V58" s="1152"/>
      <c r="W58" s="1181">
        <f t="shared" si="21"/>
        <v>0</v>
      </c>
      <c r="X58" s="1152"/>
      <c r="Y58" s="1181">
        <f t="shared" si="22"/>
        <v>0</v>
      </c>
      <c r="Z58" s="1177">
        <f t="shared" si="24"/>
        <v>0</v>
      </c>
    </row>
    <row r="59" spans="1:26" ht="12.6" customHeight="1">
      <c r="A59" s="572"/>
      <c r="B59" s="872" t="s">
        <v>936</v>
      </c>
      <c r="C59" s="826">
        <f>MH1960_HOSP_COSTS!M58</f>
        <v>0</v>
      </c>
      <c r="D59" s="1039"/>
      <c r="E59" s="823">
        <f t="shared" si="12"/>
        <v>0</v>
      </c>
      <c r="F59" s="1034"/>
      <c r="G59" s="830">
        <f t="shared" si="13"/>
        <v>0</v>
      </c>
      <c r="H59" s="1034"/>
      <c r="I59" s="830">
        <f t="shared" si="14"/>
        <v>0</v>
      </c>
      <c r="J59" s="1034"/>
      <c r="K59" s="830">
        <f t="shared" si="15"/>
        <v>0</v>
      </c>
      <c r="L59" s="1034"/>
      <c r="M59" s="830">
        <f t="shared" si="16"/>
        <v>0</v>
      </c>
      <c r="N59" s="1034"/>
      <c r="O59" s="830">
        <f t="shared" si="17"/>
        <v>0</v>
      </c>
      <c r="P59" s="1152"/>
      <c r="Q59" s="1181">
        <f t="shared" si="18"/>
        <v>0</v>
      </c>
      <c r="R59" s="1152"/>
      <c r="S59" s="1181">
        <f t="shared" si="19"/>
        <v>0</v>
      </c>
      <c r="T59" s="1152"/>
      <c r="U59" s="1181">
        <f t="shared" si="20"/>
        <v>0</v>
      </c>
      <c r="V59" s="1152"/>
      <c r="W59" s="1181">
        <f t="shared" si="21"/>
        <v>0</v>
      </c>
      <c r="X59" s="1152"/>
      <c r="Y59" s="1181">
        <f t="shared" si="22"/>
        <v>0</v>
      </c>
      <c r="Z59" s="1177">
        <f t="shared" si="24"/>
        <v>0</v>
      </c>
    </row>
    <row r="60" spans="1:26" ht="12.6" customHeight="1">
      <c r="A60" s="572"/>
      <c r="B60" s="872" t="s">
        <v>937</v>
      </c>
      <c r="C60" s="826">
        <f>MH1960_HOSP_COSTS!M59</f>
        <v>0</v>
      </c>
      <c r="D60" s="1039"/>
      <c r="E60" s="823">
        <f t="shared" si="12"/>
        <v>0</v>
      </c>
      <c r="F60" s="1034"/>
      <c r="G60" s="830">
        <f t="shared" si="13"/>
        <v>0</v>
      </c>
      <c r="H60" s="1034"/>
      <c r="I60" s="830">
        <f t="shared" si="14"/>
        <v>0</v>
      </c>
      <c r="J60" s="1034"/>
      <c r="K60" s="830">
        <f t="shared" si="15"/>
        <v>0</v>
      </c>
      <c r="L60" s="1034"/>
      <c r="M60" s="830">
        <f t="shared" si="16"/>
        <v>0</v>
      </c>
      <c r="N60" s="1034"/>
      <c r="O60" s="830">
        <f t="shared" si="17"/>
        <v>0</v>
      </c>
      <c r="P60" s="1152"/>
      <c r="Q60" s="1181">
        <f t="shared" si="18"/>
        <v>0</v>
      </c>
      <c r="R60" s="1152"/>
      <c r="S60" s="1181">
        <f t="shared" si="19"/>
        <v>0</v>
      </c>
      <c r="T60" s="1152"/>
      <c r="U60" s="1181">
        <f t="shared" si="20"/>
        <v>0</v>
      </c>
      <c r="V60" s="1152"/>
      <c r="W60" s="1181">
        <f t="shared" si="21"/>
        <v>0</v>
      </c>
      <c r="X60" s="1152"/>
      <c r="Y60" s="1181">
        <f t="shared" si="22"/>
        <v>0</v>
      </c>
      <c r="Z60" s="1177">
        <f t="shared" si="24"/>
        <v>0</v>
      </c>
    </row>
    <row r="61" spans="1:26" ht="12.6" customHeight="1">
      <c r="A61" s="572"/>
      <c r="B61" s="872" t="s">
        <v>938</v>
      </c>
      <c r="C61" s="826">
        <f>MH1960_HOSP_COSTS!M60</f>
        <v>0</v>
      </c>
      <c r="D61" s="1039"/>
      <c r="E61" s="823">
        <f t="shared" si="12"/>
        <v>0</v>
      </c>
      <c r="F61" s="1034"/>
      <c r="G61" s="830">
        <f t="shared" si="13"/>
        <v>0</v>
      </c>
      <c r="H61" s="1034"/>
      <c r="I61" s="830">
        <f t="shared" si="14"/>
        <v>0</v>
      </c>
      <c r="J61" s="1034"/>
      <c r="K61" s="830">
        <f t="shared" si="15"/>
        <v>0</v>
      </c>
      <c r="L61" s="1034"/>
      <c r="M61" s="830">
        <f t="shared" si="16"/>
        <v>0</v>
      </c>
      <c r="N61" s="1034"/>
      <c r="O61" s="830">
        <f t="shared" si="17"/>
        <v>0</v>
      </c>
      <c r="P61" s="1152"/>
      <c r="Q61" s="1181">
        <f t="shared" si="18"/>
        <v>0</v>
      </c>
      <c r="R61" s="1152"/>
      <c r="S61" s="1181">
        <f t="shared" si="19"/>
        <v>0</v>
      </c>
      <c r="T61" s="1152"/>
      <c r="U61" s="1181">
        <f t="shared" si="20"/>
        <v>0</v>
      </c>
      <c r="V61" s="1152"/>
      <c r="W61" s="1181">
        <f t="shared" si="21"/>
        <v>0</v>
      </c>
      <c r="X61" s="1152"/>
      <c r="Y61" s="1181">
        <f t="shared" si="22"/>
        <v>0</v>
      </c>
      <c r="Z61" s="1177">
        <f t="shared" si="24"/>
        <v>0</v>
      </c>
    </row>
    <row r="62" spans="1:26" ht="12.6" customHeight="1">
      <c r="A62" s="573"/>
      <c r="B62" s="651" t="str">
        <f>MH1960_HOSP_COSTS!B61</f>
        <v>Other Ancillary (specify)</v>
      </c>
      <c r="C62" s="826">
        <f>MH1960_HOSP_COSTS!M61</f>
        <v>0</v>
      </c>
      <c r="D62" s="1039"/>
      <c r="E62" s="823">
        <f t="shared" si="12"/>
        <v>0</v>
      </c>
      <c r="F62" s="1034"/>
      <c r="G62" s="830">
        <f t="shared" si="13"/>
        <v>0</v>
      </c>
      <c r="H62" s="1034"/>
      <c r="I62" s="830">
        <f t="shared" si="14"/>
        <v>0</v>
      </c>
      <c r="J62" s="1034"/>
      <c r="K62" s="830">
        <f t="shared" si="15"/>
        <v>0</v>
      </c>
      <c r="L62" s="1034"/>
      <c r="M62" s="830">
        <f t="shared" si="16"/>
        <v>0</v>
      </c>
      <c r="N62" s="1034"/>
      <c r="O62" s="830">
        <f t="shared" si="17"/>
        <v>0</v>
      </c>
      <c r="P62" s="1152"/>
      <c r="Q62" s="1181">
        <f t="shared" si="18"/>
        <v>0</v>
      </c>
      <c r="R62" s="1152"/>
      <c r="S62" s="1181">
        <f t="shared" si="19"/>
        <v>0</v>
      </c>
      <c r="T62" s="1152"/>
      <c r="U62" s="1181">
        <f t="shared" si="20"/>
        <v>0</v>
      </c>
      <c r="V62" s="1152"/>
      <c r="W62" s="1181">
        <f t="shared" si="21"/>
        <v>0</v>
      </c>
      <c r="X62" s="1152"/>
      <c r="Y62" s="1181">
        <f t="shared" si="22"/>
        <v>0</v>
      </c>
      <c r="Z62" s="1177">
        <f>SUM(E62,G62,I62,K62,M62,O62,Q62,S62,U62,W62,Y62)</f>
        <v>0</v>
      </c>
    </row>
    <row r="63" spans="1:26" ht="12.6" customHeight="1">
      <c r="A63" s="569" t="s">
        <v>718</v>
      </c>
      <c r="B63" s="570"/>
      <c r="C63" s="576"/>
      <c r="D63" s="576"/>
      <c r="E63" s="576"/>
      <c r="F63" s="576"/>
      <c r="G63" s="827"/>
      <c r="H63" s="576"/>
      <c r="I63" s="827"/>
      <c r="J63" s="576"/>
      <c r="K63" s="827"/>
      <c r="L63" s="576"/>
      <c r="M63" s="827"/>
      <c r="N63" s="576"/>
      <c r="O63" s="827"/>
      <c r="P63" s="1159"/>
      <c r="Q63" s="1179"/>
      <c r="R63" s="1159"/>
      <c r="S63" s="1179"/>
      <c r="T63" s="1159"/>
      <c r="U63" s="1179"/>
      <c r="V63" s="1159"/>
      <c r="W63" s="1179"/>
      <c r="X63" s="1159"/>
      <c r="Y63" s="1179"/>
      <c r="Z63" s="1174"/>
    </row>
    <row r="64" spans="1:26" ht="12.6" customHeight="1">
      <c r="A64" s="572"/>
      <c r="B64" s="650" t="s">
        <v>719</v>
      </c>
      <c r="C64" s="571"/>
      <c r="D64" s="571"/>
      <c r="E64" s="654"/>
      <c r="F64" s="654"/>
      <c r="G64" s="831"/>
      <c r="H64" s="654"/>
      <c r="I64" s="831"/>
      <c r="J64" s="654"/>
      <c r="K64" s="831"/>
      <c r="L64" s="654"/>
      <c r="M64" s="831"/>
      <c r="N64" s="654"/>
      <c r="O64" s="831"/>
      <c r="P64" s="1161"/>
      <c r="Q64" s="1186"/>
      <c r="R64" s="1161"/>
      <c r="S64" s="1186"/>
      <c r="T64" s="1161"/>
      <c r="U64" s="1186"/>
      <c r="V64" s="1161"/>
      <c r="W64" s="1186"/>
      <c r="X64" s="1161"/>
      <c r="Y64" s="1186"/>
      <c r="Z64" s="1179"/>
    </row>
    <row r="65" spans="1:26" ht="12.6" customHeight="1">
      <c r="A65" s="572"/>
      <c r="B65" s="872" t="s">
        <v>939</v>
      </c>
      <c r="C65" s="571"/>
      <c r="D65" s="571"/>
      <c r="E65" s="654"/>
      <c r="F65" s="654"/>
      <c r="G65" s="831"/>
      <c r="H65" s="654"/>
      <c r="I65" s="831"/>
      <c r="J65" s="654"/>
      <c r="K65" s="831"/>
      <c r="L65" s="654"/>
      <c r="M65" s="831"/>
      <c r="N65" s="654"/>
      <c r="O65" s="831"/>
      <c r="P65" s="1161"/>
      <c r="Q65" s="1186"/>
      <c r="R65" s="1161"/>
      <c r="S65" s="1186"/>
      <c r="T65" s="1161"/>
      <c r="U65" s="1186"/>
      <c r="V65" s="1161"/>
      <c r="W65" s="1186"/>
      <c r="X65" s="1161"/>
      <c r="Y65" s="1186"/>
      <c r="Z65" s="1179"/>
    </row>
    <row r="66" spans="1:26" ht="12.6" customHeight="1">
      <c r="A66" s="572"/>
      <c r="B66" s="650" t="s">
        <v>720</v>
      </c>
      <c r="C66" s="571"/>
      <c r="D66" s="571"/>
      <c r="E66" s="654"/>
      <c r="F66" s="654"/>
      <c r="G66" s="831"/>
      <c r="H66" s="654"/>
      <c r="I66" s="831"/>
      <c r="J66" s="654"/>
      <c r="K66" s="831"/>
      <c r="L66" s="654"/>
      <c r="M66" s="831"/>
      <c r="N66" s="654"/>
      <c r="O66" s="831"/>
      <c r="P66" s="1161"/>
      <c r="Q66" s="1186"/>
      <c r="R66" s="1161"/>
      <c r="S66" s="1186"/>
      <c r="T66" s="1161"/>
      <c r="U66" s="1186"/>
      <c r="V66" s="1161"/>
      <c r="W66" s="1186"/>
      <c r="X66" s="1161"/>
      <c r="Y66" s="1186"/>
      <c r="Z66" s="1179"/>
    </row>
    <row r="67" spans="1:26" ht="12.6" customHeight="1">
      <c r="A67" s="572"/>
      <c r="B67" s="872" t="s">
        <v>940</v>
      </c>
      <c r="C67" s="571"/>
      <c r="D67" s="571"/>
      <c r="E67" s="654"/>
      <c r="F67" s="654"/>
      <c r="G67" s="831"/>
      <c r="H67" s="654"/>
      <c r="I67" s="831"/>
      <c r="J67" s="654"/>
      <c r="K67" s="831"/>
      <c r="L67" s="654"/>
      <c r="M67" s="831"/>
      <c r="N67" s="654"/>
      <c r="O67" s="831"/>
      <c r="P67" s="1161"/>
      <c r="Q67" s="1186"/>
      <c r="R67" s="1161"/>
      <c r="S67" s="1186"/>
      <c r="T67" s="1161"/>
      <c r="U67" s="1186"/>
      <c r="V67" s="1161"/>
      <c r="W67" s="1186"/>
      <c r="X67" s="1161"/>
      <c r="Y67" s="1186"/>
      <c r="Z67" s="1179"/>
    </row>
    <row r="68" spans="1:26" ht="12.6" customHeight="1">
      <c r="A68" s="573"/>
      <c r="B68" s="651" t="str">
        <f>MH1960_HOSP_COSTS!B67</f>
        <v>Other Outpatient Service (specify)</v>
      </c>
      <c r="C68" s="571"/>
      <c r="D68" s="571"/>
      <c r="E68" s="654"/>
      <c r="F68" s="654"/>
      <c r="G68" s="831"/>
      <c r="H68" s="654"/>
      <c r="I68" s="831"/>
      <c r="J68" s="654"/>
      <c r="K68" s="831"/>
      <c r="L68" s="654"/>
      <c r="M68" s="831"/>
      <c r="N68" s="654"/>
      <c r="O68" s="831"/>
      <c r="P68" s="1161"/>
      <c r="Q68" s="1186"/>
      <c r="R68" s="1161"/>
      <c r="S68" s="1186"/>
      <c r="T68" s="1161"/>
      <c r="U68" s="1186"/>
      <c r="V68" s="1161"/>
      <c r="W68" s="1186"/>
      <c r="X68" s="1161"/>
      <c r="Y68" s="1186"/>
      <c r="Z68" s="1179"/>
    </row>
    <row r="69" spans="1:26" ht="12.6" customHeight="1">
      <c r="A69" s="818" t="s">
        <v>899</v>
      </c>
      <c r="B69" s="650"/>
      <c r="C69" s="571"/>
      <c r="D69" s="571"/>
      <c r="E69" s="571"/>
      <c r="F69" s="571"/>
      <c r="G69" s="832"/>
      <c r="H69" s="571"/>
      <c r="I69" s="832"/>
      <c r="J69" s="571"/>
      <c r="K69" s="832"/>
      <c r="L69" s="571"/>
      <c r="M69" s="832"/>
      <c r="N69" s="571"/>
      <c r="O69" s="832"/>
      <c r="P69" s="1160"/>
      <c r="Q69" s="1187"/>
      <c r="R69" s="1160"/>
      <c r="S69" s="1187"/>
      <c r="T69" s="1160"/>
      <c r="U69" s="1187"/>
      <c r="V69" s="1160"/>
      <c r="W69" s="1187"/>
      <c r="X69" s="1160"/>
      <c r="Y69" s="1187"/>
      <c r="Z69" s="1179"/>
    </row>
    <row r="70" spans="1:26" ht="12.6" customHeight="1">
      <c r="A70" s="572"/>
      <c r="B70" s="1143" t="s">
        <v>891</v>
      </c>
      <c r="C70" s="826">
        <f>MH1960_HOSP_COSTS!M69</f>
        <v>0</v>
      </c>
      <c r="D70" s="1034"/>
      <c r="E70" s="823">
        <f t="shared" ref="E70:E77" si="25">C70*D70</f>
        <v>0</v>
      </c>
      <c r="F70" s="1034"/>
      <c r="G70" s="830">
        <f t="shared" ref="G70:G77" si="26">$C70*F70</f>
        <v>0</v>
      </c>
      <c r="H70" s="1035"/>
      <c r="I70" s="830">
        <f t="shared" ref="I70:I77" si="27">$C70*H70</f>
        <v>0</v>
      </c>
      <c r="J70" s="1035"/>
      <c r="K70" s="830">
        <f t="shared" ref="K70:K77" si="28">$C70*J70</f>
        <v>0</v>
      </c>
      <c r="L70" s="1035"/>
      <c r="M70" s="830">
        <f t="shared" ref="M70:M77" si="29">$C70*L70</f>
        <v>0</v>
      </c>
      <c r="N70" s="1035"/>
      <c r="O70" s="830">
        <f t="shared" ref="O70:O77" si="30">$C70*N70</f>
        <v>0</v>
      </c>
      <c r="P70" s="1188"/>
      <c r="Q70" s="1181">
        <f t="shared" ref="Q70:Q77" si="31">$C70*P70</f>
        <v>0</v>
      </c>
      <c r="R70" s="1188"/>
      <c r="S70" s="1181">
        <f t="shared" ref="S70:S77" si="32">$C70*R70</f>
        <v>0</v>
      </c>
      <c r="T70" s="1188"/>
      <c r="U70" s="1181">
        <f t="shared" ref="U70:U77" si="33">$C70*T70</f>
        <v>0</v>
      </c>
      <c r="V70" s="1188"/>
      <c r="W70" s="1181">
        <f t="shared" ref="W70:W77" si="34">$C70*V70</f>
        <v>0</v>
      </c>
      <c r="X70" s="1188"/>
      <c r="Y70" s="1181">
        <f t="shared" ref="Y70:Y77" si="35">$C70*X70</f>
        <v>0</v>
      </c>
      <c r="Z70" s="1177">
        <f>SUM(E70,G70,I70,K70,M70,O70,Q70,S70,U70,W70,Y70)</f>
        <v>0</v>
      </c>
    </row>
    <row r="71" spans="1:26" ht="12.6" customHeight="1">
      <c r="A71" s="572"/>
      <c r="B71" s="328" t="s">
        <v>892</v>
      </c>
      <c r="C71" s="826">
        <f>MH1960_HOSP_COSTS!M70</f>
        <v>0</v>
      </c>
      <c r="D71" s="1034"/>
      <c r="E71" s="823">
        <f t="shared" si="25"/>
        <v>0</v>
      </c>
      <c r="F71" s="1034"/>
      <c r="G71" s="830">
        <f t="shared" si="26"/>
        <v>0</v>
      </c>
      <c r="H71" s="1035"/>
      <c r="I71" s="830">
        <f t="shared" si="27"/>
        <v>0</v>
      </c>
      <c r="J71" s="1035"/>
      <c r="K71" s="830">
        <f t="shared" si="28"/>
        <v>0</v>
      </c>
      <c r="L71" s="1035"/>
      <c r="M71" s="830">
        <f t="shared" si="29"/>
        <v>0</v>
      </c>
      <c r="N71" s="1035"/>
      <c r="O71" s="830">
        <f t="shared" si="30"/>
        <v>0</v>
      </c>
      <c r="P71" s="1188"/>
      <c r="Q71" s="1181">
        <f t="shared" si="31"/>
        <v>0</v>
      </c>
      <c r="R71" s="1188"/>
      <c r="S71" s="1181">
        <f t="shared" si="32"/>
        <v>0</v>
      </c>
      <c r="T71" s="1188"/>
      <c r="U71" s="1181">
        <f t="shared" si="33"/>
        <v>0</v>
      </c>
      <c r="V71" s="1188"/>
      <c r="W71" s="1181">
        <f t="shared" si="34"/>
        <v>0</v>
      </c>
      <c r="X71" s="1188"/>
      <c r="Y71" s="1181">
        <f t="shared" si="35"/>
        <v>0</v>
      </c>
      <c r="Z71" s="1177">
        <f t="shared" ref="Z71:Z77" si="36">SUM(E71,G71,I71,K71,M71,O71,Q71,S71,U71,W71,Y71)</f>
        <v>0</v>
      </c>
    </row>
    <row r="72" spans="1:26" ht="12.6" customHeight="1">
      <c r="A72" s="572"/>
      <c r="B72" s="328" t="s">
        <v>893</v>
      </c>
      <c r="C72" s="826">
        <f>MH1960_HOSP_COSTS!M71</f>
        <v>0</v>
      </c>
      <c r="D72" s="1034"/>
      <c r="E72" s="823">
        <f t="shared" si="25"/>
        <v>0</v>
      </c>
      <c r="F72" s="1034"/>
      <c r="G72" s="830">
        <f t="shared" si="26"/>
        <v>0</v>
      </c>
      <c r="H72" s="1035"/>
      <c r="I72" s="830">
        <f t="shared" si="27"/>
        <v>0</v>
      </c>
      <c r="J72" s="1035"/>
      <c r="K72" s="830">
        <f t="shared" si="28"/>
        <v>0</v>
      </c>
      <c r="L72" s="1035"/>
      <c r="M72" s="830">
        <f t="shared" si="29"/>
        <v>0</v>
      </c>
      <c r="N72" s="1035"/>
      <c r="O72" s="830">
        <f t="shared" si="30"/>
        <v>0</v>
      </c>
      <c r="P72" s="1188"/>
      <c r="Q72" s="1181">
        <f t="shared" si="31"/>
        <v>0</v>
      </c>
      <c r="R72" s="1188"/>
      <c r="S72" s="1181">
        <f t="shared" si="32"/>
        <v>0</v>
      </c>
      <c r="T72" s="1188"/>
      <c r="U72" s="1181">
        <f t="shared" si="33"/>
        <v>0</v>
      </c>
      <c r="V72" s="1188"/>
      <c r="W72" s="1181">
        <f t="shared" si="34"/>
        <v>0</v>
      </c>
      <c r="X72" s="1188"/>
      <c r="Y72" s="1181">
        <f t="shared" si="35"/>
        <v>0</v>
      </c>
      <c r="Z72" s="1177">
        <f t="shared" si="36"/>
        <v>0</v>
      </c>
    </row>
    <row r="73" spans="1:26">
      <c r="A73" s="572"/>
      <c r="B73" s="328" t="s">
        <v>894</v>
      </c>
      <c r="C73" s="826">
        <f>MH1960_HOSP_COSTS!M72</f>
        <v>0</v>
      </c>
      <c r="D73" s="1034"/>
      <c r="E73" s="823">
        <f t="shared" si="25"/>
        <v>0</v>
      </c>
      <c r="F73" s="1034"/>
      <c r="G73" s="830">
        <f t="shared" si="26"/>
        <v>0</v>
      </c>
      <c r="H73" s="1035"/>
      <c r="I73" s="830">
        <f t="shared" si="27"/>
        <v>0</v>
      </c>
      <c r="J73" s="1035"/>
      <c r="K73" s="830">
        <f t="shared" si="28"/>
        <v>0</v>
      </c>
      <c r="L73" s="1035"/>
      <c r="M73" s="830">
        <f t="shared" si="29"/>
        <v>0</v>
      </c>
      <c r="N73" s="1035"/>
      <c r="O73" s="830">
        <f t="shared" si="30"/>
        <v>0</v>
      </c>
      <c r="P73" s="1188"/>
      <c r="Q73" s="1181">
        <f t="shared" si="31"/>
        <v>0</v>
      </c>
      <c r="R73" s="1188"/>
      <c r="S73" s="1181">
        <f t="shared" si="32"/>
        <v>0</v>
      </c>
      <c r="T73" s="1188"/>
      <c r="U73" s="1181">
        <f t="shared" si="33"/>
        <v>0</v>
      </c>
      <c r="V73" s="1188"/>
      <c r="W73" s="1181">
        <f t="shared" si="34"/>
        <v>0</v>
      </c>
      <c r="X73" s="1188"/>
      <c r="Y73" s="1181">
        <f t="shared" si="35"/>
        <v>0</v>
      </c>
      <c r="Z73" s="1177">
        <f t="shared" si="36"/>
        <v>0</v>
      </c>
    </row>
    <row r="74" spans="1:26">
      <c r="A74" s="572"/>
      <c r="B74" s="328" t="s">
        <v>895</v>
      </c>
      <c r="C74" s="826">
        <f>MH1960_HOSP_COSTS!M73</f>
        <v>0</v>
      </c>
      <c r="D74" s="1034"/>
      <c r="E74" s="823">
        <f t="shared" si="25"/>
        <v>0</v>
      </c>
      <c r="F74" s="1034"/>
      <c r="G74" s="830">
        <f t="shared" si="26"/>
        <v>0</v>
      </c>
      <c r="H74" s="1035"/>
      <c r="I74" s="830">
        <f t="shared" si="27"/>
        <v>0</v>
      </c>
      <c r="J74" s="1035"/>
      <c r="K74" s="830">
        <f t="shared" si="28"/>
        <v>0</v>
      </c>
      <c r="L74" s="1035"/>
      <c r="M74" s="830">
        <f t="shared" si="29"/>
        <v>0</v>
      </c>
      <c r="N74" s="1035"/>
      <c r="O74" s="830">
        <f t="shared" si="30"/>
        <v>0</v>
      </c>
      <c r="P74" s="1188"/>
      <c r="Q74" s="1181">
        <f t="shared" si="31"/>
        <v>0</v>
      </c>
      <c r="R74" s="1188"/>
      <c r="S74" s="1181">
        <f t="shared" si="32"/>
        <v>0</v>
      </c>
      <c r="T74" s="1188"/>
      <c r="U74" s="1181">
        <f t="shared" si="33"/>
        <v>0</v>
      </c>
      <c r="V74" s="1188"/>
      <c r="W74" s="1181">
        <f t="shared" si="34"/>
        <v>0</v>
      </c>
      <c r="X74" s="1188"/>
      <c r="Y74" s="1181">
        <f t="shared" si="35"/>
        <v>0</v>
      </c>
      <c r="Z74" s="1177">
        <f t="shared" si="36"/>
        <v>0</v>
      </c>
    </row>
    <row r="75" spans="1:26">
      <c r="A75" s="572"/>
      <c r="B75" s="328" t="s">
        <v>896</v>
      </c>
      <c r="C75" s="826">
        <f>MH1960_HOSP_COSTS!M74</f>
        <v>0</v>
      </c>
      <c r="D75" s="1034"/>
      <c r="E75" s="823">
        <f t="shared" si="25"/>
        <v>0</v>
      </c>
      <c r="F75" s="1034"/>
      <c r="G75" s="830">
        <f t="shared" si="26"/>
        <v>0</v>
      </c>
      <c r="H75" s="1035"/>
      <c r="I75" s="830">
        <f t="shared" si="27"/>
        <v>0</v>
      </c>
      <c r="J75" s="1035"/>
      <c r="K75" s="830">
        <f t="shared" si="28"/>
        <v>0</v>
      </c>
      <c r="L75" s="1035"/>
      <c r="M75" s="830">
        <f t="shared" si="29"/>
        <v>0</v>
      </c>
      <c r="N75" s="1035"/>
      <c r="O75" s="830">
        <f t="shared" si="30"/>
        <v>0</v>
      </c>
      <c r="P75" s="1188"/>
      <c r="Q75" s="1181">
        <f t="shared" si="31"/>
        <v>0</v>
      </c>
      <c r="R75" s="1188"/>
      <c r="S75" s="1181">
        <f t="shared" si="32"/>
        <v>0</v>
      </c>
      <c r="T75" s="1188"/>
      <c r="U75" s="1181">
        <f t="shared" si="33"/>
        <v>0</v>
      </c>
      <c r="V75" s="1188"/>
      <c r="W75" s="1181">
        <f t="shared" si="34"/>
        <v>0</v>
      </c>
      <c r="X75" s="1188"/>
      <c r="Y75" s="1181">
        <f t="shared" si="35"/>
        <v>0</v>
      </c>
      <c r="Z75" s="1177">
        <f t="shared" si="36"/>
        <v>0</v>
      </c>
    </row>
    <row r="76" spans="1:26">
      <c r="A76" s="572"/>
      <c r="B76" s="328" t="s">
        <v>897</v>
      </c>
      <c r="C76" s="826">
        <f>MH1960_HOSP_COSTS!M75</f>
        <v>0</v>
      </c>
      <c r="D76" s="1034"/>
      <c r="E76" s="823">
        <f t="shared" si="25"/>
        <v>0</v>
      </c>
      <c r="F76" s="1034"/>
      <c r="G76" s="830">
        <f t="shared" si="26"/>
        <v>0</v>
      </c>
      <c r="H76" s="1035"/>
      <c r="I76" s="830">
        <f t="shared" si="27"/>
        <v>0</v>
      </c>
      <c r="J76" s="1035"/>
      <c r="K76" s="830">
        <f t="shared" si="28"/>
        <v>0</v>
      </c>
      <c r="L76" s="1035"/>
      <c r="M76" s="830">
        <f t="shared" si="29"/>
        <v>0</v>
      </c>
      <c r="N76" s="1035"/>
      <c r="O76" s="830">
        <f t="shared" si="30"/>
        <v>0</v>
      </c>
      <c r="P76" s="1188"/>
      <c r="Q76" s="1181">
        <f t="shared" si="31"/>
        <v>0</v>
      </c>
      <c r="R76" s="1188"/>
      <c r="S76" s="1181">
        <f t="shared" si="32"/>
        <v>0</v>
      </c>
      <c r="T76" s="1188"/>
      <c r="U76" s="1181">
        <f t="shared" si="33"/>
        <v>0</v>
      </c>
      <c r="V76" s="1188"/>
      <c r="W76" s="1181">
        <f t="shared" si="34"/>
        <v>0</v>
      </c>
      <c r="X76" s="1188"/>
      <c r="Y76" s="1181">
        <f t="shared" si="35"/>
        <v>0</v>
      </c>
      <c r="Z76" s="1177">
        <f t="shared" si="36"/>
        <v>0</v>
      </c>
    </row>
    <row r="77" spans="1:26">
      <c r="A77" s="572"/>
      <c r="B77" s="328" t="s">
        <v>898</v>
      </c>
      <c r="C77" s="826">
        <f>MH1960_HOSP_COSTS!M76</f>
        <v>0</v>
      </c>
      <c r="D77" s="1034"/>
      <c r="E77" s="823">
        <f t="shared" si="25"/>
        <v>0</v>
      </c>
      <c r="F77" s="1034"/>
      <c r="G77" s="830">
        <f t="shared" si="26"/>
        <v>0</v>
      </c>
      <c r="H77" s="1035"/>
      <c r="I77" s="830">
        <f t="shared" si="27"/>
        <v>0</v>
      </c>
      <c r="J77" s="1035"/>
      <c r="K77" s="830">
        <f t="shared" si="28"/>
        <v>0</v>
      </c>
      <c r="L77" s="1035"/>
      <c r="M77" s="830">
        <f t="shared" si="29"/>
        <v>0</v>
      </c>
      <c r="N77" s="1035"/>
      <c r="O77" s="830">
        <f t="shared" si="30"/>
        <v>0</v>
      </c>
      <c r="P77" s="1188"/>
      <c r="Q77" s="1181">
        <f t="shared" si="31"/>
        <v>0</v>
      </c>
      <c r="R77" s="1188"/>
      <c r="S77" s="1181">
        <f t="shared" si="32"/>
        <v>0</v>
      </c>
      <c r="T77" s="1188"/>
      <c r="U77" s="1181">
        <f t="shared" si="33"/>
        <v>0</v>
      </c>
      <c r="V77" s="1188"/>
      <c r="W77" s="1181">
        <f t="shared" si="34"/>
        <v>0</v>
      </c>
      <c r="X77" s="1188"/>
      <c r="Y77" s="1181">
        <f t="shared" si="35"/>
        <v>0</v>
      </c>
      <c r="Z77" s="1177">
        <f t="shared" si="36"/>
        <v>0</v>
      </c>
    </row>
    <row r="78" spans="1:26">
      <c r="A78" s="569" t="s">
        <v>722</v>
      </c>
      <c r="B78" s="652"/>
      <c r="C78" s="571"/>
      <c r="D78" s="571"/>
      <c r="E78" s="571"/>
      <c r="F78" s="571"/>
      <c r="G78" s="827"/>
      <c r="H78" s="571"/>
      <c r="I78" s="827"/>
      <c r="J78" s="571"/>
      <c r="K78" s="827"/>
      <c r="L78" s="571"/>
      <c r="M78" s="827"/>
      <c r="N78" s="571"/>
      <c r="O78" s="827"/>
      <c r="P78" s="1160"/>
      <c r="Q78" s="1179"/>
      <c r="R78" s="1160"/>
      <c r="S78" s="1179"/>
      <c r="T78" s="1160"/>
      <c r="U78" s="1179"/>
      <c r="V78" s="1160"/>
      <c r="W78" s="1179"/>
      <c r="X78" s="1160"/>
      <c r="Y78" s="1179"/>
      <c r="Z78" s="1179"/>
    </row>
    <row r="79" spans="1:26">
      <c r="A79" s="569" t="s">
        <v>723</v>
      </c>
      <c r="B79" s="652"/>
      <c r="C79" s="571"/>
      <c r="D79" s="571"/>
      <c r="E79" s="571"/>
      <c r="F79" s="571"/>
      <c r="G79" s="827"/>
      <c r="H79" s="571"/>
      <c r="I79" s="827"/>
      <c r="J79" s="571"/>
      <c r="K79" s="827"/>
      <c r="L79" s="571"/>
      <c r="M79" s="827"/>
      <c r="N79" s="571"/>
      <c r="O79" s="827"/>
      <c r="P79" s="1160"/>
      <c r="Q79" s="1179"/>
      <c r="R79" s="1160"/>
      <c r="S79" s="1179"/>
      <c r="T79" s="1160"/>
      <c r="U79" s="1179"/>
      <c r="V79" s="1160"/>
      <c r="W79" s="1179"/>
      <c r="X79" s="1160"/>
      <c r="Y79" s="1179"/>
      <c r="Z79" s="1179"/>
    </row>
    <row r="80" spans="1:26">
      <c r="A80" s="575" t="s">
        <v>724</v>
      </c>
      <c r="B80" s="653"/>
      <c r="C80" s="571"/>
      <c r="D80" s="571"/>
      <c r="E80" s="571"/>
      <c r="F80" s="571"/>
      <c r="G80" s="827"/>
      <c r="H80" s="571"/>
      <c r="I80" s="827"/>
      <c r="J80" s="571"/>
      <c r="K80" s="827"/>
      <c r="L80" s="571"/>
      <c r="M80" s="827"/>
      <c r="N80" s="571"/>
      <c r="O80" s="827"/>
      <c r="P80" s="1160"/>
      <c r="Q80" s="1179"/>
      <c r="R80" s="1160"/>
      <c r="S80" s="1179"/>
      <c r="T80" s="1160"/>
      <c r="U80" s="1179"/>
      <c r="V80" s="1160"/>
      <c r="W80" s="1179"/>
      <c r="X80" s="1160"/>
      <c r="Y80" s="1179"/>
      <c r="Z80" s="1179"/>
    </row>
    <row r="81" spans="1:26">
      <c r="A81" s="573" t="s">
        <v>129</v>
      </c>
      <c r="B81" s="574"/>
      <c r="C81" s="571"/>
      <c r="D81" s="571"/>
      <c r="E81" s="698">
        <f>SUM(E17:E29,E31:E62,E70:E77)</f>
        <v>0</v>
      </c>
      <c r="F81" s="816"/>
      <c r="G81" s="828">
        <f>SUM(G17:G29,G31:G62,G70:G77)</f>
        <v>0</v>
      </c>
      <c r="H81" s="816"/>
      <c r="I81" s="828">
        <f>SUM(I17:I29,I31:I62,I70:I77)</f>
        <v>0</v>
      </c>
      <c r="J81" s="816"/>
      <c r="K81" s="828">
        <f>SUM(K17:K29,K31:K62,K70:K77)</f>
        <v>0</v>
      </c>
      <c r="L81" s="816"/>
      <c r="M81" s="828">
        <f>SUM(M17:M29,M31:M62,M70:M77)</f>
        <v>0</v>
      </c>
      <c r="N81" s="816"/>
      <c r="O81" s="828">
        <f>SUM(O17:O29,O31:O62,O70:O77)</f>
        <v>0</v>
      </c>
      <c r="P81" s="1165"/>
      <c r="Q81" s="1180">
        <f>SUM(Q17:Q29,Q31:Q62,Q70:Q77)</f>
        <v>0</v>
      </c>
      <c r="R81" s="1165"/>
      <c r="S81" s="1180">
        <f>SUM(S17:S29,S31:S62,S70:S77)</f>
        <v>0</v>
      </c>
      <c r="T81" s="1165"/>
      <c r="U81" s="1180">
        <f>SUM(U17:U29,U31:U62,U70:U77)</f>
        <v>0</v>
      </c>
      <c r="V81" s="1165"/>
      <c r="W81" s="1180">
        <f>SUM(W17:W29,W31:W62,W70:W77)</f>
        <v>0</v>
      </c>
      <c r="X81" s="1165"/>
      <c r="Y81" s="1180">
        <f>SUM(Y17:Y29,Y31:Y62,Y70:Y77)</f>
        <v>0</v>
      </c>
      <c r="Z81" s="1180">
        <f>SUM(Z17:Z29,Z31:Z62,Z70:Z77)</f>
        <v>0</v>
      </c>
    </row>
  </sheetData>
  <sheetProtection password="F140" sheet="1" objects="1" scenarios="1"/>
  <mergeCells count="1">
    <mergeCell ref="A3:B3"/>
  </mergeCells>
  <phoneticPr fontId="82" type="noConversion"/>
  <pageMargins left="0.25" right="0.25" top="0.25" bottom="0.5" header="0.5" footer="0.25"/>
  <pageSetup paperSize="5" scale="56" fitToWidth="2" orientation="landscape" r:id="rId1"/>
  <headerFooter alignWithMargins="0">
    <oddFooter>&amp;R&amp;"Arial"&amp;08MH1960_PHYS_05</oddFooter>
  </headerFooter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Z81"/>
  <sheetViews>
    <sheetView topLeftCell="V32" workbookViewId="0">
      <selection activeCell="Z81" sqref="Z81"/>
    </sheetView>
  </sheetViews>
  <sheetFormatPr defaultColWidth="7.109375" defaultRowHeight="12.75"/>
  <cols>
    <col min="1" max="1" width="3.33203125" style="564" customWidth="1"/>
    <col min="2" max="2" width="29.5546875" style="564" customWidth="1"/>
    <col min="3" max="3" width="13.33203125" style="564" customWidth="1"/>
    <col min="4" max="4" width="14.109375" style="564" bestFit="1" customWidth="1"/>
    <col min="5" max="5" width="13.77734375" style="564" customWidth="1"/>
    <col min="6" max="6" width="0.44140625" style="564" hidden="1" customWidth="1"/>
    <col min="7" max="9" width="13.33203125" style="564" hidden="1" customWidth="1"/>
    <col min="10" max="10" width="14.109375" style="564" bestFit="1" customWidth="1"/>
    <col min="11" max="11" width="12.88671875" style="564" customWidth="1"/>
    <col min="12" max="12" width="14.109375" style="564" hidden="1" customWidth="1"/>
    <col min="13" max="13" width="0.109375" style="564" hidden="1" customWidth="1"/>
    <col min="14" max="15" width="13.33203125" style="564" hidden="1" customWidth="1"/>
    <col min="16" max="16" width="14.109375" style="564" bestFit="1" customWidth="1"/>
    <col min="17" max="17" width="13.33203125" style="564" customWidth="1"/>
    <col min="18" max="18" width="14.109375" style="564" bestFit="1" customWidth="1"/>
    <col min="19" max="19" width="13.33203125" style="564" customWidth="1"/>
    <col min="20" max="20" width="14.109375" style="564" bestFit="1" customWidth="1"/>
    <col min="21" max="21" width="13.33203125" style="564" customWidth="1"/>
    <col min="22" max="22" width="14.109375" style="564" bestFit="1" customWidth="1"/>
    <col min="23" max="23" width="13.33203125" style="564" customWidth="1"/>
    <col min="24" max="24" width="14.109375" style="564" bestFit="1" customWidth="1"/>
    <col min="25" max="26" width="13.33203125" style="564" customWidth="1"/>
    <col min="27" max="16384" width="7.109375" style="564"/>
  </cols>
  <sheetData>
    <row r="1" spans="1:26" customFormat="1" ht="16.5" thickBot="1">
      <c r="A1" s="452" t="s">
        <v>624</v>
      </c>
      <c r="B1" s="452"/>
      <c r="C1" s="456"/>
      <c r="D1" s="456"/>
      <c r="E1" s="456"/>
      <c r="F1" s="456"/>
      <c r="G1" s="456"/>
      <c r="H1" s="456"/>
      <c r="I1" s="456" t="s">
        <v>628</v>
      </c>
      <c r="J1" s="1150"/>
      <c r="K1" s="1150"/>
      <c r="L1" s="1150"/>
      <c r="M1" s="1150"/>
      <c r="N1" s="1150"/>
      <c r="O1" s="1150"/>
      <c r="P1" s="1150"/>
      <c r="Q1" s="1150"/>
      <c r="R1" s="1150"/>
      <c r="S1" s="1150"/>
      <c r="T1" s="1150"/>
      <c r="U1" s="1150"/>
      <c r="V1" s="1150"/>
      <c r="W1" s="1150"/>
      <c r="X1" s="1150"/>
      <c r="Y1" s="1150"/>
      <c r="Z1" s="1150" t="s">
        <v>1012</v>
      </c>
    </row>
    <row r="2" spans="1:26" customFormat="1" ht="12.75" customHeight="1" thickTop="1">
      <c r="A2" s="455" t="s">
        <v>455</v>
      </c>
      <c r="B2" s="67"/>
      <c r="C2" s="67"/>
      <c r="D2" s="67"/>
      <c r="E2" s="71"/>
      <c r="F2" s="71"/>
      <c r="G2" s="71"/>
      <c r="H2" s="71"/>
      <c r="I2" s="71"/>
    </row>
    <row r="3" spans="1:26" customFormat="1" ht="42.75" customHeight="1">
      <c r="A3" s="1329" t="s">
        <v>922</v>
      </c>
      <c r="B3" s="1330"/>
      <c r="C3" s="67"/>
      <c r="D3" s="67"/>
      <c r="E3" s="71"/>
      <c r="F3" s="71"/>
      <c r="G3" s="71"/>
    </row>
    <row r="4" spans="1:26" customFormat="1" ht="12.75" customHeight="1">
      <c r="A4" s="579" t="str">
        <f>"MH 1960_HOSP_10 "&amp;Revision_Date</f>
        <v>MH 1960_HOSP_10 (Rev. 9/2013)</v>
      </c>
      <c r="B4" s="67"/>
      <c r="C4" s="71"/>
      <c r="D4" s="71"/>
      <c r="E4" s="580"/>
      <c r="F4" s="580"/>
      <c r="G4" s="580"/>
      <c r="I4" s="580" t="str">
        <f>"FISCAL YEAR "&amp; FiscalYear_with_Dash</f>
        <v>FISCAL YEAR 2012 - 2013</v>
      </c>
      <c r="Z4" s="580" t="str">
        <f>"FISCAL YEAR "&amp; FiscalYear_with_Dash</f>
        <v>FISCAL YEAR 2012 - 2013</v>
      </c>
    </row>
    <row r="5" spans="1:26" customFormat="1" ht="15.75" hidden="1">
      <c r="A5" s="71"/>
      <c r="B5" s="71"/>
      <c r="C5" s="71"/>
      <c r="D5" s="71"/>
      <c r="E5" s="71"/>
      <c r="F5" s="71"/>
      <c r="G5" s="71"/>
    </row>
    <row r="6" spans="1:26" customFormat="1" ht="12.75" customHeight="1">
      <c r="A6" s="70"/>
      <c r="B6" s="581" t="s">
        <v>175</v>
      </c>
      <c r="C6" s="811">
        <f>County_Code</f>
        <v>0</v>
      </c>
      <c r="D6" s="633"/>
      <c r="E6" s="633"/>
      <c r="F6" s="618"/>
      <c r="G6" s="618"/>
    </row>
    <row r="7" spans="1:26" customFormat="1" ht="12.75" hidden="1" customHeight="1">
      <c r="A7" s="70"/>
      <c r="B7" s="70"/>
      <c r="C7" s="564"/>
      <c r="D7" s="582"/>
      <c r="E7" s="71"/>
      <c r="F7" s="71"/>
      <c r="G7" s="73"/>
    </row>
    <row r="8" spans="1:26" customFormat="1" ht="10.5" customHeight="1">
      <c r="A8" s="71"/>
      <c r="B8" s="71"/>
      <c r="C8" s="71"/>
      <c r="D8" s="71"/>
      <c r="E8" s="633"/>
      <c r="F8" s="71"/>
      <c r="G8" s="71"/>
    </row>
    <row r="9" spans="1:26">
      <c r="A9" s="71"/>
      <c r="B9" s="632" t="s">
        <v>177</v>
      </c>
      <c r="C9" s="811">
        <f>Legal_Entity_Number</f>
        <v>0</v>
      </c>
      <c r="D9" s="633"/>
      <c r="E9" s="633"/>
      <c r="F9" s="811"/>
      <c r="G9" s="811"/>
    </row>
    <row r="10" spans="1:26" ht="12.75" hidden="1" customHeight="1"/>
    <row r="12" spans="1:26" hidden="1"/>
    <row r="13" spans="1:26">
      <c r="C13" s="565">
        <v>1</v>
      </c>
      <c r="D13" s="565">
        <v>2</v>
      </c>
      <c r="E13" s="565">
        <v>3</v>
      </c>
      <c r="F13" s="565">
        <v>4</v>
      </c>
      <c r="G13" s="565">
        <v>5</v>
      </c>
      <c r="H13" s="565">
        <v>6</v>
      </c>
      <c r="I13" s="565">
        <v>7</v>
      </c>
      <c r="J13" s="565">
        <v>4</v>
      </c>
      <c r="K13" s="565">
        <v>5</v>
      </c>
      <c r="L13" s="565">
        <v>8</v>
      </c>
      <c r="M13" s="565">
        <v>9</v>
      </c>
      <c r="N13" s="565">
        <v>12</v>
      </c>
      <c r="O13" s="565">
        <v>13</v>
      </c>
      <c r="P13" s="565">
        <v>6</v>
      </c>
      <c r="Q13" s="565">
        <v>7</v>
      </c>
      <c r="R13" s="565">
        <v>8</v>
      </c>
      <c r="S13" s="565">
        <v>9</v>
      </c>
      <c r="T13" s="565">
        <v>10</v>
      </c>
      <c r="U13" s="565">
        <v>11</v>
      </c>
      <c r="V13" s="565">
        <v>12</v>
      </c>
      <c r="W13" s="565">
        <v>13</v>
      </c>
      <c r="X13" s="565">
        <v>14</v>
      </c>
      <c r="Y13" s="565">
        <v>15</v>
      </c>
      <c r="Z13" s="565">
        <v>16</v>
      </c>
    </row>
    <row r="14" spans="1:26" s="904" customFormat="1" ht="53.25" customHeight="1">
      <c r="A14" s="902"/>
      <c r="B14" s="903"/>
      <c r="C14" s="905" t="s">
        <v>680</v>
      </c>
      <c r="D14" s="900" t="s">
        <v>982</v>
      </c>
      <c r="E14" s="900" t="s">
        <v>983</v>
      </c>
      <c r="F14" s="900" t="s">
        <v>948</v>
      </c>
      <c r="G14" s="900" t="s">
        <v>949</v>
      </c>
      <c r="H14" s="900" t="s">
        <v>982</v>
      </c>
      <c r="I14" s="900" t="s">
        <v>949</v>
      </c>
      <c r="J14" s="900" t="s">
        <v>984</v>
      </c>
      <c r="K14" s="900" t="s">
        <v>953</v>
      </c>
      <c r="L14" s="900" t="s">
        <v>950</v>
      </c>
      <c r="M14" s="900" t="s">
        <v>952</v>
      </c>
      <c r="N14" s="900" t="s">
        <v>950</v>
      </c>
      <c r="O14" s="900" t="s">
        <v>952</v>
      </c>
      <c r="P14" s="900" t="s">
        <v>954</v>
      </c>
      <c r="Q14" s="900" t="s">
        <v>958</v>
      </c>
      <c r="R14" s="900" t="s">
        <v>955</v>
      </c>
      <c r="S14" s="900" t="s">
        <v>988</v>
      </c>
      <c r="T14" s="900" t="s">
        <v>985</v>
      </c>
      <c r="U14" s="900" t="s">
        <v>989</v>
      </c>
      <c r="V14" s="900" t="s">
        <v>986</v>
      </c>
      <c r="W14" s="900" t="s">
        <v>990</v>
      </c>
      <c r="X14" s="898" t="s">
        <v>991</v>
      </c>
      <c r="Y14" s="900" t="s">
        <v>992</v>
      </c>
      <c r="Z14" s="900" t="s">
        <v>987</v>
      </c>
    </row>
    <row r="15" spans="1:26" s="912" customFormat="1" ht="15" customHeight="1">
      <c r="A15" s="908"/>
      <c r="B15" s="909"/>
      <c r="C15" s="910"/>
      <c r="D15" s="911" t="str">
        <f t="shared" ref="D15:Z15" si="0">Entire_FiscalYear</f>
        <v>07/01/12 - 06/30/13</v>
      </c>
      <c r="E15" s="911" t="str">
        <f t="shared" si="0"/>
        <v>07/01/12 - 06/30/13</v>
      </c>
      <c r="F15" s="911" t="str">
        <f t="shared" si="0"/>
        <v>07/01/12 - 06/30/13</v>
      </c>
      <c r="G15" s="911" t="str">
        <f t="shared" si="0"/>
        <v>07/01/12 - 06/30/13</v>
      </c>
      <c r="H15" s="911" t="str">
        <f t="shared" si="0"/>
        <v>07/01/12 - 06/30/13</v>
      </c>
      <c r="I15" s="911" t="str">
        <f t="shared" si="0"/>
        <v>07/01/12 - 06/30/13</v>
      </c>
      <c r="J15" s="911" t="str">
        <f t="shared" si="0"/>
        <v>07/01/12 - 06/30/13</v>
      </c>
      <c r="K15" s="911" t="str">
        <f t="shared" si="0"/>
        <v>07/01/12 - 06/30/13</v>
      </c>
      <c r="L15" s="911" t="str">
        <f t="shared" si="0"/>
        <v>07/01/12 - 06/30/13</v>
      </c>
      <c r="M15" s="911" t="str">
        <f t="shared" si="0"/>
        <v>07/01/12 - 06/30/13</v>
      </c>
      <c r="N15" s="911" t="str">
        <f t="shared" si="0"/>
        <v>07/01/12 - 06/30/13</v>
      </c>
      <c r="O15" s="911" t="str">
        <f t="shared" si="0"/>
        <v>07/01/12 - 06/30/13</v>
      </c>
      <c r="P15" s="911" t="str">
        <f t="shared" si="0"/>
        <v>07/01/12 - 06/30/13</v>
      </c>
      <c r="Q15" s="911" t="str">
        <f t="shared" si="0"/>
        <v>07/01/12 - 06/30/13</v>
      </c>
      <c r="R15" s="911" t="str">
        <f t="shared" si="0"/>
        <v>07/01/12 - 06/30/13</v>
      </c>
      <c r="S15" s="911" t="str">
        <f t="shared" si="0"/>
        <v>07/01/12 - 06/30/13</v>
      </c>
      <c r="T15" s="911" t="str">
        <f t="shared" si="0"/>
        <v>07/01/12 - 06/30/13</v>
      </c>
      <c r="U15" s="911" t="str">
        <f t="shared" si="0"/>
        <v>07/01/12 - 06/30/13</v>
      </c>
      <c r="V15" s="911" t="str">
        <f t="shared" si="0"/>
        <v>07/01/12 - 06/30/13</v>
      </c>
      <c r="W15" s="911" t="str">
        <f t="shared" si="0"/>
        <v>07/01/12 - 06/30/13</v>
      </c>
      <c r="X15" s="911" t="str">
        <f t="shared" si="0"/>
        <v>07/01/12 - 06/30/13</v>
      </c>
      <c r="Y15" s="911" t="str">
        <f t="shared" si="0"/>
        <v>07/01/12 - 06/30/13</v>
      </c>
      <c r="Z15" s="911" t="str">
        <f t="shared" si="0"/>
        <v>07/01/12 - 06/30/13</v>
      </c>
    </row>
    <row r="16" spans="1:26" ht="12.6" customHeight="1">
      <c r="A16" s="569" t="s">
        <v>681</v>
      </c>
      <c r="B16" s="570"/>
      <c r="C16" s="1160"/>
      <c r="D16" s="1160"/>
      <c r="E16" s="1160"/>
      <c r="F16" s="1160"/>
      <c r="G16" s="1160"/>
      <c r="H16" s="1160"/>
      <c r="I16" s="1160"/>
      <c r="J16" s="1160"/>
      <c r="K16" s="1160"/>
      <c r="L16" s="1160"/>
      <c r="M16" s="1160"/>
      <c r="N16" s="1160"/>
      <c r="O16" s="1160"/>
      <c r="P16" s="1160"/>
      <c r="Q16" s="1160"/>
      <c r="R16" s="1160"/>
      <c r="S16" s="1160"/>
      <c r="T16" s="1160"/>
      <c r="U16" s="1160"/>
      <c r="V16" s="1160"/>
      <c r="W16" s="1160"/>
      <c r="X16" s="1160"/>
      <c r="Y16" s="1160"/>
      <c r="Z16" s="1160"/>
    </row>
    <row r="17" spans="1:26" ht="12.6" customHeight="1">
      <c r="A17" s="572"/>
      <c r="B17" s="1144" t="s">
        <v>682</v>
      </c>
      <c r="C17" s="1160"/>
      <c r="D17" s="1160"/>
      <c r="E17" s="1160"/>
      <c r="F17" s="1160"/>
      <c r="G17" s="1160"/>
      <c r="H17" s="1160"/>
      <c r="I17" s="1160"/>
      <c r="J17" s="1160"/>
      <c r="K17" s="1160"/>
      <c r="L17" s="1160"/>
      <c r="M17" s="1160"/>
      <c r="N17" s="1160"/>
      <c r="O17" s="1160"/>
      <c r="P17" s="1160"/>
      <c r="Q17" s="1160"/>
      <c r="R17" s="1160"/>
      <c r="S17" s="1160"/>
      <c r="T17" s="1160"/>
      <c r="U17" s="1160"/>
      <c r="V17" s="1160"/>
      <c r="W17" s="1160"/>
      <c r="X17" s="1160"/>
      <c r="Y17" s="1160"/>
      <c r="Z17" s="1160"/>
    </row>
    <row r="18" spans="1:26" ht="12.6" customHeight="1">
      <c r="A18" s="572"/>
      <c r="B18" s="1144" t="s">
        <v>683</v>
      </c>
      <c r="C18" s="1160"/>
      <c r="D18" s="1160"/>
      <c r="E18" s="1160"/>
      <c r="F18" s="1160"/>
      <c r="G18" s="1160"/>
      <c r="H18" s="1160"/>
      <c r="I18" s="1160"/>
      <c r="J18" s="1160"/>
      <c r="K18" s="1160"/>
      <c r="L18" s="1160"/>
      <c r="M18" s="1160"/>
      <c r="N18" s="1160"/>
      <c r="O18" s="1160"/>
      <c r="P18" s="1160"/>
      <c r="Q18" s="1160"/>
      <c r="R18" s="1160"/>
      <c r="S18" s="1160"/>
      <c r="T18" s="1160"/>
      <c r="U18" s="1160"/>
      <c r="V18" s="1160"/>
      <c r="W18" s="1160"/>
      <c r="X18" s="1160"/>
      <c r="Y18" s="1160"/>
      <c r="Z18" s="1160"/>
    </row>
    <row r="19" spans="1:26" ht="12.6" customHeight="1">
      <c r="A19" s="572"/>
      <c r="B19" s="1144" t="s">
        <v>684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0"/>
      <c r="Z19" s="1160"/>
    </row>
    <row r="20" spans="1:26" ht="12.6" customHeight="1">
      <c r="A20" s="572"/>
      <c r="B20" s="1144" t="s">
        <v>685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0"/>
      <c r="Z20" s="1160"/>
    </row>
    <row r="21" spans="1:26" ht="12.6" customHeight="1">
      <c r="A21" s="572"/>
      <c r="B21" s="1144" t="s">
        <v>686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0"/>
      <c r="Z21" s="1160"/>
    </row>
    <row r="22" spans="1:26" ht="12.6" customHeight="1">
      <c r="A22" s="572"/>
      <c r="B22" s="1144" t="str">
        <f>MH1960_HOSP_COSTS!B21</f>
        <v>Other Special Care Unit (specify)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0"/>
      <c r="Z22" s="1160"/>
    </row>
    <row r="23" spans="1:26" ht="12.6" customHeight="1">
      <c r="A23" s="572"/>
      <c r="B23" s="1144" t="str">
        <f>MH1960_HOSP_COSTS!B22</f>
        <v>Subprovider (specify)</v>
      </c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60"/>
      <c r="T23" s="1160"/>
      <c r="U23" s="1160"/>
      <c r="V23" s="1160"/>
      <c r="W23" s="1160"/>
      <c r="X23" s="1160"/>
      <c r="Y23" s="1160"/>
      <c r="Z23" s="1160"/>
    </row>
    <row r="24" spans="1:26" ht="12.6" customHeight="1">
      <c r="A24" s="572"/>
      <c r="B24" s="1144" t="str">
        <f>MH1960_HOSP_COSTS!B23</f>
        <v>Subprovider (specify)</v>
      </c>
      <c r="C24" s="1160"/>
      <c r="D24" s="1160"/>
      <c r="E24" s="1160"/>
      <c r="F24" s="1160"/>
      <c r="G24" s="1160"/>
      <c r="H24" s="1160"/>
      <c r="I24" s="1160"/>
      <c r="J24" s="1160"/>
      <c r="K24" s="1160"/>
      <c r="L24" s="1160"/>
      <c r="M24" s="1160"/>
      <c r="N24" s="1160"/>
      <c r="O24" s="1160"/>
      <c r="P24" s="1160"/>
      <c r="Q24" s="1160"/>
      <c r="R24" s="1160"/>
      <c r="S24" s="1160"/>
      <c r="T24" s="1160"/>
      <c r="U24" s="1160"/>
      <c r="V24" s="1160"/>
      <c r="W24" s="1160"/>
      <c r="X24" s="1160"/>
      <c r="Y24" s="1160"/>
      <c r="Z24" s="1160"/>
    </row>
    <row r="25" spans="1:26" ht="12.6" customHeight="1">
      <c r="A25" s="572"/>
      <c r="B25" s="1144" t="str">
        <f>MH1960_HOSP_COSTS!B24</f>
        <v>Subprovider (specify)</v>
      </c>
      <c r="C25" s="1160"/>
      <c r="D25" s="1160"/>
      <c r="E25" s="1160"/>
      <c r="F25" s="1160"/>
      <c r="G25" s="1160"/>
      <c r="H25" s="1160"/>
      <c r="I25" s="1160"/>
      <c r="J25" s="1160"/>
      <c r="K25" s="1160"/>
      <c r="L25" s="1160"/>
      <c r="M25" s="1160"/>
      <c r="N25" s="1160"/>
      <c r="O25" s="1160"/>
      <c r="P25" s="1160"/>
      <c r="Q25" s="1160"/>
      <c r="R25" s="1160"/>
      <c r="S25" s="1160"/>
      <c r="T25" s="1160"/>
      <c r="U25" s="1160"/>
      <c r="V25" s="1160"/>
      <c r="W25" s="1160"/>
      <c r="X25" s="1160"/>
      <c r="Y25" s="1160"/>
      <c r="Z25" s="1160"/>
    </row>
    <row r="26" spans="1:26" ht="12.6" customHeight="1">
      <c r="A26" s="572"/>
      <c r="B26" s="1144" t="s">
        <v>689</v>
      </c>
      <c r="C26" s="1160"/>
      <c r="D26" s="1160"/>
      <c r="E26" s="1160"/>
      <c r="F26" s="1160"/>
      <c r="G26" s="1160"/>
      <c r="H26" s="1160"/>
      <c r="I26" s="1160"/>
      <c r="J26" s="1160"/>
      <c r="K26" s="1160"/>
      <c r="L26" s="1160"/>
      <c r="M26" s="1160"/>
      <c r="N26" s="1160"/>
      <c r="O26" s="1160"/>
      <c r="P26" s="1160"/>
      <c r="Q26" s="1160"/>
      <c r="R26" s="1160"/>
      <c r="S26" s="1160"/>
      <c r="T26" s="1160"/>
      <c r="U26" s="1160"/>
      <c r="V26" s="1160"/>
      <c r="W26" s="1160"/>
      <c r="X26" s="1160"/>
      <c r="Y26" s="1160"/>
      <c r="Z26" s="1160"/>
    </row>
    <row r="27" spans="1:26" ht="12.6" customHeight="1">
      <c r="A27" s="572"/>
      <c r="B27" s="1144" t="s">
        <v>690</v>
      </c>
      <c r="C27" s="1160"/>
      <c r="D27" s="1160"/>
      <c r="E27" s="1160"/>
      <c r="F27" s="1160"/>
      <c r="G27" s="1160"/>
      <c r="H27" s="1160"/>
      <c r="I27" s="1160"/>
      <c r="J27" s="1160"/>
      <c r="K27" s="1160"/>
      <c r="L27" s="1160"/>
      <c r="M27" s="1160"/>
      <c r="N27" s="1160"/>
      <c r="O27" s="1160"/>
      <c r="P27" s="1160"/>
      <c r="Q27" s="1160"/>
      <c r="R27" s="1160"/>
      <c r="S27" s="1160"/>
      <c r="T27" s="1160"/>
      <c r="U27" s="1160"/>
      <c r="V27" s="1160"/>
      <c r="W27" s="1160"/>
      <c r="X27" s="1160"/>
      <c r="Y27" s="1160"/>
      <c r="Z27" s="1160"/>
    </row>
    <row r="28" spans="1:26" ht="12.6" customHeight="1">
      <c r="A28" s="572"/>
      <c r="B28" s="1144" t="s">
        <v>691</v>
      </c>
      <c r="C28" s="1160"/>
      <c r="D28" s="1160"/>
      <c r="E28" s="1160"/>
      <c r="F28" s="1160"/>
      <c r="G28" s="1160"/>
      <c r="H28" s="1160"/>
      <c r="I28" s="1160"/>
      <c r="J28" s="1160"/>
      <c r="K28" s="1160"/>
      <c r="L28" s="1160"/>
      <c r="M28" s="1160"/>
      <c r="N28" s="1160"/>
      <c r="O28" s="1160"/>
      <c r="P28" s="1160"/>
      <c r="Q28" s="1160"/>
      <c r="R28" s="1160"/>
      <c r="S28" s="1160"/>
      <c r="T28" s="1160"/>
      <c r="U28" s="1160"/>
      <c r="V28" s="1160"/>
      <c r="W28" s="1160"/>
      <c r="X28" s="1160"/>
      <c r="Y28" s="1160"/>
      <c r="Z28" s="1160"/>
    </row>
    <row r="29" spans="1:26" ht="12.6" customHeight="1">
      <c r="A29" s="573"/>
      <c r="B29" s="1146" t="s">
        <v>692</v>
      </c>
      <c r="C29" s="1160"/>
      <c r="D29" s="1160"/>
      <c r="E29" s="1160"/>
      <c r="F29" s="1160"/>
      <c r="G29" s="1160"/>
      <c r="H29" s="1160"/>
      <c r="I29" s="1160"/>
      <c r="J29" s="1160"/>
      <c r="K29" s="1160"/>
      <c r="L29" s="1160"/>
      <c r="M29" s="1160"/>
      <c r="N29" s="1160"/>
      <c r="O29" s="1160"/>
      <c r="P29" s="1160"/>
      <c r="Q29" s="1160"/>
      <c r="R29" s="1160"/>
      <c r="S29" s="1160"/>
      <c r="T29" s="1160"/>
      <c r="U29" s="1160"/>
      <c r="V29" s="1160"/>
      <c r="W29" s="1160"/>
      <c r="X29" s="1160"/>
      <c r="Y29" s="1160"/>
      <c r="Z29" s="1160"/>
    </row>
    <row r="30" spans="1:26" ht="12.6" customHeight="1">
      <c r="A30" s="569" t="s">
        <v>693</v>
      </c>
      <c r="B30" s="1145"/>
      <c r="C30" s="1160"/>
      <c r="D30" s="1157"/>
      <c r="E30" s="1160"/>
      <c r="F30" s="1155"/>
      <c r="G30" s="1160"/>
      <c r="H30" s="1155"/>
      <c r="I30" s="1160"/>
      <c r="J30" s="1157"/>
      <c r="K30" s="1160"/>
      <c r="L30" s="1155"/>
      <c r="M30" s="1160"/>
      <c r="N30" s="1155"/>
      <c r="O30" s="1160"/>
      <c r="P30" s="1155"/>
      <c r="Q30" s="1160"/>
      <c r="R30" s="1155"/>
      <c r="S30" s="1160"/>
      <c r="T30" s="1157"/>
      <c r="U30" s="1160"/>
      <c r="V30" s="1155"/>
      <c r="W30" s="1160"/>
      <c r="X30" s="1155"/>
      <c r="Y30" s="1160"/>
      <c r="Z30" s="1160"/>
    </row>
    <row r="31" spans="1:26" ht="12.6" customHeight="1">
      <c r="A31" s="572"/>
      <c r="B31" s="1144" t="s">
        <v>694</v>
      </c>
      <c r="C31" s="1151">
        <f>MH1960_HOSP_COSTS!G30</f>
        <v>0</v>
      </c>
      <c r="D31" s="1152"/>
      <c r="E31" s="1154">
        <f t="shared" ref="E31:E62" si="1">$C31*D31</f>
        <v>0</v>
      </c>
      <c r="F31" s="1152"/>
      <c r="G31" s="1154">
        <f t="shared" ref="G31:G62" si="2">$C31*F31</f>
        <v>0</v>
      </c>
      <c r="H31" s="1152"/>
      <c r="I31" s="1154">
        <f t="shared" ref="I31:I62" si="3">$C31*H31</f>
        <v>0</v>
      </c>
      <c r="J31" s="1152"/>
      <c r="K31" s="1154">
        <f t="shared" ref="K31:K62" si="4">$C31*J31</f>
        <v>0</v>
      </c>
      <c r="L31" s="1152"/>
      <c r="M31" s="1154">
        <f t="shared" ref="M31:M62" si="5">$C31*L31</f>
        <v>0</v>
      </c>
      <c r="N31" s="1152"/>
      <c r="O31" s="1154">
        <f t="shared" ref="O31:O62" si="6">$C31*N31</f>
        <v>0</v>
      </c>
      <c r="P31" s="1152"/>
      <c r="Q31" s="1154">
        <f t="shared" ref="Q31:Q62" si="7">$C31*P31</f>
        <v>0</v>
      </c>
      <c r="R31" s="1152"/>
      <c r="S31" s="1154">
        <f t="shared" ref="S31:S62" si="8">$C31*R31</f>
        <v>0</v>
      </c>
      <c r="T31" s="1152"/>
      <c r="U31" s="1154">
        <f t="shared" ref="U31:U62" si="9">$C31*T31</f>
        <v>0</v>
      </c>
      <c r="V31" s="1152"/>
      <c r="W31" s="1154">
        <f t="shared" ref="W31:W62" si="10">$C31*V31</f>
        <v>0</v>
      </c>
      <c r="X31" s="1152"/>
      <c r="Y31" s="1153">
        <f t="shared" ref="Y31:Y62" si="11">$C31*X31</f>
        <v>0</v>
      </c>
      <c r="Z31" s="1153">
        <f t="shared" ref="Z31:Z37" si="12">SUM(E31,G31,I31,K31,M31,O31,Q31,S31,U31,W31,Y31)</f>
        <v>0</v>
      </c>
    </row>
    <row r="32" spans="1:26" ht="12.6" customHeight="1">
      <c r="A32" s="572"/>
      <c r="B32" s="1144" t="s">
        <v>695</v>
      </c>
      <c r="C32" s="1151">
        <f>MH1960_HOSP_COSTS!G31</f>
        <v>0</v>
      </c>
      <c r="D32" s="1152"/>
      <c r="E32" s="1154">
        <f t="shared" si="1"/>
        <v>0</v>
      </c>
      <c r="F32" s="1152"/>
      <c r="G32" s="1154">
        <f t="shared" si="2"/>
        <v>0</v>
      </c>
      <c r="H32" s="1152"/>
      <c r="I32" s="1154">
        <f t="shared" si="3"/>
        <v>0</v>
      </c>
      <c r="J32" s="1152"/>
      <c r="K32" s="1154">
        <f t="shared" si="4"/>
        <v>0</v>
      </c>
      <c r="L32" s="1152"/>
      <c r="M32" s="1154">
        <f t="shared" si="5"/>
        <v>0</v>
      </c>
      <c r="N32" s="1152"/>
      <c r="O32" s="1154">
        <f t="shared" si="6"/>
        <v>0</v>
      </c>
      <c r="P32" s="1152"/>
      <c r="Q32" s="1154">
        <f t="shared" si="7"/>
        <v>0</v>
      </c>
      <c r="R32" s="1152"/>
      <c r="S32" s="1154">
        <f t="shared" si="8"/>
        <v>0</v>
      </c>
      <c r="T32" s="1152"/>
      <c r="U32" s="1154">
        <f t="shared" si="9"/>
        <v>0</v>
      </c>
      <c r="V32" s="1152"/>
      <c r="W32" s="1154">
        <f t="shared" si="10"/>
        <v>0</v>
      </c>
      <c r="X32" s="1152"/>
      <c r="Y32" s="1153">
        <f t="shared" si="11"/>
        <v>0</v>
      </c>
      <c r="Z32" s="1153">
        <f t="shared" si="12"/>
        <v>0</v>
      </c>
    </row>
    <row r="33" spans="1:26" ht="12.6" customHeight="1">
      <c r="A33" s="572"/>
      <c r="B33" s="1144" t="s">
        <v>696</v>
      </c>
      <c r="C33" s="1151">
        <f>MH1960_HOSP_COSTS!G32</f>
        <v>0</v>
      </c>
      <c r="D33" s="1152"/>
      <c r="E33" s="1154">
        <f t="shared" si="1"/>
        <v>0</v>
      </c>
      <c r="F33" s="1152"/>
      <c r="G33" s="1154">
        <f t="shared" si="2"/>
        <v>0</v>
      </c>
      <c r="H33" s="1152"/>
      <c r="I33" s="1154">
        <f t="shared" si="3"/>
        <v>0</v>
      </c>
      <c r="J33" s="1152"/>
      <c r="K33" s="1154">
        <f t="shared" si="4"/>
        <v>0</v>
      </c>
      <c r="L33" s="1152"/>
      <c r="M33" s="1154">
        <f t="shared" si="5"/>
        <v>0</v>
      </c>
      <c r="N33" s="1152"/>
      <c r="O33" s="1154">
        <f t="shared" si="6"/>
        <v>0</v>
      </c>
      <c r="P33" s="1152"/>
      <c r="Q33" s="1154">
        <f t="shared" si="7"/>
        <v>0</v>
      </c>
      <c r="R33" s="1152"/>
      <c r="S33" s="1154">
        <f t="shared" si="8"/>
        <v>0</v>
      </c>
      <c r="T33" s="1152"/>
      <c r="U33" s="1154">
        <f t="shared" si="9"/>
        <v>0</v>
      </c>
      <c r="V33" s="1152"/>
      <c r="W33" s="1154">
        <f t="shared" si="10"/>
        <v>0</v>
      </c>
      <c r="X33" s="1152"/>
      <c r="Y33" s="1153">
        <f t="shared" si="11"/>
        <v>0</v>
      </c>
      <c r="Z33" s="1153">
        <f t="shared" si="12"/>
        <v>0</v>
      </c>
    </row>
    <row r="34" spans="1:26" ht="12.6" customHeight="1">
      <c r="A34" s="572"/>
      <c r="B34" s="1144" t="s">
        <v>697</v>
      </c>
      <c r="C34" s="1151">
        <f>MH1960_HOSP_COSTS!G33</f>
        <v>0</v>
      </c>
      <c r="D34" s="1152"/>
      <c r="E34" s="1154">
        <f t="shared" si="1"/>
        <v>0</v>
      </c>
      <c r="F34" s="1152"/>
      <c r="G34" s="1154">
        <f t="shared" si="2"/>
        <v>0</v>
      </c>
      <c r="H34" s="1152"/>
      <c r="I34" s="1154">
        <f t="shared" si="3"/>
        <v>0</v>
      </c>
      <c r="J34" s="1152"/>
      <c r="K34" s="1154">
        <f t="shared" si="4"/>
        <v>0</v>
      </c>
      <c r="L34" s="1152"/>
      <c r="M34" s="1154">
        <f t="shared" si="5"/>
        <v>0</v>
      </c>
      <c r="N34" s="1152"/>
      <c r="O34" s="1154">
        <f t="shared" si="6"/>
        <v>0</v>
      </c>
      <c r="P34" s="1152"/>
      <c r="Q34" s="1154">
        <f t="shared" si="7"/>
        <v>0</v>
      </c>
      <c r="R34" s="1152"/>
      <c r="S34" s="1154">
        <f t="shared" si="8"/>
        <v>0</v>
      </c>
      <c r="T34" s="1152"/>
      <c r="U34" s="1154">
        <f t="shared" si="9"/>
        <v>0</v>
      </c>
      <c r="V34" s="1152"/>
      <c r="W34" s="1154">
        <f t="shared" si="10"/>
        <v>0</v>
      </c>
      <c r="X34" s="1152"/>
      <c r="Y34" s="1153">
        <f t="shared" si="11"/>
        <v>0</v>
      </c>
      <c r="Z34" s="1153">
        <f t="shared" si="12"/>
        <v>0</v>
      </c>
    </row>
    <row r="35" spans="1:26" ht="12.6" customHeight="1">
      <c r="A35" s="572"/>
      <c r="B35" s="1144" t="s">
        <v>698</v>
      </c>
      <c r="C35" s="1151">
        <f>MH1960_HOSP_COSTS!G34</f>
        <v>0</v>
      </c>
      <c r="D35" s="1152"/>
      <c r="E35" s="1154">
        <f t="shared" si="1"/>
        <v>0</v>
      </c>
      <c r="F35" s="1152"/>
      <c r="G35" s="1154">
        <f t="shared" si="2"/>
        <v>0</v>
      </c>
      <c r="H35" s="1152"/>
      <c r="I35" s="1154">
        <f t="shared" si="3"/>
        <v>0</v>
      </c>
      <c r="J35" s="1152"/>
      <c r="K35" s="1154">
        <f t="shared" si="4"/>
        <v>0</v>
      </c>
      <c r="L35" s="1152"/>
      <c r="M35" s="1154">
        <f t="shared" si="5"/>
        <v>0</v>
      </c>
      <c r="N35" s="1152"/>
      <c r="O35" s="1154">
        <f t="shared" si="6"/>
        <v>0</v>
      </c>
      <c r="P35" s="1152"/>
      <c r="Q35" s="1154">
        <f t="shared" si="7"/>
        <v>0</v>
      </c>
      <c r="R35" s="1152"/>
      <c r="S35" s="1154">
        <f t="shared" si="8"/>
        <v>0</v>
      </c>
      <c r="T35" s="1152"/>
      <c r="U35" s="1154">
        <f t="shared" si="9"/>
        <v>0</v>
      </c>
      <c r="V35" s="1152"/>
      <c r="W35" s="1154">
        <f t="shared" si="10"/>
        <v>0</v>
      </c>
      <c r="X35" s="1152"/>
      <c r="Y35" s="1153">
        <f t="shared" si="11"/>
        <v>0</v>
      </c>
      <c r="Z35" s="1153">
        <f t="shared" si="12"/>
        <v>0</v>
      </c>
    </row>
    <row r="36" spans="1:26" ht="12.6" customHeight="1">
      <c r="A36" s="572"/>
      <c r="B36" s="1144" t="s">
        <v>699</v>
      </c>
      <c r="C36" s="1151">
        <f>MH1960_HOSP_COSTS!G35</f>
        <v>0</v>
      </c>
      <c r="D36" s="1152"/>
      <c r="E36" s="1154">
        <f t="shared" si="1"/>
        <v>0</v>
      </c>
      <c r="F36" s="1152"/>
      <c r="G36" s="1154">
        <f t="shared" si="2"/>
        <v>0</v>
      </c>
      <c r="H36" s="1152"/>
      <c r="I36" s="1154">
        <f t="shared" si="3"/>
        <v>0</v>
      </c>
      <c r="J36" s="1152"/>
      <c r="K36" s="1154">
        <f t="shared" si="4"/>
        <v>0</v>
      </c>
      <c r="L36" s="1152"/>
      <c r="M36" s="1154">
        <f t="shared" si="5"/>
        <v>0</v>
      </c>
      <c r="N36" s="1152"/>
      <c r="O36" s="1154">
        <f t="shared" si="6"/>
        <v>0</v>
      </c>
      <c r="P36" s="1152"/>
      <c r="Q36" s="1154">
        <f t="shared" si="7"/>
        <v>0</v>
      </c>
      <c r="R36" s="1152"/>
      <c r="S36" s="1154">
        <f t="shared" si="8"/>
        <v>0</v>
      </c>
      <c r="T36" s="1152"/>
      <c r="U36" s="1154">
        <f t="shared" si="9"/>
        <v>0</v>
      </c>
      <c r="V36" s="1152"/>
      <c r="W36" s="1154">
        <f t="shared" si="10"/>
        <v>0</v>
      </c>
      <c r="X36" s="1152"/>
      <c r="Y36" s="1153">
        <f t="shared" si="11"/>
        <v>0</v>
      </c>
      <c r="Z36" s="1153">
        <f t="shared" si="12"/>
        <v>0</v>
      </c>
    </row>
    <row r="37" spans="1:26" ht="12.6" customHeight="1">
      <c r="A37" s="572"/>
      <c r="B37" s="1144" t="s">
        <v>700</v>
      </c>
      <c r="C37" s="1151">
        <f>MH1960_HOSP_COSTS!G36</f>
        <v>0</v>
      </c>
      <c r="D37" s="1152"/>
      <c r="E37" s="1154">
        <f t="shared" si="1"/>
        <v>0</v>
      </c>
      <c r="F37" s="1152"/>
      <c r="G37" s="1154">
        <f t="shared" si="2"/>
        <v>0</v>
      </c>
      <c r="H37" s="1152"/>
      <c r="I37" s="1154">
        <f t="shared" si="3"/>
        <v>0</v>
      </c>
      <c r="J37" s="1152"/>
      <c r="K37" s="1154">
        <f t="shared" si="4"/>
        <v>0</v>
      </c>
      <c r="L37" s="1152"/>
      <c r="M37" s="1154">
        <f t="shared" si="5"/>
        <v>0</v>
      </c>
      <c r="N37" s="1152"/>
      <c r="O37" s="1154">
        <f t="shared" si="6"/>
        <v>0</v>
      </c>
      <c r="P37" s="1152"/>
      <c r="Q37" s="1154">
        <f t="shared" si="7"/>
        <v>0</v>
      </c>
      <c r="R37" s="1152"/>
      <c r="S37" s="1154">
        <f t="shared" si="8"/>
        <v>0</v>
      </c>
      <c r="T37" s="1152"/>
      <c r="U37" s="1154">
        <f t="shared" si="9"/>
        <v>0</v>
      </c>
      <c r="V37" s="1152"/>
      <c r="W37" s="1154">
        <f t="shared" si="10"/>
        <v>0</v>
      </c>
      <c r="X37" s="1152"/>
      <c r="Y37" s="1153">
        <f t="shared" si="11"/>
        <v>0</v>
      </c>
      <c r="Z37" s="1153">
        <f t="shared" si="12"/>
        <v>0</v>
      </c>
    </row>
    <row r="38" spans="1:26" ht="12.6" customHeight="1">
      <c r="A38" s="572"/>
      <c r="B38" s="1147" t="s">
        <v>931</v>
      </c>
      <c r="C38" s="1151">
        <f>MH1960_HOSP_COSTS!G37</f>
        <v>0</v>
      </c>
      <c r="D38" s="1152"/>
      <c r="E38" s="1154">
        <f t="shared" si="1"/>
        <v>0</v>
      </c>
      <c r="F38" s="1152"/>
      <c r="G38" s="1154">
        <f t="shared" si="2"/>
        <v>0</v>
      </c>
      <c r="H38" s="1152"/>
      <c r="I38" s="1154">
        <f t="shared" si="3"/>
        <v>0</v>
      </c>
      <c r="J38" s="1152"/>
      <c r="K38" s="1154">
        <f t="shared" si="4"/>
        <v>0</v>
      </c>
      <c r="L38" s="1152"/>
      <c r="M38" s="1154">
        <f t="shared" si="5"/>
        <v>0</v>
      </c>
      <c r="N38" s="1152"/>
      <c r="O38" s="1154">
        <f t="shared" si="6"/>
        <v>0</v>
      </c>
      <c r="P38" s="1152"/>
      <c r="Q38" s="1154">
        <f t="shared" si="7"/>
        <v>0</v>
      </c>
      <c r="R38" s="1152"/>
      <c r="S38" s="1154">
        <f t="shared" si="8"/>
        <v>0</v>
      </c>
      <c r="T38" s="1152"/>
      <c r="U38" s="1154">
        <f t="shared" si="9"/>
        <v>0</v>
      </c>
      <c r="V38" s="1152"/>
      <c r="W38" s="1154">
        <f t="shared" si="10"/>
        <v>0</v>
      </c>
      <c r="X38" s="1152"/>
      <c r="Y38" s="1153">
        <f t="shared" si="11"/>
        <v>0</v>
      </c>
      <c r="Z38" s="1153">
        <f t="shared" ref="Z38:Z61" si="13">SUM(E38,G38,I38,K38,M38,O38,Q38,S38,U38,W38,Y38)</f>
        <v>0</v>
      </c>
    </row>
    <row r="39" spans="1:26" ht="12.6" customHeight="1">
      <c r="A39" s="572"/>
      <c r="B39" s="1147" t="s">
        <v>932</v>
      </c>
      <c r="C39" s="1151">
        <f>MH1960_HOSP_COSTS!G38</f>
        <v>0</v>
      </c>
      <c r="D39" s="1152"/>
      <c r="E39" s="1154">
        <f t="shared" si="1"/>
        <v>0</v>
      </c>
      <c r="F39" s="1152"/>
      <c r="G39" s="1154">
        <f t="shared" si="2"/>
        <v>0</v>
      </c>
      <c r="H39" s="1152"/>
      <c r="I39" s="1154">
        <f t="shared" si="3"/>
        <v>0</v>
      </c>
      <c r="J39" s="1152"/>
      <c r="K39" s="1154">
        <f t="shared" si="4"/>
        <v>0</v>
      </c>
      <c r="L39" s="1152"/>
      <c r="M39" s="1154">
        <f t="shared" si="5"/>
        <v>0</v>
      </c>
      <c r="N39" s="1152"/>
      <c r="O39" s="1154">
        <f t="shared" si="6"/>
        <v>0</v>
      </c>
      <c r="P39" s="1152"/>
      <c r="Q39" s="1154">
        <f t="shared" si="7"/>
        <v>0</v>
      </c>
      <c r="R39" s="1152"/>
      <c r="S39" s="1154">
        <f t="shared" si="8"/>
        <v>0</v>
      </c>
      <c r="T39" s="1152"/>
      <c r="U39" s="1154">
        <f t="shared" si="9"/>
        <v>0</v>
      </c>
      <c r="V39" s="1152"/>
      <c r="W39" s="1154">
        <f t="shared" si="10"/>
        <v>0</v>
      </c>
      <c r="X39" s="1152"/>
      <c r="Y39" s="1153">
        <f t="shared" si="11"/>
        <v>0</v>
      </c>
      <c r="Z39" s="1153">
        <f t="shared" si="13"/>
        <v>0</v>
      </c>
    </row>
    <row r="40" spans="1:26" ht="12.6" customHeight="1">
      <c r="A40" s="572"/>
      <c r="B40" s="1144" t="s">
        <v>701</v>
      </c>
      <c r="C40" s="1151">
        <f>MH1960_HOSP_COSTS!G39</f>
        <v>0</v>
      </c>
      <c r="D40" s="1152"/>
      <c r="E40" s="1154">
        <f t="shared" si="1"/>
        <v>0</v>
      </c>
      <c r="F40" s="1152"/>
      <c r="G40" s="1154">
        <f t="shared" si="2"/>
        <v>0</v>
      </c>
      <c r="H40" s="1152"/>
      <c r="I40" s="1154">
        <f t="shared" si="3"/>
        <v>0</v>
      </c>
      <c r="J40" s="1152"/>
      <c r="K40" s="1154">
        <f t="shared" si="4"/>
        <v>0</v>
      </c>
      <c r="L40" s="1152"/>
      <c r="M40" s="1154">
        <f t="shared" si="5"/>
        <v>0</v>
      </c>
      <c r="N40" s="1152"/>
      <c r="O40" s="1154">
        <f t="shared" si="6"/>
        <v>0</v>
      </c>
      <c r="P40" s="1152"/>
      <c r="Q40" s="1154">
        <f t="shared" si="7"/>
        <v>0</v>
      </c>
      <c r="R40" s="1152"/>
      <c r="S40" s="1154">
        <f t="shared" si="8"/>
        <v>0</v>
      </c>
      <c r="T40" s="1152"/>
      <c r="U40" s="1154">
        <f t="shared" si="9"/>
        <v>0</v>
      </c>
      <c r="V40" s="1152"/>
      <c r="W40" s="1154">
        <f t="shared" si="10"/>
        <v>0</v>
      </c>
      <c r="X40" s="1152"/>
      <c r="Y40" s="1153">
        <f t="shared" si="11"/>
        <v>0</v>
      </c>
      <c r="Z40" s="1153">
        <f t="shared" si="13"/>
        <v>0</v>
      </c>
    </row>
    <row r="41" spans="1:26" ht="12.6" customHeight="1">
      <c r="A41" s="572"/>
      <c r="B41" s="1144" t="s">
        <v>702</v>
      </c>
      <c r="C41" s="1151">
        <f>MH1960_HOSP_COSTS!G40</f>
        <v>0</v>
      </c>
      <c r="D41" s="1152"/>
      <c r="E41" s="1154">
        <f t="shared" si="1"/>
        <v>0</v>
      </c>
      <c r="F41" s="1152"/>
      <c r="G41" s="1154">
        <f t="shared" si="2"/>
        <v>0</v>
      </c>
      <c r="H41" s="1152"/>
      <c r="I41" s="1154">
        <f t="shared" si="3"/>
        <v>0</v>
      </c>
      <c r="J41" s="1152"/>
      <c r="K41" s="1154">
        <f t="shared" si="4"/>
        <v>0</v>
      </c>
      <c r="L41" s="1152"/>
      <c r="M41" s="1154">
        <f t="shared" si="5"/>
        <v>0</v>
      </c>
      <c r="N41" s="1152"/>
      <c r="O41" s="1154">
        <f t="shared" si="6"/>
        <v>0</v>
      </c>
      <c r="P41" s="1152"/>
      <c r="Q41" s="1154">
        <f t="shared" si="7"/>
        <v>0</v>
      </c>
      <c r="R41" s="1152"/>
      <c r="S41" s="1154">
        <f t="shared" si="8"/>
        <v>0</v>
      </c>
      <c r="T41" s="1152"/>
      <c r="U41" s="1154">
        <f t="shared" si="9"/>
        <v>0</v>
      </c>
      <c r="V41" s="1152"/>
      <c r="W41" s="1154">
        <f t="shared" si="10"/>
        <v>0</v>
      </c>
      <c r="X41" s="1152"/>
      <c r="Y41" s="1153">
        <f t="shared" si="11"/>
        <v>0</v>
      </c>
      <c r="Z41" s="1153">
        <f t="shared" si="13"/>
        <v>0</v>
      </c>
    </row>
    <row r="42" spans="1:26" ht="12.6" customHeight="1">
      <c r="A42" s="572"/>
      <c r="B42" s="1144" t="s">
        <v>703</v>
      </c>
      <c r="C42" s="1151">
        <f>MH1960_HOSP_COSTS!G41</f>
        <v>0</v>
      </c>
      <c r="D42" s="1152"/>
      <c r="E42" s="1154">
        <f t="shared" si="1"/>
        <v>0</v>
      </c>
      <c r="F42" s="1152"/>
      <c r="G42" s="1154">
        <f t="shared" si="2"/>
        <v>0</v>
      </c>
      <c r="H42" s="1152"/>
      <c r="I42" s="1154">
        <f t="shared" si="3"/>
        <v>0</v>
      </c>
      <c r="J42" s="1152"/>
      <c r="K42" s="1154">
        <f t="shared" si="4"/>
        <v>0</v>
      </c>
      <c r="L42" s="1152"/>
      <c r="M42" s="1154">
        <f t="shared" si="5"/>
        <v>0</v>
      </c>
      <c r="N42" s="1152"/>
      <c r="O42" s="1154">
        <f t="shared" si="6"/>
        <v>0</v>
      </c>
      <c r="P42" s="1152"/>
      <c r="Q42" s="1154">
        <f t="shared" si="7"/>
        <v>0</v>
      </c>
      <c r="R42" s="1152"/>
      <c r="S42" s="1154">
        <f t="shared" si="8"/>
        <v>0</v>
      </c>
      <c r="T42" s="1152"/>
      <c r="U42" s="1154">
        <f t="shared" si="9"/>
        <v>0</v>
      </c>
      <c r="V42" s="1152"/>
      <c r="W42" s="1154">
        <f t="shared" si="10"/>
        <v>0</v>
      </c>
      <c r="X42" s="1152"/>
      <c r="Y42" s="1153">
        <f t="shared" si="11"/>
        <v>0</v>
      </c>
      <c r="Z42" s="1153">
        <f t="shared" si="13"/>
        <v>0</v>
      </c>
    </row>
    <row r="43" spans="1:26" ht="12.6" customHeight="1">
      <c r="A43" s="572"/>
      <c r="B43" s="1144" t="s">
        <v>704</v>
      </c>
      <c r="C43" s="1151">
        <f>MH1960_HOSP_COSTS!G42</f>
        <v>0</v>
      </c>
      <c r="D43" s="1152"/>
      <c r="E43" s="1154">
        <f t="shared" si="1"/>
        <v>0</v>
      </c>
      <c r="F43" s="1152"/>
      <c r="G43" s="1154">
        <f t="shared" si="2"/>
        <v>0</v>
      </c>
      <c r="H43" s="1152"/>
      <c r="I43" s="1154">
        <f t="shared" si="3"/>
        <v>0</v>
      </c>
      <c r="J43" s="1152"/>
      <c r="K43" s="1154">
        <f t="shared" si="4"/>
        <v>0</v>
      </c>
      <c r="L43" s="1152"/>
      <c r="M43" s="1154">
        <f t="shared" si="5"/>
        <v>0</v>
      </c>
      <c r="N43" s="1152"/>
      <c r="O43" s="1154">
        <f t="shared" si="6"/>
        <v>0</v>
      </c>
      <c r="P43" s="1152"/>
      <c r="Q43" s="1154">
        <f t="shared" si="7"/>
        <v>0</v>
      </c>
      <c r="R43" s="1152"/>
      <c r="S43" s="1154">
        <f t="shared" si="8"/>
        <v>0</v>
      </c>
      <c r="T43" s="1152"/>
      <c r="U43" s="1154">
        <f t="shared" si="9"/>
        <v>0</v>
      </c>
      <c r="V43" s="1152"/>
      <c r="W43" s="1154">
        <f t="shared" si="10"/>
        <v>0</v>
      </c>
      <c r="X43" s="1152"/>
      <c r="Y43" s="1153">
        <f t="shared" si="11"/>
        <v>0</v>
      </c>
      <c r="Z43" s="1153">
        <f t="shared" si="13"/>
        <v>0</v>
      </c>
    </row>
    <row r="44" spans="1:26" ht="12.6" customHeight="1">
      <c r="A44" s="572"/>
      <c r="B44" s="1144" t="s">
        <v>705</v>
      </c>
      <c r="C44" s="1151">
        <f>MH1960_HOSP_COSTS!G43</f>
        <v>0</v>
      </c>
      <c r="D44" s="1152"/>
      <c r="E44" s="1154">
        <f t="shared" si="1"/>
        <v>0</v>
      </c>
      <c r="F44" s="1152"/>
      <c r="G44" s="1154">
        <f t="shared" si="2"/>
        <v>0</v>
      </c>
      <c r="H44" s="1152"/>
      <c r="I44" s="1154">
        <f t="shared" si="3"/>
        <v>0</v>
      </c>
      <c r="J44" s="1152"/>
      <c r="K44" s="1154">
        <f t="shared" si="4"/>
        <v>0</v>
      </c>
      <c r="L44" s="1152"/>
      <c r="M44" s="1154">
        <f t="shared" si="5"/>
        <v>0</v>
      </c>
      <c r="N44" s="1152"/>
      <c r="O44" s="1154">
        <f t="shared" si="6"/>
        <v>0</v>
      </c>
      <c r="P44" s="1152"/>
      <c r="Q44" s="1154">
        <f t="shared" si="7"/>
        <v>0</v>
      </c>
      <c r="R44" s="1152"/>
      <c r="S44" s="1154">
        <f t="shared" si="8"/>
        <v>0</v>
      </c>
      <c r="T44" s="1152"/>
      <c r="U44" s="1154">
        <f t="shared" si="9"/>
        <v>0</v>
      </c>
      <c r="V44" s="1152"/>
      <c r="W44" s="1154">
        <f t="shared" si="10"/>
        <v>0</v>
      </c>
      <c r="X44" s="1152"/>
      <c r="Y44" s="1153">
        <f t="shared" si="11"/>
        <v>0</v>
      </c>
      <c r="Z44" s="1153">
        <f t="shared" si="13"/>
        <v>0</v>
      </c>
    </row>
    <row r="45" spans="1:26" ht="12.6" customHeight="1">
      <c r="A45" s="572"/>
      <c r="B45" s="1144" t="s">
        <v>706</v>
      </c>
      <c r="C45" s="1151">
        <f>MH1960_HOSP_COSTS!G44</f>
        <v>0</v>
      </c>
      <c r="D45" s="1152"/>
      <c r="E45" s="1154">
        <f t="shared" si="1"/>
        <v>0</v>
      </c>
      <c r="F45" s="1152"/>
      <c r="G45" s="1154">
        <f t="shared" si="2"/>
        <v>0</v>
      </c>
      <c r="H45" s="1152"/>
      <c r="I45" s="1154">
        <f t="shared" si="3"/>
        <v>0</v>
      </c>
      <c r="J45" s="1152"/>
      <c r="K45" s="1154">
        <f t="shared" si="4"/>
        <v>0</v>
      </c>
      <c r="L45" s="1152"/>
      <c r="M45" s="1154">
        <f t="shared" si="5"/>
        <v>0</v>
      </c>
      <c r="N45" s="1152"/>
      <c r="O45" s="1154">
        <f t="shared" si="6"/>
        <v>0</v>
      </c>
      <c r="P45" s="1152"/>
      <c r="Q45" s="1154">
        <f t="shared" si="7"/>
        <v>0</v>
      </c>
      <c r="R45" s="1152"/>
      <c r="S45" s="1154">
        <f t="shared" si="8"/>
        <v>0</v>
      </c>
      <c r="T45" s="1152"/>
      <c r="U45" s="1154">
        <f t="shared" si="9"/>
        <v>0</v>
      </c>
      <c r="V45" s="1152"/>
      <c r="W45" s="1154">
        <f t="shared" si="10"/>
        <v>0</v>
      </c>
      <c r="X45" s="1152"/>
      <c r="Y45" s="1153">
        <f t="shared" si="11"/>
        <v>0</v>
      </c>
      <c r="Z45" s="1153">
        <f t="shared" si="13"/>
        <v>0</v>
      </c>
    </row>
    <row r="46" spans="1:26" ht="12.6" customHeight="1">
      <c r="A46" s="572"/>
      <c r="B46" s="1144" t="s">
        <v>707</v>
      </c>
      <c r="C46" s="1151">
        <f>MH1960_HOSP_COSTS!G45</f>
        <v>0</v>
      </c>
      <c r="D46" s="1152"/>
      <c r="E46" s="1154">
        <f t="shared" si="1"/>
        <v>0</v>
      </c>
      <c r="F46" s="1152"/>
      <c r="G46" s="1154">
        <f t="shared" si="2"/>
        <v>0</v>
      </c>
      <c r="H46" s="1152"/>
      <c r="I46" s="1154">
        <f t="shared" si="3"/>
        <v>0</v>
      </c>
      <c r="J46" s="1152"/>
      <c r="K46" s="1154">
        <f t="shared" si="4"/>
        <v>0</v>
      </c>
      <c r="L46" s="1152"/>
      <c r="M46" s="1154">
        <f t="shared" si="5"/>
        <v>0</v>
      </c>
      <c r="N46" s="1152"/>
      <c r="O46" s="1154">
        <f t="shared" si="6"/>
        <v>0</v>
      </c>
      <c r="P46" s="1152"/>
      <c r="Q46" s="1154">
        <f t="shared" si="7"/>
        <v>0</v>
      </c>
      <c r="R46" s="1152"/>
      <c r="S46" s="1154">
        <f t="shared" si="8"/>
        <v>0</v>
      </c>
      <c r="T46" s="1152"/>
      <c r="U46" s="1154">
        <f t="shared" si="9"/>
        <v>0</v>
      </c>
      <c r="V46" s="1152"/>
      <c r="W46" s="1154">
        <f t="shared" si="10"/>
        <v>0</v>
      </c>
      <c r="X46" s="1152"/>
      <c r="Y46" s="1153">
        <f t="shared" si="11"/>
        <v>0</v>
      </c>
      <c r="Z46" s="1153">
        <f t="shared" si="13"/>
        <v>0</v>
      </c>
    </row>
    <row r="47" spans="1:26" ht="12.6" customHeight="1">
      <c r="A47" s="572"/>
      <c r="B47" s="1144" t="s">
        <v>708</v>
      </c>
      <c r="C47" s="1151">
        <f>MH1960_HOSP_COSTS!G46</f>
        <v>0</v>
      </c>
      <c r="D47" s="1152"/>
      <c r="E47" s="1154">
        <f t="shared" si="1"/>
        <v>0</v>
      </c>
      <c r="F47" s="1152"/>
      <c r="G47" s="1154">
        <f t="shared" si="2"/>
        <v>0</v>
      </c>
      <c r="H47" s="1152"/>
      <c r="I47" s="1154">
        <f t="shared" si="3"/>
        <v>0</v>
      </c>
      <c r="J47" s="1152"/>
      <c r="K47" s="1154">
        <f t="shared" si="4"/>
        <v>0</v>
      </c>
      <c r="L47" s="1152"/>
      <c r="M47" s="1154">
        <f t="shared" si="5"/>
        <v>0</v>
      </c>
      <c r="N47" s="1152"/>
      <c r="O47" s="1154">
        <f t="shared" si="6"/>
        <v>0</v>
      </c>
      <c r="P47" s="1152"/>
      <c r="Q47" s="1154">
        <f t="shared" si="7"/>
        <v>0</v>
      </c>
      <c r="R47" s="1152"/>
      <c r="S47" s="1154">
        <f t="shared" si="8"/>
        <v>0</v>
      </c>
      <c r="T47" s="1152"/>
      <c r="U47" s="1154">
        <f t="shared" si="9"/>
        <v>0</v>
      </c>
      <c r="V47" s="1152"/>
      <c r="W47" s="1154">
        <f t="shared" si="10"/>
        <v>0</v>
      </c>
      <c r="X47" s="1152"/>
      <c r="Y47" s="1153">
        <f t="shared" si="11"/>
        <v>0</v>
      </c>
      <c r="Z47" s="1153">
        <f t="shared" si="13"/>
        <v>0</v>
      </c>
    </row>
    <row r="48" spans="1:26" ht="12.6" customHeight="1">
      <c r="A48" s="572"/>
      <c r="B48" s="1147" t="s">
        <v>933</v>
      </c>
      <c r="C48" s="1151">
        <f>MH1960_HOSP_COSTS!G47</f>
        <v>0</v>
      </c>
      <c r="D48" s="1152"/>
      <c r="E48" s="1154">
        <f t="shared" si="1"/>
        <v>0</v>
      </c>
      <c r="F48" s="1152"/>
      <c r="G48" s="1154">
        <f t="shared" si="2"/>
        <v>0</v>
      </c>
      <c r="H48" s="1152"/>
      <c r="I48" s="1154">
        <f t="shared" si="3"/>
        <v>0</v>
      </c>
      <c r="J48" s="1152"/>
      <c r="K48" s="1154">
        <f t="shared" si="4"/>
        <v>0</v>
      </c>
      <c r="L48" s="1152"/>
      <c r="M48" s="1154">
        <f t="shared" si="5"/>
        <v>0</v>
      </c>
      <c r="N48" s="1152"/>
      <c r="O48" s="1154">
        <f t="shared" si="6"/>
        <v>0</v>
      </c>
      <c r="P48" s="1152"/>
      <c r="Q48" s="1154">
        <f t="shared" si="7"/>
        <v>0</v>
      </c>
      <c r="R48" s="1152"/>
      <c r="S48" s="1154">
        <f t="shared" si="8"/>
        <v>0</v>
      </c>
      <c r="T48" s="1152"/>
      <c r="U48" s="1154">
        <f t="shared" si="9"/>
        <v>0</v>
      </c>
      <c r="V48" s="1152"/>
      <c r="W48" s="1154">
        <f t="shared" si="10"/>
        <v>0</v>
      </c>
      <c r="X48" s="1152"/>
      <c r="Y48" s="1153">
        <f t="shared" si="11"/>
        <v>0</v>
      </c>
      <c r="Z48" s="1153">
        <f t="shared" si="13"/>
        <v>0</v>
      </c>
    </row>
    <row r="49" spans="1:26" ht="12.6" customHeight="1">
      <c r="A49" s="572"/>
      <c r="B49" s="1144" t="s">
        <v>709</v>
      </c>
      <c r="C49" s="1151">
        <f>MH1960_HOSP_COSTS!G48</f>
        <v>0</v>
      </c>
      <c r="D49" s="1152"/>
      <c r="E49" s="1154">
        <f t="shared" si="1"/>
        <v>0</v>
      </c>
      <c r="F49" s="1152"/>
      <c r="G49" s="1154">
        <f t="shared" si="2"/>
        <v>0</v>
      </c>
      <c r="H49" s="1152"/>
      <c r="I49" s="1154">
        <f t="shared" si="3"/>
        <v>0</v>
      </c>
      <c r="J49" s="1152"/>
      <c r="K49" s="1154">
        <f t="shared" si="4"/>
        <v>0</v>
      </c>
      <c r="L49" s="1152"/>
      <c r="M49" s="1154">
        <f t="shared" si="5"/>
        <v>0</v>
      </c>
      <c r="N49" s="1152"/>
      <c r="O49" s="1154">
        <f t="shared" si="6"/>
        <v>0</v>
      </c>
      <c r="P49" s="1152"/>
      <c r="Q49" s="1154">
        <f t="shared" si="7"/>
        <v>0</v>
      </c>
      <c r="R49" s="1152"/>
      <c r="S49" s="1154">
        <f t="shared" si="8"/>
        <v>0</v>
      </c>
      <c r="T49" s="1152"/>
      <c r="U49" s="1154">
        <f t="shared" si="9"/>
        <v>0</v>
      </c>
      <c r="V49" s="1152"/>
      <c r="W49" s="1154">
        <f t="shared" si="10"/>
        <v>0</v>
      </c>
      <c r="X49" s="1152"/>
      <c r="Y49" s="1153">
        <f t="shared" si="11"/>
        <v>0</v>
      </c>
      <c r="Z49" s="1153">
        <f t="shared" si="13"/>
        <v>0</v>
      </c>
    </row>
    <row r="50" spans="1:26" ht="12.6" customHeight="1">
      <c r="A50" s="572"/>
      <c r="B50" s="1144" t="s">
        <v>710</v>
      </c>
      <c r="C50" s="1151">
        <f>MH1960_HOSP_COSTS!G49</f>
        <v>0</v>
      </c>
      <c r="D50" s="1152"/>
      <c r="E50" s="1154">
        <f t="shared" si="1"/>
        <v>0</v>
      </c>
      <c r="F50" s="1152"/>
      <c r="G50" s="1154">
        <f t="shared" si="2"/>
        <v>0</v>
      </c>
      <c r="H50" s="1152"/>
      <c r="I50" s="1154">
        <f t="shared" si="3"/>
        <v>0</v>
      </c>
      <c r="J50" s="1152"/>
      <c r="K50" s="1154">
        <f t="shared" si="4"/>
        <v>0</v>
      </c>
      <c r="L50" s="1152"/>
      <c r="M50" s="1154">
        <f t="shared" si="5"/>
        <v>0</v>
      </c>
      <c r="N50" s="1152"/>
      <c r="O50" s="1154">
        <f t="shared" si="6"/>
        <v>0</v>
      </c>
      <c r="P50" s="1152"/>
      <c r="Q50" s="1154">
        <f t="shared" si="7"/>
        <v>0</v>
      </c>
      <c r="R50" s="1152"/>
      <c r="S50" s="1154">
        <f t="shared" si="8"/>
        <v>0</v>
      </c>
      <c r="T50" s="1152"/>
      <c r="U50" s="1154">
        <f t="shared" si="9"/>
        <v>0</v>
      </c>
      <c r="V50" s="1152"/>
      <c r="W50" s="1154">
        <f t="shared" si="10"/>
        <v>0</v>
      </c>
      <c r="X50" s="1152"/>
      <c r="Y50" s="1153">
        <f t="shared" si="11"/>
        <v>0</v>
      </c>
      <c r="Z50" s="1153">
        <f t="shared" si="13"/>
        <v>0</v>
      </c>
    </row>
    <row r="51" spans="1:26" ht="12.6" customHeight="1">
      <c r="A51" s="572"/>
      <c r="B51" s="1144" t="s">
        <v>711</v>
      </c>
      <c r="C51" s="1151">
        <f>MH1960_HOSP_COSTS!G50</f>
        <v>0</v>
      </c>
      <c r="D51" s="1152"/>
      <c r="E51" s="1154">
        <f t="shared" si="1"/>
        <v>0</v>
      </c>
      <c r="F51" s="1152"/>
      <c r="G51" s="1154">
        <f t="shared" si="2"/>
        <v>0</v>
      </c>
      <c r="H51" s="1152"/>
      <c r="I51" s="1154">
        <f t="shared" si="3"/>
        <v>0</v>
      </c>
      <c r="J51" s="1152"/>
      <c r="K51" s="1154">
        <f t="shared" si="4"/>
        <v>0</v>
      </c>
      <c r="L51" s="1152"/>
      <c r="M51" s="1154">
        <f t="shared" si="5"/>
        <v>0</v>
      </c>
      <c r="N51" s="1152"/>
      <c r="O51" s="1154">
        <f t="shared" si="6"/>
        <v>0</v>
      </c>
      <c r="P51" s="1152"/>
      <c r="Q51" s="1154">
        <f t="shared" si="7"/>
        <v>0</v>
      </c>
      <c r="R51" s="1152"/>
      <c r="S51" s="1154">
        <f t="shared" si="8"/>
        <v>0</v>
      </c>
      <c r="T51" s="1152"/>
      <c r="U51" s="1154">
        <f t="shared" si="9"/>
        <v>0</v>
      </c>
      <c r="V51" s="1152"/>
      <c r="W51" s="1154">
        <f t="shared" si="10"/>
        <v>0</v>
      </c>
      <c r="X51" s="1152"/>
      <c r="Y51" s="1153">
        <f t="shared" si="11"/>
        <v>0</v>
      </c>
      <c r="Z51" s="1153">
        <f t="shared" si="13"/>
        <v>0</v>
      </c>
    </row>
    <row r="52" spans="1:26" ht="12.6" customHeight="1">
      <c r="A52" s="572"/>
      <c r="B52" s="1144" t="s">
        <v>712</v>
      </c>
      <c r="C52" s="1151">
        <f>MH1960_HOSP_COSTS!G51</f>
        <v>0</v>
      </c>
      <c r="D52" s="1152"/>
      <c r="E52" s="1154">
        <f t="shared" si="1"/>
        <v>0</v>
      </c>
      <c r="F52" s="1152"/>
      <c r="G52" s="1154">
        <f t="shared" si="2"/>
        <v>0</v>
      </c>
      <c r="H52" s="1152"/>
      <c r="I52" s="1154">
        <f t="shared" si="3"/>
        <v>0</v>
      </c>
      <c r="J52" s="1152"/>
      <c r="K52" s="1154">
        <f t="shared" si="4"/>
        <v>0</v>
      </c>
      <c r="L52" s="1152"/>
      <c r="M52" s="1154">
        <f t="shared" si="5"/>
        <v>0</v>
      </c>
      <c r="N52" s="1152"/>
      <c r="O52" s="1154">
        <f t="shared" si="6"/>
        <v>0</v>
      </c>
      <c r="P52" s="1152"/>
      <c r="Q52" s="1154">
        <f t="shared" si="7"/>
        <v>0</v>
      </c>
      <c r="R52" s="1152"/>
      <c r="S52" s="1154">
        <f t="shared" si="8"/>
        <v>0</v>
      </c>
      <c r="T52" s="1152"/>
      <c r="U52" s="1154">
        <f t="shared" si="9"/>
        <v>0</v>
      </c>
      <c r="V52" s="1152"/>
      <c r="W52" s="1154">
        <f t="shared" si="10"/>
        <v>0</v>
      </c>
      <c r="X52" s="1152"/>
      <c r="Y52" s="1153">
        <f t="shared" si="11"/>
        <v>0</v>
      </c>
      <c r="Z52" s="1153">
        <f t="shared" si="13"/>
        <v>0</v>
      </c>
    </row>
    <row r="53" spans="1:26" ht="12.6" customHeight="1">
      <c r="A53" s="572"/>
      <c r="B53" s="1144" t="s">
        <v>713</v>
      </c>
      <c r="C53" s="1151">
        <f>MH1960_HOSP_COSTS!G52</f>
        <v>0</v>
      </c>
      <c r="D53" s="1152"/>
      <c r="E53" s="1154">
        <f t="shared" si="1"/>
        <v>0</v>
      </c>
      <c r="F53" s="1152"/>
      <c r="G53" s="1154">
        <f t="shared" si="2"/>
        <v>0</v>
      </c>
      <c r="H53" s="1152"/>
      <c r="I53" s="1154">
        <f t="shared" si="3"/>
        <v>0</v>
      </c>
      <c r="J53" s="1152"/>
      <c r="K53" s="1154">
        <f t="shared" si="4"/>
        <v>0</v>
      </c>
      <c r="L53" s="1152"/>
      <c r="M53" s="1154">
        <f t="shared" si="5"/>
        <v>0</v>
      </c>
      <c r="N53" s="1152"/>
      <c r="O53" s="1154">
        <f t="shared" si="6"/>
        <v>0</v>
      </c>
      <c r="P53" s="1152"/>
      <c r="Q53" s="1154">
        <f t="shared" si="7"/>
        <v>0</v>
      </c>
      <c r="R53" s="1152"/>
      <c r="S53" s="1154">
        <f t="shared" si="8"/>
        <v>0</v>
      </c>
      <c r="T53" s="1152"/>
      <c r="U53" s="1154">
        <f t="shared" si="9"/>
        <v>0</v>
      </c>
      <c r="V53" s="1152"/>
      <c r="W53" s="1154">
        <f t="shared" si="10"/>
        <v>0</v>
      </c>
      <c r="X53" s="1152"/>
      <c r="Y53" s="1153">
        <f t="shared" si="11"/>
        <v>0</v>
      </c>
      <c r="Z53" s="1153">
        <f t="shared" si="13"/>
        <v>0</v>
      </c>
    </row>
    <row r="54" spans="1:26" ht="12.6" customHeight="1">
      <c r="A54" s="572"/>
      <c r="B54" s="1144" t="s">
        <v>714</v>
      </c>
      <c r="C54" s="1151">
        <f>MH1960_HOSP_COSTS!G53</f>
        <v>0</v>
      </c>
      <c r="D54" s="1152"/>
      <c r="E54" s="1154">
        <f t="shared" si="1"/>
        <v>0</v>
      </c>
      <c r="F54" s="1152"/>
      <c r="G54" s="1154">
        <f t="shared" si="2"/>
        <v>0</v>
      </c>
      <c r="H54" s="1152"/>
      <c r="I54" s="1154">
        <f t="shared" si="3"/>
        <v>0</v>
      </c>
      <c r="J54" s="1152"/>
      <c r="K54" s="1154">
        <f t="shared" si="4"/>
        <v>0</v>
      </c>
      <c r="L54" s="1152"/>
      <c r="M54" s="1154">
        <f t="shared" si="5"/>
        <v>0</v>
      </c>
      <c r="N54" s="1152"/>
      <c r="O54" s="1154">
        <f t="shared" si="6"/>
        <v>0</v>
      </c>
      <c r="P54" s="1152"/>
      <c r="Q54" s="1154">
        <f t="shared" si="7"/>
        <v>0</v>
      </c>
      <c r="R54" s="1152"/>
      <c r="S54" s="1154">
        <f t="shared" si="8"/>
        <v>0</v>
      </c>
      <c r="T54" s="1152"/>
      <c r="U54" s="1154">
        <f t="shared" si="9"/>
        <v>0</v>
      </c>
      <c r="V54" s="1152"/>
      <c r="W54" s="1154">
        <f t="shared" si="10"/>
        <v>0</v>
      </c>
      <c r="X54" s="1152"/>
      <c r="Y54" s="1153">
        <f t="shared" si="11"/>
        <v>0</v>
      </c>
      <c r="Z54" s="1153">
        <f t="shared" si="13"/>
        <v>0</v>
      </c>
    </row>
    <row r="55" spans="1:26" ht="12.6" customHeight="1">
      <c r="A55" s="572"/>
      <c r="B55" s="1144" t="s">
        <v>715</v>
      </c>
      <c r="C55" s="1151">
        <f>MH1960_HOSP_COSTS!G54</f>
        <v>0</v>
      </c>
      <c r="D55" s="1152"/>
      <c r="E55" s="1154">
        <f t="shared" si="1"/>
        <v>0</v>
      </c>
      <c r="F55" s="1152"/>
      <c r="G55" s="1154">
        <f t="shared" si="2"/>
        <v>0</v>
      </c>
      <c r="H55" s="1152"/>
      <c r="I55" s="1154">
        <f t="shared" si="3"/>
        <v>0</v>
      </c>
      <c r="J55" s="1152"/>
      <c r="K55" s="1154">
        <f t="shared" si="4"/>
        <v>0</v>
      </c>
      <c r="L55" s="1152"/>
      <c r="M55" s="1154">
        <f t="shared" si="5"/>
        <v>0</v>
      </c>
      <c r="N55" s="1152"/>
      <c r="O55" s="1154">
        <f t="shared" si="6"/>
        <v>0</v>
      </c>
      <c r="P55" s="1152"/>
      <c r="Q55" s="1154">
        <f t="shared" si="7"/>
        <v>0</v>
      </c>
      <c r="R55" s="1152"/>
      <c r="S55" s="1154">
        <f t="shared" si="8"/>
        <v>0</v>
      </c>
      <c r="T55" s="1152"/>
      <c r="U55" s="1154">
        <f t="shared" si="9"/>
        <v>0</v>
      </c>
      <c r="V55" s="1152"/>
      <c r="W55" s="1154">
        <f t="shared" si="10"/>
        <v>0</v>
      </c>
      <c r="X55" s="1152"/>
      <c r="Y55" s="1153">
        <f t="shared" si="11"/>
        <v>0</v>
      </c>
      <c r="Z55" s="1153">
        <f t="shared" si="13"/>
        <v>0</v>
      </c>
    </row>
    <row r="56" spans="1:26" ht="12.6" customHeight="1">
      <c r="A56" s="572"/>
      <c r="B56" s="1144" t="s">
        <v>716</v>
      </c>
      <c r="C56" s="1151">
        <f>MH1960_HOSP_COSTS!G55</f>
        <v>0</v>
      </c>
      <c r="D56" s="1152"/>
      <c r="E56" s="1154">
        <f t="shared" si="1"/>
        <v>0</v>
      </c>
      <c r="F56" s="1152"/>
      <c r="G56" s="1154">
        <f t="shared" si="2"/>
        <v>0</v>
      </c>
      <c r="H56" s="1152"/>
      <c r="I56" s="1154">
        <f t="shared" si="3"/>
        <v>0</v>
      </c>
      <c r="J56" s="1152"/>
      <c r="K56" s="1154">
        <f t="shared" si="4"/>
        <v>0</v>
      </c>
      <c r="L56" s="1152"/>
      <c r="M56" s="1154">
        <f t="shared" si="5"/>
        <v>0</v>
      </c>
      <c r="N56" s="1152"/>
      <c r="O56" s="1154">
        <f t="shared" si="6"/>
        <v>0</v>
      </c>
      <c r="P56" s="1152"/>
      <c r="Q56" s="1154">
        <f t="shared" si="7"/>
        <v>0</v>
      </c>
      <c r="R56" s="1152"/>
      <c r="S56" s="1154">
        <f t="shared" si="8"/>
        <v>0</v>
      </c>
      <c r="T56" s="1152"/>
      <c r="U56" s="1154">
        <f t="shared" si="9"/>
        <v>0</v>
      </c>
      <c r="V56" s="1152"/>
      <c r="W56" s="1154">
        <f t="shared" si="10"/>
        <v>0</v>
      </c>
      <c r="X56" s="1152"/>
      <c r="Y56" s="1153">
        <f t="shared" si="11"/>
        <v>0</v>
      </c>
      <c r="Z56" s="1153">
        <f t="shared" si="13"/>
        <v>0</v>
      </c>
    </row>
    <row r="57" spans="1:26" ht="12.6" customHeight="1">
      <c r="A57" s="572"/>
      <c r="B57" s="1147" t="s">
        <v>934</v>
      </c>
      <c r="C57" s="1151">
        <f>MH1960_HOSP_COSTS!G56</f>
        <v>0</v>
      </c>
      <c r="D57" s="1152"/>
      <c r="E57" s="1154">
        <f t="shared" si="1"/>
        <v>0</v>
      </c>
      <c r="F57" s="1152"/>
      <c r="G57" s="1154">
        <f t="shared" si="2"/>
        <v>0</v>
      </c>
      <c r="H57" s="1152"/>
      <c r="I57" s="1154">
        <f t="shared" si="3"/>
        <v>0</v>
      </c>
      <c r="J57" s="1152"/>
      <c r="K57" s="1154">
        <f t="shared" si="4"/>
        <v>0</v>
      </c>
      <c r="L57" s="1152"/>
      <c r="M57" s="1154">
        <f t="shared" si="5"/>
        <v>0</v>
      </c>
      <c r="N57" s="1152"/>
      <c r="O57" s="1154">
        <f t="shared" si="6"/>
        <v>0</v>
      </c>
      <c r="P57" s="1152"/>
      <c r="Q57" s="1154">
        <f t="shared" si="7"/>
        <v>0</v>
      </c>
      <c r="R57" s="1152"/>
      <c r="S57" s="1154">
        <f t="shared" si="8"/>
        <v>0</v>
      </c>
      <c r="T57" s="1152"/>
      <c r="U57" s="1154">
        <f t="shared" si="9"/>
        <v>0</v>
      </c>
      <c r="V57" s="1152"/>
      <c r="W57" s="1154">
        <f t="shared" si="10"/>
        <v>0</v>
      </c>
      <c r="X57" s="1152"/>
      <c r="Y57" s="1153">
        <f t="shared" si="11"/>
        <v>0</v>
      </c>
      <c r="Z57" s="1153">
        <f t="shared" si="13"/>
        <v>0</v>
      </c>
    </row>
    <row r="58" spans="1:26" ht="12.6" customHeight="1">
      <c r="A58" s="572"/>
      <c r="B58" s="1147" t="s">
        <v>935</v>
      </c>
      <c r="C58" s="1151">
        <f>MH1960_HOSP_COSTS!G57</f>
        <v>0</v>
      </c>
      <c r="D58" s="1152"/>
      <c r="E58" s="1154">
        <f t="shared" si="1"/>
        <v>0</v>
      </c>
      <c r="F58" s="1152"/>
      <c r="G58" s="1154">
        <f t="shared" si="2"/>
        <v>0</v>
      </c>
      <c r="H58" s="1152"/>
      <c r="I58" s="1154">
        <f t="shared" si="3"/>
        <v>0</v>
      </c>
      <c r="J58" s="1152"/>
      <c r="K58" s="1154">
        <f t="shared" si="4"/>
        <v>0</v>
      </c>
      <c r="L58" s="1152"/>
      <c r="M58" s="1154">
        <f t="shared" si="5"/>
        <v>0</v>
      </c>
      <c r="N58" s="1152"/>
      <c r="O58" s="1154">
        <f t="shared" si="6"/>
        <v>0</v>
      </c>
      <c r="P58" s="1152"/>
      <c r="Q58" s="1154">
        <f t="shared" si="7"/>
        <v>0</v>
      </c>
      <c r="R58" s="1152"/>
      <c r="S58" s="1154">
        <f t="shared" si="8"/>
        <v>0</v>
      </c>
      <c r="T58" s="1152"/>
      <c r="U58" s="1154">
        <f t="shared" si="9"/>
        <v>0</v>
      </c>
      <c r="V58" s="1152"/>
      <c r="W58" s="1154">
        <f t="shared" si="10"/>
        <v>0</v>
      </c>
      <c r="X58" s="1152"/>
      <c r="Y58" s="1153">
        <f t="shared" si="11"/>
        <v>0</v>
      </c>
      <c r="Z58" s="1153">
        <f t="shared" si="13"/>
        <v>0</v>
      </c>
    </row>
    <row r="59" spans="1:26" ht="12.6" customHeight="1">
      <c r="A59" s="572"/>
      <c r="B59" s="1147" t="s">
        <v>936</v>
      </c>
      <c r="C59" s="1151">
        <f>MH1960_HOSP_COSTS!G58</f>
        <v>0</v>
      </c>
      <c r="D59" s="1152"/>
      <c r="E59" s="1154">
        <f t="shared" si="1"/>
        <v>0</v>
      </c>
      <c r="F59" s="1152"/>
      <c r="G59" s="1154">
        <f t="shared" si="2"/>
        <v>0</v>
      </c>
      <c r="H59" s="1152"/>
      <c r="I59" s="1154">
        <f t="shared" si="3"/>
        <v>0</v>
      </c>
      <c r="J59" s="1152"/>
      <c r="K59" s="1154">
        <f t="shared" si="4"/>
        <v>0</v>
      </c>
      <c r="L59" s="1152"/>
      <c r="M59" s="1154">
        <f t="shared" si="5"/>
        <v>0</v>
      </c>
      <c r="N59" s="1152"/>
      <c r="O59" s="1154">
        <f t="shared" si="6"/>
        <v>0</v>
      </c>
      <c r="P59" s="1152"/>
      <c r="Q59" s="1154">
        <f t="shared" si="7"/>
        <v>0</v>
      </c>
      <c r="R59" s="1152"/>
      <c r="S59" s="1154">
        <f t="shared" si="8"/>
        <v>0</v>
      </c>
      <c r="T59" s="1152"/>
      <c r="U59" s="1154">
        <f t="shared" si="9"/>
        <v>0</v>
      </c>
      <c r="V59" s="1152"/>
      <c r="W59" s="1154">
        <f t="shared" si="10"/>
        <v>0</v>
      </c>
      <c r="X59" s="1152"/>
      <c r="Y59" s="1153">
        <f t="shared" si="11"/>
        <v>0</v>
      </c>
      <c r="Z59" s="1153">
        <f t="shared" si="13"/>
        <v>0</v>
      </c>
    </row>
    <row r="60" spans="1:26" ht="12.6" customHeight="1">
      <c r="A60" s="572"/>
      <c r="B60" s="1147" t="s">
        <v>937</v>
      </c>
      <c r="C60" s="1151">
        <f>MH1960_HOSP_COSTS!G59</f>
        <v>0</v>
      </c>
      <c r="D60" s="1152"/>
      <c r="E60" s="1154">
        <f t="shared" si="1"/>
        <v>0</v>
      </c>
      <c r="F60" s="1152"/>
      <c r="G60" s="1154">
        <f t="shared" si="2"/>
        <v>0</v>
      </c>
      <c r="H60" s="1152"/>
      <c r="I60" s="1154">
        <f t="shared" si="3"/>
        <v>0</v>
      </c>
      <c r="J60" s="1152"/>
      <c r="K60" s="1154">
        <f t="shared" si="4"/>
        <v>0</v>
      </c>
      <c r="L60" s="1152"/>
      <c r="M60" s="1154">
        <f t="shared" si="5"/>
        <v>0</v>
      </c>
      <c r="N60" s="1152"/>
      <c r="O60" s="1154">
        <f t="shared" si="6"/>
        <v>0</v>
      </c>
      <c r="P60" s="1152"/>
      <c r="Q60" s="1154">
        <f t="shared" si="7"/>
        <v>0</v>
      </c>
      <c r="R60" s="1152"/>
      <c r="S60" s="1154">
        <f t="shared" si="8"/>
        <v>0</v>
      </c>
      <c r="T60" s="1152"/>
      <c r="U60" s="1154">
        <f t="shared" si="9"/>
        <v>0</v>
      </c>
      <c r="V60" s="1152"/>
      <c r="W60" s="1154">
        <f t="shared" si="10"/>
        <v>0</v>
      </c>
      <c r="X60" s="1152"/>
      <c r="Y60" s="1153">
        <f t="shared" si="11"/>
        <v>0</v>
      </c>
      <c r="Z60" s="1153">
        <f t="shared" si="13"/>
        <v>0</v>
      </c>
    </row>
    <row r="61" spans="1:26" ht="12.6" customHeight="1">
      <c r="A61" s="572"/>
      <c r="B61" s="1147" t="s">
        <v>938</v>
      </c>
      <c r="C61" s="1151">
        <f>MH1960_HOSP_COSTS!G60</f>
        <v>0</v>
      </c>
      <c r="D61" s="1152"/>
      <c r="E61" s="1154">
        <f t="shared" si="1"/>
        <v>0</v>
      </c>
      <c r="F61" s="1152"/>
      <c r="G61" s="1154">
        <f t="shared" si="2"/>
        <v>0</v>
      </c>
      <c r="H61" s="1152"/>
      <c r="I61" s="1154">
        <f t="shared" si="3"/>
        <v>0</v>
      </c>
      <c r="J61" s="1152"/>
      <c r="K61" s="1154">
        <f t="shared" si="4"/>
        <v>0</v>
      </c>
      <c r="L61" s="1152"/>
      <c r="M61" s="1154">
        <f t="shared" si="5"/>
        <v>0</v>
      </c>
      <c r="N61" s="1152"/>
      <c r="O61" s="1154">
        <f t="shared" si="6"/>
        <v>0</v>
      </c>
      <c r="P61" s="1152"/>
      <c r="Q61" s="1154">
        <f t="shared" si="7"/>
        <v>0</v>
      </c>
      <c r="R61" s="1152"/>
      <c r="S61" s="1154">
        <f t="shared" si="8"/>
        <v>0</v>
      </c>
      <c r="T61" s="1152"/>
      <c r="U61" s="1154">
        <f t="shared" si="9"/>
        <v>0</v>
      </c>
      <c r="V61" s="1152"/>
      <c r="W61" s="1154">
        <f t="shared" si="10"/>
        <v>0</v>
      </c>
      <c r="X61" s="1152"/>
      <c r="Y61" s="1153">
        <f t="shared" si="11"/>
        <v>0</v>
      </c>
      <c r="Z61" s="1153">
        <f t="shared" si="13"/>
        <v>0</v>
      </c>
    </row>
    <row r="62" spans="1:26" ht="12.6" customHeight="1">
      <c r="A62" s="573"/>
      <c r="B62" s="1146" t="str">
        <f>MH1960_HOSP_COSTS!B61</f>
        <v>Other Ancillary (specify)</v>
      </c>
      <c r="C62" s="1151">
        <f>MH1960_HOSP_COSTS!G61</f>
        <v>0</v>
      </c>
      <c r="D62" s="1152"/>
      <c r="E62" s="1154">
        <f t="shared" si="1"/>
        <v>0</v>
      </c>
      <c r="F62" s="1152"/>
      <c r="G62" s="1154">
        <f t="shared" si="2"/>
        <v>0</v>
      </c>
      <c r="H62" s="1152"/>
      <c r="I62" s="1154">
        <f t="shared" si="3"/>
        <v>0</v>
      </c>
      <c r="J62" s="1152"/>
      <c r="K62" s="1154">
        <f t="shared" si="4"/>
        <v>0</v>
      </c>
      <c r="L62" s="1152"/>
      <c r="M62" s="1154">
        <f t="shared" si="5"/>
        <v>0</v>
      </c>
      <c r="N62" s="1152"/>
      <c r="O62" s="1154">
        <f t="shared" si="6"/>
        <v>0</v>
      </c>
      <c r="P62" s="1152"/>
      <c r="Q62" s="1154">
        <f t="shared" si="7"/>
        <v>0</v>
      </c>
      <c r="R62" s="1152"/>
      <c r="S62" s="1154">
        <f t="shared" si="8"/>
        <v>0</v>
      </c>
      <c r="T62" s="1152"/>
      <c r="U62" s="1154">
        <f t="shared" si="9"/>
        <v>0</v>
      </c>
      <c r="V62" s="1152"/>
      <c r="W62" s="1154">
        <f t="shared" si="10"/>
        <v>0</v>
      </c>
      <c r="X62" s="1152"/>
      <c r="Y62" s="1153">
        <f t="shared" si="11"/>
        <v>0</v>
      </c>
      <c r="Z62" s="1153">
        <f>SUM(E62,G62,I62,K62,M62,O62,Q62,S62,U62,W62,Y62)</f>
        <v>0</v>
      </c>
    </row>
    <row r="63" spans="1:26" ht="12" customHeight="1">
      <c r="A63" s="569" t="s">
        <v>718</v>
      </c>
      <c r="B63" s="1145"/>
      <c r="C63" s="1167"/>
      <c r="D63" s="1159"/>
      <c r="E63" s="1157"/>
      <c r="F63" s="1157"/>
      <c r="G63" s="1157"/>
      <c r="H63" s="1157"/>
      <c r="I63" s="1157"/>
      <c r="J63" s="1157"/>
      <c r="K63" s="1157"/>
      <c r="L63" s="1157"/>
      <c r="M63" s="1157"/>
      <c r="N63" s="1157"/>
      <c r="O63" s="1157"/>
      <c r="P63" s="1157"/>
      <c r="Q63" s="1157"/>
      <c r="R63" s="1157"/>
      <c r="S63" s="1157"/>
      <c r="T63" s="1157"/>
      <c r="U63" s="1157"/>
      <c r="V63" s="1157"/>
      <c r="W63" s="1157"/>
      <c r="X63" s="1157"/>
      <c r="Y63" s="1157"/>
      <c r="Z63" s="1157"/>
    </row>
    <row r="64" spans="1:26" ht="12.6" customHeight="1">
      <c r="A64" s="572"/>
      <c r="B64" s="1147" t="s">
        <v>719</v>
      </c>
      <c r="C64" s="1151">
        <f>MH1960_HOSP_COSTS!G63</f>
        <v>0</v>
      </c>
      <c r="D64" s="1152"/>
      <c r="E64" s="1154">
        <f>$C64*D64</f>
        <v>0</v>
      </c>
      <c r="F64" s="1152"/>
      <c r="G64" s="1154">
        <f>$C64*F64</f>
        <v>0</v>
      </c>
      <c r="H64" s="1152"/>
      <c r="I64" s="1154">
        <f>$C64*H64</f>
        <v>0</v>
      </c>
      <c r="J64" s="1152"/>
      <c r="K64" s="1154">
        <f>$C64*J64</f>
        <v>0</v>
      </c>
      <c r="L64" s="1152"/>
      <c r="M64" s="1154">
        <f>$C64*L64</f>
        <v>0</v>
      </c>
      <c r="N64" s="1152"/>
      <c r="O64" s="1154">
        <f>$C64*N64</f>
        <v>0</v>
      </c>
      <c r="P64" s="1152"/>
      <c r="Q64" s="1154">
        <f>$C64*P64</f>
        <v>0</v>
      </c>
      <c r="R64" s="1152"/>
      <c r="S64" s="1154">
        <f>$C64*R64</f>
        <v>0</v>
      </c>
      <c r="T64" s="1152"/>
      <c r="U64" s="1154">
        <f>$C64*T64</f>
        <v>0</v>
      </c>
      <c r="V64" s="1152"/>
      <c r="W64" s="1154">
        <f>$C64*V64</f>
        <v>0</v>
      </c>
      <c r="X64" s="1152"/>
      <c r="Y64" s="1153">
        <f>$C64*X64</f>
        <v>0</v>
      </c>
      <c r="Z64" s="1153">
        <f>SUM(E64,G64,I64,K64,M64,O64,Q64,S64,U64,W64,Y64)</f>
        <v>0</v>
      </c>
    </row>
    <row r="65" spans="1:26" ht="12.6" customHeight="1">
      <c r="A65" s="572"/>
      <c r="B65" s="1147" t="s">
        <v>939</v>
      </c>
      <c r="C65" s="1151">
        <f>MH1960_HOSP_COSTS!G64</f>
        <v>0</v>
      </c>
      <c r="D65" s="1152"/>
      <c r="E65" s="1154">
        <f>$C65*D65</f>
        <v>0</v>
      </c>
      <c r="F65" s="1152"/>
      <c r="G65" s="1154">
        <f>$C65*F65</f>
        <v>0</v>
      </c>
      <c r="H65" s="1152"/>
      <c r="I65" s="1154">
        <f>$C65*H65</f>
        <v>0</v>
      </c>
      <c r="J65" s="1152"/>
      <c r="K65" s="1154">
        <f>$C65*J65</f>
        <v>0</v>
      </c>
      <c r="L65" s="1152"/>
      <c r="M65" s="1154">
        <f>$C65*L65</f>
        <v>0</v>
      </c>
      <c r="N65" s="1152"/>
      <c r="O65" s="1154">
        <f>$C65*N65</f>
        <v>0</v>
      </c>
      <c r="P65" s="1152"/>
      <c r="Q65" s="1154">
        <f>$C65*P65</f>
        <v>0</v>
      </c>
      <c r="R65" s="1152"/>
      <c r="S65" s="1154">
        <f>$C65*R65</f>
        <v>0</v>
      </c>
      <c r="T65" s="1152"/>
      <c r="U65" s="1154">
        <f>$C65*T65</f>
        <v>0</v>
      </c>
      <c r="V65" s="1152"/>
      <c r="W65" s="1154">
        <f>$C65*V65</f>
        <v>0</v>
      </c>
      <c r="X65" s="1152"/>
      <c r="Y65" s="1153">
        <f>$C65*X65</f>
        <v>0</v>
      </c>
      <c r="Z65" s="1153">
        <f>SUM(E65,G65,I65,K65,M65,O65,Q65,S65,U65,W65,Y65)</f>
        <v>0</v>
      </c>
    </row>
    <row r="66" spans="1:26" ht="12.6" customHeight="1">
      <c r="A66" s="572"/>
      <c r="B66" s="1144" t="s">
        <v>720</v>
      </c>
      <c r="C66" s="1151">
        <f>MH1960_HOSP_COSTS!G65</f>
        <v>0</v>
      </c>
      <c r="D66" s="1152"/>
      <c r="E66" s="1154">
        <f>$C66*D66</f>
        <v>0</v>
      </c>
      <c r="F66" s="1152"/>
      <c r="G66" s="1154">
        <f>$C66*F66</f>
        <v>0</v>
      </c>
      <c r="H66" s="1152"/>
      <c r="I66" s="1154">
        <f>$C66*H66</f>
        <v>0</v>
      </c>
      <c r="J66" s="1152"/>
      <c r="K66" s="1154">
        <f>$C66*J66</f>
        <v>0</v>
      </c>
      <c r="L66" s="1152"/>
      <c r="M66" s="1154">
        <f>$C66*L66</f>
        <v>0</v>
      </c>
      <c r="N66" s="1152"/>
      <c r="O66" s="1154">
        <f>$C66*N66</f>
        <v>0</v>
      </c>
      <c r="P66" s="1152"/>
      <c r="Q66" s="1154">
        <f>$C66*P66</f>
        <v>0</v>
      </c>
      <c r="R66" s="1152"/>
      <c r="S66" s="1154">
        <f>$C66*R66</f>
        <v>0</v>
      </c>
      <c r="T66" s="1152"/>
      <c r="U66" s="1154">
        <f>$C66*T66</f>
        <v>0</v>
      </c>
      <c r="V66" s="1152"/>
      <c r="W66" s="1154">
        <f>$C66*V66</f>
        <v>0</v>
      </c>
      <c r="X66" s="1152"/>
      <c r="Y66" s="1153">
        <f>$C66*X66</f>
        <v>0</v>
      </c>
      <c r="Z66" s="1153">
        <f>SUM(E66,G66,I66,K66,M66,O66,Q66,S66,U66,W66,Y66)</f>
        <v>0</v>
      </c>
    </row>
    <row r="67" spans="1:26" ht="12.6" customHeight="1">
      <c r="A67" s="572"/>
      <c r="B67" s="1147" t="s">
        <v>940</v>
      </c>
      <c r="C67" s="1151">
        <f>MH1960_HOSP_COSTS!G66</f>
        <v>0</v>
      </c>
      <c r="D67" s="1152"/>
      <c r="E67" s="1154">
        <f>$C67*D67</f>
        <v>0</v>
      </c>
      <c r="F67" s="1152"/>
      <c r="G67" s="1154">
        <f>$C67*F67</f>
        <v>0</v>
      </c>
      <c r="H67" s="1152"/>
      <c r="I67" s="1154">
        <f>$C67*H67</f>
        <v>0</v>
      </c>
      <c r="J67" s="1152"/>
      <c r="K67" s="1154">
        <f>$C67*J67</f>
        <v>0</v>
      </c>
      <c r="L67" s="1152"/>
      <c r="M67" s="1154">
        <f>$C67*L67</f>
        <v>0</v>
      </c>
      <c r="N67" s="1152"/>
      <c r="O67" s="1154">
        <f>$C67*N67</f>
        <v>0</v>
      </c>
      <c r="P67" s="1152"/>
      <c r="Q67" s="1154">
        <f>$C67*P67</f>
        <v>0</v>
      </c>
      <c r="R67" s="1152"/>
      <c r="S67" s="1154">
        <f>$C67*R67</f>
        <v>0</v>
      </c>
      <c r="T67" s="1152"/>
      <c r="U67" s="1154">
        <f>$C67*T67</f>
        <v>0</v>
      </c>
      <c r="V67" s="1152"/>
      <c r="W67" s="1154">
        <f>$C67*V67</f>
        <v>0</v>
      </c>
      <c r="X67" s="1152"/>
      <c r="Y67" s="1153">
        <f>$C67*X67</f>
        <v>0</v>
      </c>
      <c r="Z67" s="1153">
        <f>SUM(E67,G67,I67,K67,M67,O67,Q67,S67,U67,W67,Y67)</f>
        <v>0</v>
      </c>
    </row>
    <row r="68" spans="1:26" ht="12.6" customHeight="1">
      <c r="A68" s="573"/>
      <c r="B68" s="1146" t="str">
        <f>MH1960_HOSP_COSTS!B67</f>
        <v>Other Outpatient Service (specify)</v>
      </c>
      <c r="C68" s="1151">
        <f>MH1960_HOSP_COSTS!G67</f>
        <v>0</v>
      </c>
      <c r="D68" s="1152"/>
      <c r="E68" s="1154">
        <f>$C68*D68</f>
        <v>0</v>
      </c>
      <c r="F68" s="1152"/>
      <c r="G68" s="1154">
        <f>$C68*F68</f>
        <v>0</v>
      </c>
      <c r="H68" s="1152"/>
      <c r="I68" s="1154">
        <f>$C68*H68</f>
        <v>0</v>
      </c>
      <c r="J68" s="1152"/>
      <c r="K68" s="1154">
        <f>$C68*J68</f>
        <v>0</v>
      </c>
      <c r="L68" s="1152"/>
      <c r="M68" s="1154">
        <f>$C68*L68</f>
        <v>0</v>
      </c>
      <c r="N68" s="1152"/>
      <c r="O68" s="1154">
        <f>$C68*N68</f>
        <v>0</v>
      </c>
      <c r="P68" s="1152"/>
      <c r="Q68" s="1154">
        <f>$C68*P68</f>
        <v>0</v>
      </c>
      <c r="R68" s="1152"/>
      <c r="S68" s="1154">
        <f>$C68*R68</f>
        <v>0</v>
      </c>
      <c r="T68" s="1152"/>
      <c r="U68" s="1154">
        <f>$C68*T68</f>
        <v>0</v>
      </c>
      <c r="V68" s="1152"/>
      <c r="W68" s="1154">
        <f>$C68*V68</f>
        <v>0</v>
      </c>
      <c r="X68" s="1152"/>
      <c r="Y68" s="1153">
        <f>$C68*X68</f>
        <v>0</v>
      </c>
      <c r="Z68" s="1153">
        <f>SUM(E68,G68,I68,K68,M68,O68,Q68,S68,U68,W68,Y68)</f>
        <v>0</v>
      </c>
    </row>
    <row r="69" spans="1:26" ht="12.6" customHeight="1">
      <c r="A69" s="818" t="s">
        <v>899</v>
      </c>
      <c r="B69" s="1144"/>
      <c r="C69" s="1160"/>
      <c r="D69" s="1160"/>
      <c r="E69" s="1160"/>
      <c r="F69" s="1160"/>
      <c r="G69" s="1162"/>
      <c r="H69" s="1160"/>
      <c r="I69" s="1160"/>
      <c r="J69" s="1160"/>
      <c r="K69" s="1160"/>
      <c r="L69" s="1160"/>
      <c r="M69" s="1162"/>
      <c r="N69" s="1160"/>
      <c r="O69" s="1160"/>
      <c r="P69" s="1160"/>
      <c r="Q69" s="1160"/>
      <c r="R69" s="1160"/>
      <c r="S69" s="1160"/>
      <c r="T69" s="1160"/>
      <c r="U69" s="1160"/>
      <c r="V69" s="1160"/>
      <c r="W69" s="1160"/>
      <c r="X69" s="1159"/>
      <c r="Y69" s="1160"/>
      <c r="Z69" s="1160"/>
    </row>
    <row r="70" spans="1:26" ht="12.6" customHeight="1">
      <c r="A70" s="572"/>
      <c r="B70" s="1143" t="s">
        <v>891</v>
      </c>
      <c r="C70" s="1160"/>
      <c r="D70" s="1160"/>
      <c r="E70" s="1160"/>
      <c r="F70" s="1160"/>
      <c r="G70" s="1162"/>
      <c r="H70" s="1160"/>
      <c r="I70" s="1160"/>
      <c r="J70" s="1160"/>
      <c r="K70" s="1160"/>
      <c r="L70" s="1160"/>
      <c r="M70" s="1162"/>
      <c r="N70" s="1160"/>
      <c r="O70" s="1160"/>
      <c r="P70" s="1160"/>
      <c r="Q70" s="1160"/>
      <c r="R70" s="1160"/>
      <c r="S70" s="1160"/>
      <c r="T70" s="1160"/>
      <c r="U70" s="1160"/>
      <c r="V70" s="1160"/>
      <c r="W70" s="1160"/>
      <c r="X70" s="1159"/>
      <c r="Y70" s="1160"/>
      <c r="Z70" s="1160"/>
    </row>
    <row r="71" spans="1:26" ht="12.6" customHeight="1">
      <c r="A71" s="572"/>
      <c r="B71" s="1143" t="s">
        <v>892</v>
      </c>
      <c r="C71" s="1160"/>
      <c r="D71" s="1160"/>
      <c r="E71" s="1160"/>
      <c r="F71" s="1160"/>
      <c r="G71" s="1162"/>
      <c r="H71" s="1160"/>
      <c r="I71" s="1160"/>
      <c r="J71" s="1160"/>
      <c r="K71" s="1160"/>
      <c r="L71" s="1160"/>
      <c r="M71" s="1162"/>
      <c r="N71" s="1160"/>
      <c r="O71" s="1160"/>
      <c r="P71" s="1160"/>
      <c r="Q71" s="1160"/>
      <c r="R71" s="1160"/>
      <c r="S71" s="1160"/>
      <c r="T71" s="1160"/>
      <c r="U71" s="1160"/>
      <c r="V71" s="1160"/>
      <c r="W71" s="1160"/>
      <c r="X71" s="1159"/>
      <c r="Y71" s="1160"/>
      <c r="Z71" s="1160"/>
    </row>
    <row r="72" spans="1:26" ht="12.6" customHeight="1">
      <c r="A72" s="572"/>
      <c r="B72" s="1143" t="s">
        <v>893</v>
      </c>
      <c r="C72" s="1160"/>
      <c r="D72" s="1160"/>
      <c r="E72" s="1160"/>
      <c r="F72" s="1160"/>
      <c r="G72" s="1162"/>
      <c r="H72" s="1160"/>
      <c r="I72" s="1160"/>
      <c r="J72" s="1160"/>
      <c r="K72" s="1160"/>
      <c r="L72" s="1160"/>
      <c r="M72" s="1162"/>
      <c r="N72" s="1160"/>
      <c r="O72" s="1160"/>
      <c r="P72" s="1160"/>
      <c r="Q72" s="1160"/>
      <c r="R72" s="1160"/>
      <c r="S72" s="1160"/>
      <c r="T72" s="1160"/>
      <c r="U72" s="1160"/>
      <c r="V72" s="1160"/>
      <c r="W72" s="1160"/>
      <c r="X72" s="1159"/>
      <c r="Y72" s="1160"/>
      <c r="Z72" s="1160"/>
    </row>
    <row r="73" spans="1:26">
      <c r="A73" s="572"/>
      <c r="B73" s="1143" t="s">
        <v>894</v>
      </c>
      <c r="C73" s="1160"/>
      <c r="D73" s="1160"/>
      <c r="E73" s="1160"/>
      <c r="F73" s="1160"/>
      <c r="G73" s="1162"/>
      <c r="H73" s="1160"/>
      <c r="I73" s="1160"/>
      <c r="J73" s="1160"/>
      <c r="K73" s="1160"/>
      <c r="L73" s="1160"/>
      <c r="M73" s="1162"/>
      <c r="N73" s="1160"/>
      <c r="O73" s="1160"/>
      <c r="P73" s="1160"/>
      <c r="Q73" s="1160"/>
      <c r="R73" s="1160"/>
      <c r="S73" s="1160"/>
      <c r="T73" s="1160"/>
      <c r="U73" s="1160"/>
      <c r="V73" s="1160"/>
      <c r="W73" s="1160"/>
      <c r="X73" s="1159"/>
      <c r="Y73" s="1160"/>
      <c r="Z73" s="1160"/>
    </row>
    <row r="74" spans="1:26">
      <c r="A74" s="572"/>
      <c r="B74" s="1143" t="s">
        <v>895</v>
      </c>
      <c r="C74" s="1160"/>
      <c r="D74" s="1160"/>
      <c r="E74" s="1160"/>
      <c r="F74" s="1160"/>
      <c r="G74" s="1162"/>
      <c r="H74" s="1160"/>
      <c r="I74" s="1160"/>
      <c r="J74" s="1160"/>
      <c r="K74" s="1160"/>
      <c r="L74" s="1160"/>
      <c r="M74" s="1162"/>
      <c r="N74" s="1160"/>
      <c r="O74" s="1160"/>
      <c r="P74" s="1160"/>
      <c r="Q74" s="1160"/>
      <c r="R74" s="1160"/>
      <c r="S74" s="1160"/>
      <c r="T74" s="1160"/>
      <c r="U74" s="1160"/>
      <c r="V74" s="1160"/>
      <c r="W74" s="1160"/>
      <c r="X74" s="1159"/>
      <c r="Y74" s="1160"/>
      <c r="Z74" s="1160"/>
    </row>
    <row r="75" spans="1:26">
      <c r="A75" s="572"/>
      <c r="B75" s="1143" t="s">
        <v>896</v>
      </c>
      <c r="C75" s="1160"/>
      <c r="D75" s="1160"/>
      <c r="E75" s="1160"/>
      <c r="F75" s="1160"/>
      <c r="G75" s="1162"/>
      <c r="H75" s="1160"/>
      <c r="I75" s="1160"/>
      <c r="J75" s="1160"/>
      <c r="K75" s="1160"/>
      <c r="L75" s="1160"/>
      <c r="M75" s="1162"/>
      <c r="N75" s="1160"/>
      <c r="O75" s="1160"/>
      <c r="P75" s="1160"/>
      <c r="Q75" s="1160"/>
      <c r="R75" s="1160"/>
      <c r="S75" s="1160"/>
      <c r="T75" s="1160"/>
      <c r="U75" s="1160"/>
      <c r="V75" s="1160"/>
      <c r="W75" s="1160"/>
      <c r="X75" s="1159"/>
      <c r="Y75" s="1160"/>
      <c r="Z75" s="1160"/>
    </row>
    <row r="76" spans="1:26">
      <c r="A76" s="572"/>
      <c r="B76" s="1143" t="s">
        <v>897</v>
      </c>
      <c r="C76" s="1160"/>
      <c r="D76" s="1160"/>
      <c r="E76" s="1160"/>
      <c r="F76" s="1160"/>
      <c r="G76" s="1162"/>
      <c r="H76" s="1160"/>
      <c r="I76" s="1160"/>
      <c r="J76" s="1160"/>
      <c r="K76" s="1160"/>
      <c r="L76" s="1160"/>
      <c r="M76" s="1162"/>
      <c r="N76" s="1160"/>
      <c r="O76" s="1160"/>
      <c r="P76" s="1160"/>
      <c r="Q76" s="1160"/>
      <c r="R76" s="1160"/>
      <c r="S76" s="1160"/>
      <c r="T76" s="1160"/>
      <c r="U76" s="1160"/>
      <c r="V76" s="1160"/>
      <c r="W76" s="1160"/>
      <c r="X76" s="1159"/>
      <c r="Y76" s="1160"/>
      <c r="Z76" s="1160"/>
    </row>
    <row r="77" spans="1:26">
      <c r="A77" s="572"/>
      <c r="B77" s="1143" t="s">
        <v>898</v>
      </c>
      <c r="C77" s="1160"/>
      <c r="D77" s="1160"/>
      <c r="E77" s="1160"/>
      <c r="F77" s="1160"/>
      <c r="G77" s="1162"/>
      <c r="H77" s="1160"/>
      <c r="I77" s="1160"/>
      <c r="J77" s="1160"/>
      <c r="K77" s="1160"/>
      <c r="L77" s="1160"/>
      <c r="M77" s="1162"/>
      <c r="N77" s="1160"/>
      <c r="O77" s="1160"/>
      <c r="P77" s="1160"/>
      <c r="Q77" s="1160"/>
      <c r="R77" s="1160"/>
      <c r="S77" s="1160"/>
      <c r="T77" s="1160"/>
      <c r="U77" s="1160"/>
      <c r="V77" s="1160"/>
      <c r="W77" s="1160"/>
      <c r="X77" s="1159"/>
      <c r="Y77" s="1160"/>
      <c r="Z77" s="1160"/>
    </row>
    <row r="78" spans="1:26">
      <c r="A78" s="569" t="s">
        <v>722</v>
      </c>
      <c r="B78" s="652"/>
      <c r="C78" s="1160"/>
      <c r="D78" s="1160"/>
      <c r="E78" s="1160"/>
      <c r="F78" s="1160"/>
      <c r="G78" s="1162"/>
      <c r="H78" s="1160"/>
      <c r="I78" s="1160"/>
      <c r="J78" s="1160"/>
      <c r="K78" s="1160"/>
      <c r="L78" s="1160"/>
      <c r="M78" s="1162"/>
      <c r="N78" s="1160"/>
      <c r="O78" s="1160"/>
      <c r="P78" s="1160"/>
      <c r="Q78" s="1160"/>
      <c r="R78" s="1160"/>
      <c r="S78" s="1160"/>
      <c r="T78" s="1160"/>
      <c r="U78" s="1160"/>
      <c r="V78" s="1160"/>
      <c r="W78" s="1160"/>
      <c r="X78" s="1159"/>
      <c r="Y78" s="1160"/>
      <c r="Z78" s="1160"/>
    </row>
    <row r="79" spans="1:26">
      <c r="A79" s="569" t="s">
        <v>723</v>
      </c>
      <c r="B79" s="652"/>
      <c r="C79" s="1160"/>
      <c r="D79" s="1160"/>
      <c r="E79" s="1160"/>
      <c r="F79" s="1160"/>
      <c r="G79" s="1162"/>
      <c r="H79" s="1160"/>
      <c r="I79" s="1160"/>
      <c r="J79" s="1160"/>
      <c r="K79" s="1160"/>
      <c r="L79" s="1160"/>
      <c r="M79" s="1162"/>
      <c r="N79" s="1160"/>
      <c r="O79" s="1160"/>
      <c r="P79" s="1160"/>
      <c r="Q79" s="1160"/>
      <c r="R79" s="1160"/>
      <c r="S79" s="1160"/>
      <c r="T79" s="1160"/>
      <c r="U79" s="1160"/>
      <c r="V79" s="1160"/>
      <c r="W79" s="1160"/>
      <c r="X79" s="1159"/>
      <c r="Y79" s="1160"/>
      <c r="Z79" s="1160"/>
    </row>
    <row r="80" spans="1:26">
      <c r="A80" s="575" t="s">
        <v>724</v>
      </c>
      <c r="B80" s="653"/>
      <c r="C80" s="1160"/>
      <c r="D80" s="1160"/>
      <c r="E80" s="1160"/>
      <c r="F80" s="1160"/>
      <c r="G80" s="1162"/>
      <c r="H80" s="1160"/>
      <c r="I80" s="1160"/>
      <c r="J80" s="1160"/>
      <c r="K80" s="1160"/>
      <c r="L80" s="1160"/>
      <c r="M80" s="1162"/>
      <c r="N80" s="1160"/>
      <c r="O80" s="1160"/>
      <c r="P80" s="1160"/>
      <c r="Q80" s="1160"/>
      <c r="R80" s="1160"/>
      <c r="S80" s="1160"/>
      <c r="T80" s="1160"/>
      <c r="U80" s="1160"/>
      <c r="V80" s="1160"/>
      <c r="W80" s="1160"/>
      <c r="X80" s="1159"/>
      <c r="Y80" s="1160"/>
      <c r="Z80" s="1160"/>
    </row>
    <row r="81" spans="1:26">
      <c r="A81" s="573" t="s">
        <v>129</v>
      </c>
      <c r="B81" s="574"/>
      <c r="C81" s="1160"/>
      <c r="D81" s="1160"/>
      <c r="E81" s="1164">
        <f>SUM(E31:E62,E65:E68)</f>
        <v>0</v>
      </c>
      <c r="F81" s="1165"/>
      <c r="G81" s="1164">
        <f>SUM(G31:G62,G65:G68)</f>
        <v>0</v>
      </c>
      <c r="H81" s="1165"/>
      <c r="I81" s="1164">
        <f>SUM(I31:I62,I65:I68)</f>
        <v>0</v>
      </c>
      <c r="J81" s="1165"/>
      <c r="K81" s="1164">
        <f>SUM(K31:K62,K65:K68)</f>
        <v>0</v>
      </c>
      <c r="L81" s="1165"/>
      <c r="M81" s="1164">
        <f>SUM(M31:M62,M65:M68)</f>
        <v>0</v>
      </c>
      <c r="N81" s="1165"/>
      <c r="O81" s="1164">
        <f>SUM(O31:O62,O65:O68)</f>
        <v>0</v>
      </c>
      <c r="P81" s="1165"/>
      <c r="Q81" s="1164">
        <f>SUM(Q31:Q62,Q65:Q68)</f>
        <v>0</v>
      </c>
      <c r="R81" s="1165"/>
      <c r="S81" s="1164">
        <f>SUM(S31:S62,S65:S68)</f>
        <v>0</v>
      </c>
      <c r="T81" s="1165"/>
      <c r="U81" s="1164">
        <f>SUM(U31:U62,U65:U68)</f>
        <v>0</v>
      </c>
      <c r="V81" s="1165"/>
      <c r="W81" s="1164">
        <f>SUM(W31:W62,W65:W68)</f>
        <v>0</v>
      </c>
      <c r="X81" s="1165"/>
      <c r="Y81" s="1164">
        <f>SUM(Y31:Y62,Y65:Y68)</f>
        <v>0</v>
      </c>
      <c r="Z81" s="1164">
        <f>SUM(Z31:Z62,Z64:Z68)</f>
        <v>0</v>
      </c>
    </row>
  </sheetData>
  <sheetProtection password="F140" sheet="1" objects="1" scenarios="1"/>
  <mergeCells count="1">
    <mergeCell ref="A3:B3"/>
  </mergeCells>
  <phoneticPr fontId="82" type="noConversion"/>
  <printOptions verticalCentered="1"/>
  <pageMargins left="0.25" right="0.25" top="0.25" bottom="0.5" header="0.5" footer="0.25"/>
  <pageSetup paperSize="5" scale="57" fitToWidth="2" orientation="landscape" r:id="rId1"/>
  <headerFooter alignWithMargins="0">
    <oddFooter>&amp;R&amp;"Arial"&amp;08MH1960_HOSP_10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Z81"/>
  <sheetViews>
    <sheetView topLeftCell="V49" workbookViewId="0">
      <selection activeCell="Z81" sqref="Z81"/>
    </sheetView>
  </sheetViews>
  <sheetFormatPr defaultColWidth="7.109375" defaultRowHeight="12.75"/>
  <cols>
    <col min="1" max="1" width="3.33203125" style="564" customWidth="1"/>
    <col min="2" max="2" width="32.109375" style="564" bestFit="1" customWidth="1"/>
    <col min="3" max="3" width="14.5546875" style="564" customWidth="1"/>
    <col min="4" max="5" width="13.33203125" style="564" customWidth="1"/>
    <col min="6" max="9" width="13.33203125" style="564" hidden="1" customWidth="1"/>
    <col min="10" max="10" width="13.33203125" style="564" customWidth="1"/>
    <col min="11" max="11" width="13.21875" style="564" customWidth="1"/>
    <col min="12" max="15" width="13.33203125" style="564" hidden="1" customWidth="1"/>
    <col min="16" max="26" width="13.33203125" style="564" customWidth="1"/>
    <col min="27" max="16384" width="7.109375" style="564"/>
  </cols>
  <sheetData>
    <row r="1" spans="1:26" customFormat="1" ht="16.5" thickBot="1">
      <c r="A1" s="452" t="s">
        <v>624</v>
      </c>
      <c r="B1" s="452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1150"/>
      <c r="Z1" s="456" t="s">
        <v>1012</v>
      </c>
    </row>
    <row r="2" spans="1:26" customFormat="1" ht="12.75" customHeight="1" thickTop="1">
      <c r="A2" s="455" t="s">
        <v>455</v>
      </c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6" customFormat="1" ht="39" customHeight="1">
      <c r="A3" s="1329" t="s">
        <v>21</v>
      </c>
      <c r="B3" s="1330"/>
      <c r="C3" s="67"/>
      <c r="D3" s="67"/>
      <c r="E3" s="71"/>
      <c r="F3" s="71"/>
      <c r="G3" s="71"/>
    </row>
    <row r="4" spans="1:26" customFormat="1" ht="12.75" customHeight="1">
      <c r="A4" s="579" t="str">
        <f>"MH 1960_PHYS_10 "&amp;Revision_Date</f>
        <v>MH 1960_PHYS_10 (Rev. 9/2013)</v>
      </c>
      <c r="B4" s="67"/>
      <c r="C4" s="71"/>
      <c r="D4" s="633"/>
      <c r="E4" s="580"/>
      <c r="F4" s="580"/>
      <c r="G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80"/>
      <c r="Y4" s="564"/>
      <c r="Z4" s="580" t="str">
        <f>"FISCAL YEAR "&amp; FiscalYear_with_Dash</f>
        <v>FISCAL YEAR 2012 - 2013</v>
      </c>
    </row>
    <row r="5" spans="1:26" customFormat="1" ht="15.75" hidden="1">
      <c r="A5" s="71"/>
      <c r="B5" s="71"/>
      <c r="C5" s="71"/>
      <c r="D5" s="71"/>
      <c r="E5" s="71"/>
      <c r="F5" s="71"/>
      <c r="G5" s="71"/>
    </row>
    <row r="6" spans="1:26" customFormat="1" ht="12.75" customHeight="1">
      <c r="A6" s="70"/>
      <c r="B6" s="581" t="s">
        <v>175</v>
      </c>
      <c r="C6" s="811">
        <f>County_Code</f>
        <v>0</v>
      </c>
      <c r="D6" s="633"/>
      <c r="E6" s="633"/>
      <c r="F6" s="618"/>
      <c r="G6" s="618"/>
    </row>
    <row r="7" spans="1:26" customFormat="1" ht="12.75" hidden="1" customHeight="1">
      <c r="A7" s="70"/>
      <c r="B7" s="70"/>
      <c r="C7" s="564"/>
      <c r="D7" s="582"/>
      <c r="E7" s="71"/>
      <c r="F7" s="71"/>
      <c r="G7" s="73"/>
    </row>
    <row r="8" spans="1:26" customFormat="1" ht="10.5" customHeight="1">
      <c r="A8" s="71"/>
      <c r="B8" s="71"/>
      <c r="C8" s="71"/>
      <c r="D8" s="71"/>
      <c r="E8" s="635"/>
      <c r="F8" s="71"/>
      <c r="G8" s="71"/>
    </row>
    <row r="9" spans="1:26">
      <c r="A9" s="71"/>
      <c r="B9" s="632" t="s">
        <v>177</v>
      </c>
      <c r="C9" s="811">
        <f>Legal_Entity_Number</f>
        <v>0</v>
      </c>
      <c r="D9" s="633"/>
      <c r="E9" s="633"/>
      <c r="F9" s="633"/>
      <c r="G9" s="633"/>
    </row>
    <row r="10" spans="1:26" ht="12.75" hidden="1" customHeight="1"/>
    <row r="12" spans="1:26" hidden="1"/>
    <row r="13" spans="1:26">
      <c r="C13" s="565">
        <v>1</v>
      </c>
      <c r="D13" s="565">
        <v>2</v>
      </c>
      <c r="E13" s="565">
        <v>3</v>
      </c>
      <c r="F13" s="565">
        <v>4</v>
      </c>
      <c r="G13" s="565">
        <v>5</v>
      </c>
      <c r="H13" s="565">
        <v>6</v>
      </c>
      <c r="I13" s="565">
        <v>7</v>
      </c>
      <c r="J13" s="565">
        <v>4</v>
      </c>
      <c r="K13" s="565">
        <v>5</v>
      </c>
      <c r="L13" s="565">
        <v>8</v>
      </c>
      <c r="M13" s="565">
        <v>9</v>
      </c>
      <c r="N13" s="565">
        <v>12</v>
      </c>
      <c r="O13" s="565">
        <v>13</v>
      </c>
      <c r="P13" s="565">
        <v>6</v>
      </c>
      <c r="Q13" s="565">
        <v>7</v>
      </c>
      <c r="R13" s="565">
        <v>8</v>
      </c>
      <c r="S13" s="565">
        <v>9</v>
      </c>
      <c r="T13" s="565">
        <v>10</v>
      </c>
      <c r="U13" s="565">
        <v>11</v>
      </c>
      <c r="V13" s="565">
        <v>12</v>
      </c>
      <c r="W13" s="565">
        <v>13</v>
      </c>
      <c r="X13" s="565">
        <v>14</v>
      </c>
      <c r="Y13" s="565">
        <v>15</v>
      </c>
      <c r="Z13" s="565">
        <v>16</v>
      </c>
    </row>
    <row r="14" spans="1:26" s="904" customFormat="1" ht="75.75" customHeight="1">
      <c r="A14" s="902"/>
      <c r="B14" s="903"/>
      <c r="C14" s="900" t="s">
        <v>25</v>
      </c>
      <c r="D14" s="900" t="s">
        <v>966</v>
      </c>
      <c r="E14" s="900" t="s">
        <v>967</v>
      </c>
      <c r="F14" s="900" t="s">
        <v>966</v>
      </c>
      <c r="G14" s="900" t="s">
        <v>967</v>
      </c>
      <c r="H14" s="900" t="s">
        <v>966</v>
      </c>
      <c r="I14" s="900" t="s">
        <v>967</v>
      </c>
      <c r="J14" s="900" t="s">
        <v>968</v>
      </c>
      <c r="K14" s="900" t="s">
        <v>969</v>
      </c>
      <c r="L14" s="900" t="s">
        <v>968</v>
      </c>
      <c r="M14" s="900" t="s">
        <v>969</v>
      </c>
      <c r="N14" s="900" t="s">
        <v>993</v>
      </c>
      <c r="O14" s="900" t="s">
        <v>969</v>
      </c>
      <c r="P14" s="900" t="s">
        <v>970</v>
      </c>
      <c r="Q14" s="900" t="s">
        <v>971</v>
      </c>
      <c r="R14" s="900" t="s">
        <v>972</v>
      </c>
      <c r="S14" s="900" t="s">
        <v>973</v>
      </c>
      <c r="T14" s="900" t="s">
        <v>994</v>
      </c>
      <c r="U14" s="900" t="s">
        <v>975</v>
      </c>
      <c r="V14" s="900" t="s">
        <v>976</v>
      </c>
      <c r="W14" s="900" t="s">
        <v>977</v>
      </c>
      <c r="X14" s="898" t="s">
        <v>980</v>
      </c>
      <c r="Y14" s="900" t="s">
        <v>979</v>
      </c>
      <c r="Z14" s="900" t="s">
        <v>978</v>
      </c>
    </row>
    <row r="15" spans="1:26" s="912" customFormat="1" ht="15" customHeight="1">
      <c r="A15" s="908"/>
      <c r="B15" s="909"/>
      <c r="C15" s="910"/>
      <c r="D15" s="911" t="str">
        <f t="shared" ref="D15:Z15" si="0">Entire_FiscalYear</f>
        <v>07/01/12 - 06/30/13</v>
      </c>
      <c r="E15" s="911" t="str">
        <f t="shared" si="0"/>
        <v>07/01/12 - 06/30/13</v>
      </c>
      <c r="F15" s="911" t="str">
        <f t="shared" si="0"/>
        <v>07/01/12 - 06/30/13</v>
      </c>
      <c r="G15" s="911" t="str">
        <f t="shared" si="0"/>
        <v>07/01/12 - 06/30/13</v>
      </c>
      <c r="H15" s="911" t="str">
        <f t="shared" si="0"/>
        <v>07/01/12 - 06/30/13</v>
      </c>
      <c r="I15" s="911" t="str">
        <f t="shared" si="0"/>
        <v>07/01/12 - 06/30/13</v>
      </c>
      <c r="J15" s="911" t="str">
        <f t="shared" si="0"/>
        <v>07/01/12 - 06/30/13</v>
      </c>
      <c r="K15" s="911" t="str">
        <f t="shared" si="0"/>
        <v>07/01/12 - 06/30/13</v>
      </c>
      <c r="L15" s="911" t="str">
        <f t="shared" si="0"/>
        <v>07/01/12 - 06/30/13</v>
      </c>
      <c r="M15" s="911" t="str">
        <f t="shared" si="0"/>
        <v>07/01/12 - 06/30/13</v>
      </c>
      <c r="N15" s="911" t="str">
        <f t="shared" si="0"/>
        <v>07/01/12 - 06/30/13</v>
      </c>
      <c r="O15" s="911" t="str">
        <f t="shared" si="0"/>
        <v>07/01/12 - 06/30/13</v>
      </c>
      <c r="P15" s="911" t="str">
        <f t="shared" si="0"/>
        <v>07/01/12 - 06/30/13</v>
      </c>
      <c r="Q15" s="911" t="str">
        <f t="shared" si="0"/>
        <v>07/01/12 - 06/30/13</v>
      </c>
      <c r="R15" s="911" t="str">
        <f t="shared" si="0"/>
        <v>07/01/12 - 06/30/13</v>
      </c>
      <c r="S15" s="911" t="str">
        <f t="shared" si="0"/>
        <v>07/01/12 - 06/30/13</v>
      </c>
      <c r="T15" s="911" t="str">
        <f t="shared" si="0"/>
        <v>07/01/12 - 06/30/13</v>
      </c>
      <c r="U15" s="911" t="str">
        <f t="shared" si="0"/>
        <v>07/01/12 - 06/30/13</v>
      </c>
      <c r="V15" s="911" t="str">
        <f t="shared" si="0"/>
        <v>07/01/12 - 06/30/13</v>
      </c>
      <c r="W15" s="911" t="str">
        <f t="shared" si="0"/>
        <v>07/01/12 - 06/30/13</v>
      </c>
      <c r="X15" s="911" t="str">
        <f t="shared" si="0"/>
        <v>07/01/12 - 06/30/13</v>
      </c>
      <c r="Y15" s="911" t="str">
        <f t="shared" si="0"/>
        <v>07/01/12 - 06/30/13</v>
      </c>
      <c r="Z15" s="911" t="str">
        <f t="shared" si="0"/>
        <v>07/01/12 - 06/30/13</v>
      </c>
    </row>
    <row r="16" spans="1:26" ht="12.6" customHeight="1">
      <c r="A16" s="569" t="s">
        <v>681</v>
      </c>
      <c r="B16" s="1145"/>
      <c r="C16" s="1168"/>
      <c r="D16" s="1168"/>
      <c r="E16" s="1168"/>
      <c r="F16" s="1168"/>
      <c r="G16" s="1168"/>
      <c r="H16" s="1168"/>
      <c r="I16" s="1168"/>
      <c r="J16" s="1168"/>
      <c r="K16" s="1168"/>
      <c r="L16" s="1168"/>
      <c r="M16" s="1168"/>
      <c r="N16" s="1168"/>
      <c r="O16" s="1168"/>
      <c r="P16" s="1168"/>
      <c r="Q16" s="1168"/>
      <c r="R16" s="1168"/>
      <c r="S16" s="1168"/>
      <c r="T16" s="1168"/>
      <c r="U16" s="1168"/>
      <c r="V16" s="1168"/>
      <c r="W16" s="1168"/>
      <c r="X16" s="1169"/>
      <c r="Y16" s="1168"/>
      <c r="Z16" s="1168"/>
    </row>
    <row r="17" spans="1:26" ht="12.6" customHeight="1">
      <c r="A17" s="572"/>
      <c r="B17" s="1144" t="s">
        <v>682</v>
      </c>
      <c r="C17" s="1170"/>
      <c r="D17" s="1170"/>
      <c r="E17" s="1170"/>
      <c r="F17" s="1170"/>
      <c r="G17" s="1170"/>
      <c r="H17" s="1170"/>
      <c r="I17" s="1170"/>
      <c r="J17" s="1170"/>
      <c r="K17" s="1170"/>
      <c r="L17" s="1170"/>
      <c r="M17" s="1170"/>
      <c r="N17" s="1170"/>
      <c r="O17" s="1170"/>
      <c r="P17" s="1170"/>
      <c r="Q17" s="1170"/>
      <c r="R17" s="1170"/>
      <c r="S17" s="1170"/>
      <c r="T17" s="1170"/>
      <c r="U17" s="1170"/>
      <c r="V17" s="1170"/>
      <c r="W17" s="1170"/>
      <c r="X17" s="1170"/>
      <c r="Y17" s="1170"/>
      <c r="Z17" s="1170"/>
    </row>
    <row r="18" spans="1:26" ht="12.6" customHeight="1">
      <c r="A18" s="572"/>
      <c r="B18" s="1144" t="s">
        <v>683</v>
      </c>
      <c r="C18" s="1170"/>
      <c r="D18" s="1170"/>
      <c r="E18" s="1170"/>
      <c r="F18" s="1170"/>
      <c r="G18" s="1170"/>
      <c r="H18" s="1170"/>
      <c r="I18" s="1170"/>
      <c r="J18" s="1170"/>
      <c r="K18" s="1170"/>
      <c r="L18" s="1170"/>
      <c r="M18" s="1170"/>
      <c r="N18" s="1170"/>
      <c r="O18" s="1170"/>
      <c r="P18" s="1170"/>
      <c r="Q18" s="1170"/>
      <c r="R18" s="1170"/>
      <c r="S18" s="1170"/>
      <c r="T18" s="1170"/>
      <c r="U18" s="1170"/>
      <c r="V18" s="1170"/>
      <c r="W18" s="1170"/>
      <c r="X18" s="1170"/>
      <c r="Y18" s="1170"/>
      <c r="Z18" s="1170"/>
    </row>
    <row r="19" spans="1:26" ht="12.6" customHeight="1">
      <c r="A19" s="572"/>
      <c r="B19" s="1144" t="s">
        <v>684</v>
      </c>
      <c r="C19" s="1170"/>
      <c r="D19" s="1170"/>
      <c r="E19" s="1170"/>
      <c r="F19" s="1170"/>
      <c r="G19" s="1170"/>
      <c r="H19" s="1170"/>
      <c r="I19" s="1170"/>
      <c r="J19" s="1170"/>
      <c r="K19" s="1170"/>
      <c r="L19" s="1170"/>
      <c r="M19" s="1170"/>
      <c r="N19" s="1170"/>
      <c r="O19" s="1170"/>
      <c r="P19" s="1170"/>
      <c r="Q19" s="1170"/>
      <c r="R19" s="1170"/>
      <c r="S19" s="1170"/>
      <c r="T19" s="1170"/>
      <c r="U19" s="1170"/>
      <c r="V19" s="1170"/>
      <c r="W19" s="1170"/>
      <c r="X19" s="1170"/>
      <c r="Y19" s="1170"/>
      <c r="Z19" s="1170"/>
    </row>
    <row r="20" spans="1:26" ht="12.6" customHeight="1">
      <c r="A20" s="572"/>
      <c r="B20" s="1144" t="s">
        <v>685</v>
      </c>
      <c r="C20" s="1170"/>
      <c r="D20" s="1170"/>
      <c r="E20" s="1170"/>
      <c r="F20" s="1170"/>
      <c r="G20" s="1170"/>
      <c r="H20" s="1170"/>
      <c r="I20" s="1170"/>
      <c r="J20" s="1170"/>
      <c r="K20" s="1170"/>
      <c r="L20" s="1170"/>
      <c r="M20" s="1170"/>
      <c r="N20" s="1170"/>
      <c r="O20" s="1170"/>
      <c r="P20" s="1170"/>
      <c r="Q20" s="1170"/>
      <c r="R20" s="1170"/>
      <c r="S20" s="1170"/>
      <c r="T20" s="1170"/>
      <c r="U20" s="1170"/>
      <c r="V20" s="1170"/>
      <c r="W20" s="1170"/>
      <c r="X20" s="1170"/>
      <c r="Y20" s="1170"/>
      <c r="Z20" s="1170"/>
    </row>
    <row r="21" spans="1:26" ht="12.6" customHeight="1">
      <c r="A21" s="572"/>
      <c r="B21" s="1144" t="s">
        <v>686</v>
      </c>
      <c r="C21" s="1170"/>
      <c r="D21" s="1170"/>
      <c r="E21" s="1170"/>
      <c r="F21" s="1170"/>
      <c r="G21" s="1170"/>
      <c r="H21" s="1170"/>
      <c r="I21" s="1170"/>
      <c r="J21" s="1170"/>
      <c r="K21" s="1170"/>
      <c r="L21" s="1170"/>
      <c r="M21" s="1170"/>
      <c r="N21" s="1170"/>
      <c r="O21" s="1170"/>
      <c r="P21" s="1170"/>
      <c r="Q21" s="1170"/>
      <c r="R21" s="1170"/>
      <c r="S21" s="1170"/>
      <c r="T21" s="1170"/>
      <c r="U21" s="1170"/>
      <c r="V21" s="1170"/>
      <c r="W21" s="1170"/>
      <c r="X21" s="1170"/>
      <c r="Y21" s="1170"/>
      <c r="Z21" s="1170"/>
    </row>
    <row r="22" spans="1:26" ht="12.6" customHeight="1">
      <c r="A22" s="572"/>
      <c r="B22" s="1144" t="str">
        <f>MH1960_HOSP_COSTS!B21</f>
        <v>Other Special Care Unit (specify)</v>
      </c>
      <c r="C22" s="1170"/>
      <c r="D22" s="1170"/>
      <c r="E22" s="1170"/>
      <c r="F22" s="1170"/>
      <c r="G22" s="1170"/>
      <c r="H22" s="1170"/>
      <c r="I22" s="1170"/>
      <c r="J22" s="1170"/>
      <c r="K22" s="1170"/>
      <c r="L22" s="1170"/>
      <c r="M22" s="1170"/>
      <c r="N22" s="1170"/>
      <c r="O22" s="1170"/>
      <c r="P22" s="1170"/>
      <c r="Q22" s="1170"/>
      <c r="R22" s="1170"/>
      <c r="S22" s="1170"/>
      <c r="T22" s="1170"/>
      <c r="U22" s="1170"/>
      <c r="V22" s="1170"/>
      <c r="W22" s="1170"/>
      <c r="X22" s="1170"/>
      <c r="Y22" s="1170"/>
      <c r="Z22" s="1170"/>
    </row>
    <row r="23" spans="1:26" ht="12.6" customHeight="1">
      <c r="A23" s="572"/>
      <c r="B23" s="1144" t="str">
        <f>MH1960_HOSP_COSTS!B22</f>
        <v>Subprovider (specify)</v>
      </c>
      <c r="C23" s="1170"/>
      <c r="D23" s="1170"/>
      <c r="E23" s="1170"/>
      <c r="F23" s="1170"/>
      <c r="G23" s="1170"/>
      <c r="H23" s="1170"/>
      <c r="I23" s="1170"/>
      <c r="J23" s="1170"/>
      <c r="K23" s="1170"/>
      <c r="L23" s="1170"/>
      <c r="M23" s="1170"/>
      <c r="N23" s="1170"/>
      <c r="O23" s="1170"/>
      <c r="P23" s="1170"/>
      <c r="Q23" s="1170"/>
      <c r="R23" s="1170"/>
      <c r="S23" s="1170"/>
      <c r="T23" s="1170"/>
      <c r="U23" s="1170"/>
      <c r="V23" s="1170"/>
      <c r="W23" s="1170"/>
      <c r="X23" s="1170"/>
      <c r="Y23" s="1170"/>
      <c r="Z23" s="1170"/>
    </row>
    <row r="24" spans="1:26" ht="12.6" customHeight="1">
      <c r="A24" s="572"/>
      <c r="B24" s="1144" t="str">
        <f>MH1960_HOSP_COSTS!B23</f>
        <v>Subprovider (specify)</v>
      </c>
      <c r="C24" s="1170"/>
      <c r="D24" s="1170"/>
      <c r="E24" s="1170"/>
      <c r="F24" s="1170"/>
      <c r="G24" s="1170"/>
      <c r="H24" s="1170"/>
      <c r="I24" s="1170"/>
      <c r="J24" s="1170"/>
      <c r="K24" s="1170"/>
      <c r="L24" s="1170"/>
      <c r="M24" s="1170"/>
      <c r="N24" s="1170"/>
      <c r="O24" s="1170"/>
      <c r="P24" s="1170"/>
      <c r="Q24" s="1170"/>
      <c r="R24" s="1170"/>
      <c r="S24" s="1170"/>
      <c r="T24" s="1170"/>
      <c r="U24" s="1170"/>
      <c r="V24" s="1170"/>
      <c r="W24" s="1170"/>
      <c r="X24" s="1170"/>
      <c r="Y24" s="1170"/>
      <c r="Z24" s="1170"/>
    </row>
    <row r="25" spans="1:26" ht="12.6" customHeight="1">
      <c r="A25" s="572"/>
      <c r="B25" s="1144" t="str">
        <f>MH1960_HOSP_COSTS!B24</f>
        <v>Subprovider (specify)</v>
      </c>
      <c r="C25" s="1170"/>
      <c r="D25" s="1170"/>
      <c r="E25" s="1170"/>
      <c r="F25" s="1170"/>
      <c r="G25" s="1170"/>
      <c r="H25" s="1170"/>
      <c r="I25" s="1170"/>
      <c r="J25" s="1170"/>
      <c r="K25" s="1170"/>
      <c r="L25" s="1170"/>
      <c r="M25" s="1170"/>
      <c r="N25" s="1170"/>
      <c r="O25" s="1170"/>
      <c r="P25" s="1170"/>
      <c r="Q25" s="1170"/>
      <c r="R25" s="1170"/>
      <c r="S25" s="1170"/>
      <c r="T25" s="1170"/>
      <c r="U25" s="1170"/>
      <c r="V25" s="1170"/>
      <c r="W25" s="1170"/>
      <c r="X25" s="1170"/>
      <c r="Y25" s="1170"/>
      <c r="Z25" s="1170"/>
    </row>
    <row r="26" spans="1:26" ht="12.6" customHeight="1">
      <c r="A26" s="572"/>
      <c r="B26" s="1144" t="s">
        <v>689</v>
      </c>
      <c r="C26" s="1170"/>
      <c r="D26" s="1170"/>
      <c r="E26" s="1170"/>
      <c r="F26" s="1170"/>
      <c r="G26" s="1170"/>
      <c r="H26" s="1170"/>
      <c r="I26" s="1170"/>
      <c r="J26" s="1170"/>
      <c r="K26" s="1170"/>
      <c r="L26" s="1170"/>
      <c r="M26" s="1170"/>
      <c r="N26" s="1170"/>
      <c r="O26" s="1170"/>
      <c r="P26" s="1170"/>
      <c r="Q26" s="1170"/>
      <c r="R26" s="1170"/>
      <c r="S26" s="1170"/>
      <c r="T26" s="1170"/>
      <c r="U26" s="1170"/>
      <c r="V26" s="1170"/>
      <c r="W26" s="1170"/>
      <c r="X26" s="1170"/>
      <c r="Y26" s="1170"/>
      <c r="Z26" s="1170"/>
    </row>
    <row r="27" spans="1:26" ht="12.6" customHeight="1">
      <c r="A27" s="572"/>
      <c r="B27" s="1144" t="s">
        <v>690</v>
      </c>
      <c r="C27" s="1170"/>
      <c r="D27" s="1170"/>
      <c r="E27" s="1170"/>
      <c r="F27" s="1170"/>
      <c r="G27" s="1170"/>
      <c r="H27" s="1170"/>
      <c r="I27" s="1170"/>
      <c r="J27" s="1170"/>
      <c r="K27" s="1170"/>
      <c r="L27" s="1170"/>
      <c r="M27" s="1170"/>
      <c r="N27" s="1170"/>
      <c r="O27" s="1170"/>
      <c r="P27" s="1170"/>
      <c r="Q27" s="1170"/>
      <c r="R27" s="1170"/>
      <c r="S27" s="1170"/>
      <c r="T27" s="1170"/>
      <c r="U27" s="1170"/>
      <c r="V27" s="1170"/>
      <c r="W27" s="1170"/>
      <c r="X27" s="1170"/>
      <c r="Y27" s="1170"/>
      <c r="Z27" s="1170"/>
    </row>
    <row r="28" spans="1:26" ht="12.6" customHeight="1">
      <c r="A28" s="572"/>
      <c r="B28" s="1144" t="s">
        <v>691</v>
      </c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</row>
    <row r="29" spans="1:26" ht="12.6" customHeight="1">
      <c r="A29" s="573"/>
      <c r="B29" s="1146" t="s">
        <v>692</v>
      </c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</row>
    <row r="30" spans="1:26" ht="12.6" customHeight="1">
      <c r="A30" s="569" t="s">
        <v>693</v>
      </c>
      <c r="B30" s="1145"/>
      <c r="C30" s="1171"/>
      <c r="D30" s="1171"/>
      <c r="E30" s="1171"/>
      <c r="F30" s="1174"/>
      <c r="G30" s="1171"/>
      <c r="H30" s="1171"/>
      <c r="I30" s="1171"/>
      <c r="J30" s="1171"/>
      <c r="K30" s="1171"/>
      <c r="L30" s="1171"/>
      <c r="M30" s="1171"/>
      <c r="N30" s="1171"/>
      <c r="O30" s="1171"/>
      <c r="P30" s="1171"/>
      <c r="Q30" s="1171"/>
      <c r="R30" s="1171"/>
      <c r="S30" s="1171"/>
      <c r="T30" s="1171"/>
      <c r="U30" s="1171"/>
      <c r="V30" s="1171"/>
      <c r="W30" s="1171"/>
      <c r="X30" s="1171"/>
      <c r="Y30" s="1171"/>
      <c r="Z30" s="1171"/>
    </row>
    <row r="31" spans="1:26" ht="12.6" customHeight="1">
      <c r="A31" s="572"/>
      <c r="B31" s="1144" t="s">
        <v>694</v>
      </c>
      <c r="C31" s="1175">
        <f>MH1960_HOSP_COSTS!M30</f>
        <v>0</v>
      </c>
      <c r="D31" s="1152"/>
      <c r="E31" s="1172">
        <f t="shared" ref="E31:E62" si="1">$C31*D31</f>
        <v>0</v>
      </c>
      <c r="F31" s="1152"/>
      <c r="G31" s="1178">
        <f t="shared" ref="G31:G62" si="2">$C31*F31</f>
        <v>0</v>
      </c>
      <c r="H31" s="1152"/>
      <c r="I31" s="1172">
        <f t="shared" ref="I31:I62" si="3">$C31*H31</f>
        <v>0</v>
      </c>
      <c r="J31" s="1152"/>
      <c r="K31" s="1172">
        <f t="shared" ref="K31:K62" si="4">$C31*J31</f>
        <v>0</v>
      </c>
      <c r="L31" s="1152"/>
      <c r="M31" s="1172">
        <f t="shared" ref="M31:M62" si="5">$C31*L31</f>
        <v>0</v>
      </c>
      <c r="N31" s="1152"/>
      <c r="O31" s="1172">
        <f t="shared" ref="O31:O62" si="6">$C31*N31</f>
        <v>0</v>
      </c>
      <c r="P31" s="1152"/>
      <c r="Q31" s="1172">
        <f t="shared" ref="Q31:Q62" si="7">$C31*P31</f>
        <v>0</v>
      </c>
      <c r="R31" s="1152"/>
      <c r="S31" s="1172">
        <f t="shared" ref="S31:S62" si="8">$C31*R31</f>
        <v>0</v>
      </c>
      <c r="T31" s="1152"/>
      <c r="U31" s="1172">
        <f t="shared" ref="U31:U62" si="9">$C31*T31</f>
        <v>0</v>
      </c>
      <c r="V31" s="1152"/>
      <c r="W31" s="1172">
        <f t="shared" ref="W31:W62" si="10">$C31*V31</f>
        <v>0</v>
      </c>
      <c r="X31" s="1152"/>
      <c r="Y31" s="1172">
        <f t="shared" ref="Y31:Y68" si="11">$C31*X31</f>
        <v>0</v>
      </c>
      <c r="Z31" s="1158">
        <f t="shared" ref="Z31:Z62" si="12">SUM(E31,G31,I31,K31,M31,O31,Q31,S31,U31,W31,Y31)</f>
        <v>0</v>
      </c>
    </row>
    <row r="32" spans="1:26" ht="12.6" customHeight="1">
      <c r="A32" s="572"/>
      <c r="B32" s="1144" t="s">
        <v>695</v>
      </c>
      <c r="C32" s="1175">
        <f>MH1960_HOSP_COSTS!M31</f>
        <v>0</v>
      </c>
      <c r="D32" s="1152"/>
      <c r="E32" s="1172">
        <f t="shared" si="1"/>
        <v>0</v>
      </c>
      <c r="F32" s="1152"/>
      <c r="G32" s="1178">
        <f t="shared" si="2"/>
        <v>0</v>
      </c>
      <c r="H32" s="1152"/>
      <c r="I32" s="1172">
        <f t="shared" si="3"/>
        <v>0</v>
      </c>
      <c r="J32" s="1152"/>
      <c r="K32" s="1172">
        <f t="shared" si="4"/>
        <v>0</v>
      </c>
      <c r="L32" s="1152"/>
      <c r="M32" s="1172">
        <f t="shared" si="5"/>
        <v>0</v>
      </c>
      <c r="N32" s="1152"/>
      <c r="O32" s="1172">
        <f t="shared" si="6"/>
        <v>0</v>
      </c>
      <c r="P32" s="1152"/>
      <c r="Q32" s="1172">
        <f t="shared" si="7"/>
        <v>0</v>
      </c>
      <c r="R32" s="1152"/>
      <c r="S32" s="1172">
        <f t="shared" si="8"/>
        <v>0</v>
      </c>
      <c r="T32" s="1152"/>
      <c r="U32" s="1172">
        <f t="shared" si="9"/>
        <v>0</v>
      </c>
      <c r="V32" s="1152"/>
      <c r="W32" s="1172">
        <f t="shared" si="10"/>
        <v>0</v>
      </c>
      <c r="X32" s="1152"/>
      <c r="Y32" s="1172">
        <f t="shared" si="11"/>
        <v>0</v>
      </c>
      <c r="Z32" s="1158">
        <f t="shared" si="12"/>
        <v>0</v>
      </c>
    </row>
    <row r="33" spans="1:26" ht="12.6" customHeight="1">
      <c r="A33" s="572"/>
      <c r="B33" s="1144" t="s">
        <v>696</v>
      </c>
      <c r="C33" s="1175">
        <f>MH1960_HOSP_COSTS!M32</f>
        <v>0</v>
      </c>
      <c r="D33" s="1152"/>
      <c r="E33" s="1172">
        <f t="shared" si="1"/>
        <v>0</v>
      </c>
      <c r="F33" s="1152"/>
      <c r="G33" s="1178">
        <f t="shared" si="2"/>
        <v>0</v>
      </c>
      <c r="H33" s="1152"/>
      <c r="I33" s="1172">
        <f t="shared" si="3"/>
        <v>0</v>
      </c>
      <c r="J33" s="1152"/>
      <c r="K33" s="1172">
        <f t="shared" si="4"/>
        <v>0</v>
      </c>
      <c r="L33" s="1152"/>
      <c r="M33" s="1172">
        <f t="shared" si="5"/>
        <v>0</v>
      </c>
      <c r="N33" s="1152"/>
      <c r="O33" s="1172">
        <f t="shared" si="6"/>
        <v>0</v>
      </c>
      <c r="P33" s="1152"/>
      <c r="Q33" s="1172">
        <f t="shared" si="7"/>
        <v>0</v>
      </c>
      <c r="R33" s="1152"/>
      <c r="S33" s="1172">
        <f t="shared" si="8"/>
        <v>0</v>
      </c>
      <c r="T33" s="1152"/>
      <c r="U33" s="1172">
        <f t="shared" si="9"/>
        <v>0</v>
      </c>
      <c r="V33" s="1152"/>
      <c r="W33" s="1172">
        <f t="shared" si="10"/>
        <v>0</v>
      </c>
      <c r="X33" s="1152"/>
      <c r="Y33" s="1172">
        <f t="shared" si="11"/>
        <v>0</v>
      </c>
      <c r="Z33" s="1158">
        <f t="shared" si="12"/>
        <v>0</v>
      </c>
    </row>
    <row r="34" spans="1:26" ht="12.6" customHeight="1">
      <c r="A34" s="572"/>
      <c r="B34" s="1144" t="s">
        <v>697</v>
      </c>
      <c r="C34" s="1175">
        <f>MH1960_HOSP_COSTS!M33</f>
        <v>0</v>
      </c>
      <c r="D34" s="1152"/>
      <c r="E34" s="1172">
        <f t="shared" si="1"/>
        <v>0</v>
      </c>
      <c r="F34" s="1152"/>
      <c r="G34" s="1178">
        <f t="shared" si="2"/>
        <v>0</v>
      </c>
      <c r="H34" s="1152"/>
      <c r="I34" s="1172">
        <f t="shared" si="3"/>
        <v>0</v>
      </c>
      <c r="J34" s="1152"/>
      <c r="K34" s="1172">
        <f t="shared" si="4"/>
        <v>0</v>
      </c>
      <c r="L34" s="1152"/>
      <c r="M34" s="1172">
        <f t="shared" si="5"/>
        <v>0</v>
      </c>
      <c r="N34" s="1152"/>
      <c r="O34" s="1172">
        <f t="shared" si="6"/>
        <v>0</v>
      </c>
      <c r="P34" s="1152"/>
      <c r="Q34" s="1172">
        <f t="shared" si="7"/>
        <v>0</v>
      </c>
      <c r="R34" s="1152"/>
      <c r="S34" s="1172">
        <f t="shared" si="8"/>
        <v>0</v>
      </c>
      <c r="T34" s="1152"/>
      <c r="U34" s="1172">
        <f t="shared" si="9"/>
        <v>0</v>
      </c>
      <c r="V34" s="1152"/>
      <c r="W34" s="1172">
        <f t="shared" si="10"/>
        <v>0</v>
      </c>
      <c r="X34" s="1152"/>
      <c r="Y34" s="1172">
        <f t="shared" si="11"/>
        <v>0</v>
      </c>
      <c r="Z34" s="1158">
        <f t="shared" si="12"/>
        <v>0</v>
      </c>
    </row>
    <row r="35" spans="1:26" ht="12.6" customHeight="1">
      <c r="A35" s="572"/>
      <c r="B35" s="1144" t="s">
        <v>698</v>
      </c>
      <c r="C35" s="1175">
        <f>MH1960_HOSP_COSTS!M34</f>
        <v>0</v>
      </c>
      <c r="D35" s="1152"/>
      <c r="E35" s="1172">
        <f t="shared" si="1"/>
        <v>0</v>
      </c>
      <c r="F35" s="1152"/>
      <c r="G35" s="1178">
        <f t="shared" si="2"/>
        <v>0</v>
      </c>
      <c r="H35" s="1152"/>
      <c r="I35" s="1172">
        <f t="shared" si="3"/>
        <v>0</v>
      </c>
      <c r="J35" s="1152"/>
      <c r="K35" s="1172">
        <f t="shared" si="4"/>
        <v>0</v>
      </c>
      <c r="L35" s="1152"/>
      <c r="M35" s="1172">
        <f t="shared" si="5"/>
        <v>0</v>
      </c>
      <c r="N35" s="1152"/>
      <c r="O35" s="1172">
        <f t="shared" si="6"/>
        <v>0</v>
      </c>
      <c r="P35" s="1152"/>
      <c r="Q35" s="1172">
        <f t="shared" si="7"/>
        <v>0</v>
      </c>
      <c r="R35" s="1152"/>
      <c r="S35" s="1172">
        <f t="shared" si="8"/>
        <v>0</v>
      </c>
      <c r="T35" s="1152"/>
      <c r="U35" s="1172">
        <f t="shared" si="9"/>
        <v>0</v>
      </c>
      <c r="V35" s="1152"/>
      <c r="W35" s="1172">
        <f t="shared" si="10"/>
        <v>0</v>
      </c>
      <c r="X35" s="1152"/>
      <c r="Y35" s="1172">
        <f t="shared" si="11"/>
        <v>0</v>
      </c>
      <c r="Z35" s="1158">
        <f t="shared" si="12"/>
        <v>0</v>
      </c>
    </row>
    <row r="36" spans="1:26" ht="12.6" customHeight="1">
      <c r="A36" s="572"/>
      <c r="B36" s="1144" t="s">
        <v>699</v>
      </c>
      <c r="C36" s="1175">
        <f>MH1960_HOSP_COSTS!M35</f>
        <v>0</v>
      </c>
      <c r="D36" s="1152"/>
      <c r="E36" s="1172">
        <f t="shared" si="1"/>
        <v>0</v>
      </c>
      <c r="F36" s="1152"/>
      <c r="G36" s="1178">
        <f t="shared" si="2"/>
        <v>0</v>
      </c>
      <c r="H36" s="1152"/>
      <c r="I36" s="1172">
        <f t="shared" si="3"/>
        <v>0</v>
      </c>
      <c r="J36" s="1152"/>
      <c r="K36" s="1172">
        <f t="shared" si="4"/>
        <v>0</v>
      </c>
      <c r="L36" s="1152"/>
      <c r="M36" s="1172">
        <f t="shared" si="5"/>
        <v>0</v>
      </c>
      <c r="N36" s="1152"/>
      <c r="O36" s="1172">
        <f t="shared" si="6"/>
        <v>0</v>
      </c>
      <c r="P36" s="1152"/>
      <c r="Q36" s="1172">
        <f t="shared" si="7"/>
        <v>0</v>
      </c>
      <c r="R36" s="1152"/>
      <c r="S36" s="1172">
        <f t="shared" si="8"/>
        <v>0</v>
      </c>
      <c r="T36" s="1152"/>
      <c r="U36" s="1172">
        <f t="shared" si="9"/>
        <v>0</v>
      </c>
      <c r="V36" s="1152"/>
      <c r="W36" s="1172">
        <f t="shared" si="10"/>
        <v>0</v>
      </c>
      <c r="X36" s="1152"/>
      <c r="Y36" s="1172">
        <f t="shared" si="11"/>
        <v>0</v>
      </c>
      <c r="Z36" s="1158">
        <f t="shared" si="12"/>
        <v>0</v>
      </c>
    </row>
    <row r="37" spans="1:26" ht="12.6" customHeight="1">
      <c r="A37" s="572"/>
      <c r="B37" s="1144" t="s">
        <v>700</v>
      </c>
      <c r="C37" s="1175">
        <f>MH1960_HOSP_COSTS!M36</f>
        <v>0</v>
      </c>
      <c r="D37" s="1152"/>
      <c r="E37" s="1172">
        <f t="shared" si="1"/>
        <v>0</v>
      </c>
      <c r="F37" s="1152"/>
      <c r="G37" s="1178">
        <f t="shared" si="2"/>
        <v>0</v>
      </c>
      <c r="H37" s="1152"/>
      <c r="I37" s="1172">
        <f t="shared" si="3"/>
        <v>0</v>
      </c>
      <c r="J37" s="1152"/>
      <c r="K37" s="1172">
        <f t="shared" si="4"/>
        <v>0</v>
      </c>
      <c r="L37" s="1152"/>
      <c r="M37" s="1172">
        <f t="shared" si="5"/>
        <v>0</v>
      </c>
      <c r="N37" s="1152"/>
      <c r="O37" s="1172">
        <f t="shared" si="6"/>
        <v>0</v>
      </c>
      <c r="P37" s="1152"/>
      <c r="Q37" s="1172">
        <f t="shared" si="7"/>
        <v>0</v>
      </c>
      <c r="R37" s="1152"/>
      <c r="S37" s="1172">
        <f t="shared" si="8"/>
        <v>0</v>
      </c>
      <c r="T37" s="1152"/>
      <c r="U37" s="1172">
        <f t="shared" si="9"/>
        <v>0</v>
      </c>
      <c r="V37" s="1152"/>
      <c r="W37" s="1172">
        <f t="shared" si="10"/>
        <v>0</v>
      </c>
      <c r="X37" s="1152"/>
      <c r="Y37" s="1172">
        <f t="shared" si="11"/>
        <v>0</v>
      </c>
      <c r="Z37" s="1158">
        <f t="shared" si="12"/>
        <v>0</v>
      </c>
    </row>
    <row r="38" spans="1:26" ht="12.6" customHeight="1">
      <c r="A38" s="572"/>
      <c r="B38" s="1147" t="s">
        <v>931</v>
      </c>
      <c r="C38" s="1175">
        <f>MH1960_HOSP_COSTS!M37</f>
        <v>0</v>
      </c>
      <c r="D38" s="1152"/>
      <c r="E38" s="1172">
        <f t="shared" si="1"/>
        <v>0</v>
      </c>
      <c r="F38" s="1152"/>
      <c r="G38" s="1178">
        <f t="shared" si="2"/>
        <v>0</v>
      </c>
      <c r="H38" s="1152"/>
      <c r="I38" s="1172">
        <f t="shared" si="3"/>
        <v>0</v>
      </c>
      <c r="J38" s="1152"/>
      <c r="K38" s="1172">
        <f t="shared" si="4"/>
        <v>0</v>
      </c>
      <c r="L38" s="1152"/>
      <c r="M38" s="1172">
        <f t="shared" si="5"/>
        <v>0</v>
      </c>
      <c r="N38" s="1152"/>
      <c r="O38" s="1172">
        <f t="shared" si="6"/>
        <v>0</v>
      </c>
      <c r="P38" s="1152"/>
      <c r="Q38" s="1172">
        <f t="shared" si="7"/>
        <v>0</v>
      </c>
      <c r="R38" s="1152"/>
      <c r="S38" s="1172">
        <f t="shared" si="8"/>
        <v>0</v>
      </c>
      <c r="T38" s="1152"/>
      <c r="U38" s="1172">
        <f t="shared" si="9"/>
        <v>0</v>
      </c>
      <c r="V38" s="1152"/>
      <c r="W38" s="1172">
        <f t="shared" si="10"/>
        <v>0</v>
      </c>
      <c r="X38" s="1152"/>
      <c r="Y38" s="1172">
        <f t="shared" si="11"/>
        <v>0</v>
      </c>
      <c r="Z38" s="1158">
        <f t="shared" si="12"/>
        <v>0</v>
      </c>
    </row>
    <row r="39" spans="1:26" ht="12.6" customHeight="1">
      <c r="A39" s="572"/>
      <c r="B39" s="1147" t="s">
        <v>932</v>
      </c>
      <c r="C39" s="1175">
        <f>MH1960_HOSP_COSTS!M38</f>
        <v>0</v>
      </c>
      <c r="D39" s="1152"/>
      <c r="E39" s="1172">
        <f t="shared" si="1"/>
        <v>0</v>
      </c>
      <c r="F39" s="1152"/>
      <c r="G39" s="1178">
        <f t="shared" si="2"/>
        <v>0</v>
      </c>
      <c r="H39" s="1152"/>
      <c r="I39" s="1172">
        <f t="shared" si="3"/>
        <v>0</v>
      </c>
      <c r="J39" s="1152"/>
      <c r="K39" s="1172">
        <f t="shared" si="4"/>
        <v>0</v>
      </c>
      <c r="L39" s="1152"/>
      <c r="M39" s="1172">
        <f t="shared" si="5"/>
        <v>0</v>
      </c>
      <c r="N39" s="1152"/>
      <c r="O39" s="1172">
        <f t="shared" si="6"/>
        <v>0</v>
      </c>
      <c r="P39" s="1152"/>
      <c r="Q39" s="1172">
        <f t="shared" si="7"/>
        <v>0</v>
      </c>
      <c r="R39" s="1152"/>
      <c r="S39" s="1172">
        <f t="shared" si="8"/>
        <v>0</v>
      </c>
      <c r="T39" s="1152"/>
      <c r="U39" s="1172">
        <f t="shared" si="9"/>
        <v>0</v>
      </c>
      <c r="V39" s="1152"/>
      <c r="W39" s="1172">
        <f t="shared" si="10"/>
        <v>0</v>
      </c>
      <c r="X39" s="1152"/>
      <c r="Y39" s="1172">
        <f t="shared" si="11"/>
        <v>0</v>
      </c>
      <c r="Z39" s="1158">
        <f t="shared" si="12"/>
        <v>0</v>
      </c>
    </row>
    <row r="40" spans="1:26" ht="12.6" customHeight="1">
      <c r="A40" s="572"/>
      <c r="B40" s="1144" t="s">
        <v>701</v>
      </c>
      <c r="C40" s="1175">
        <f>MH1960_HOSP_COSTS!M39</f>
        <v>0</v>
      </c>
      <c r="D40" s="1152"/>
      <c r="E40" s="1172">
        <f t="shared" si="1"/>
        <v>0</v>
      </c>
      <c r="F40" s="1152"/>
      <c r="G40" s="1178">
        <f t="shared" si="2"/>
        <v>0</v>
      </c>
      <c r="H40" s="1152"/>
      <c r="I40" s="1172">
        <f t="shared" si="3"/>
        <v>0</v>
      </c>
      <c r="J40" s="1152"/>
      <c r="K40" s="1172">
        <f t="shared" si="4"/>
        <v>0</v>
      </c>
      <c r="L40" s="1152"/>
      <c r="M40" s="1172">
        <f t="shared" si="5"/>
        <v>0</v>
      </c>
      <c r="N40" s="1152"/>
      <c r="O40" s="1172">
        <f t="shared" si="6"/>
        <v>0</v>
      </c>
      <c r="P40" s="1152"/>
      <c r="Q40" s="1172">
        <f t="shared" si="7"/>
        <v>0</v>
      </c>
      <c r="R40" s="1152"/>
      <c r="S40" s="1172">
        <f t="shared" si="8"/>
        <v>0</v>
      </c>
      <c r="T40" s="1152"/>
      <c r="U40" s="1172">
        <f t="shared" si="9"/>
        <v>0</v>
      </c>
      <c r="V40" s="1152"/>
      <c r="W40" s="1172">
        <f t="shared" si="10"/>
        <v>0</v>
      </c>
      <c r="X40" s="1152"/>
      <c r="Y40" s="1172">
        <f t="shared" si="11"/>
        <v>0</v>
      </c>
      <c r="Z40" s="1158">
        <f t="shared" si="12"/>
        <v>0</v>
      </c>
    </row>
    <row r="41" spans="1:26" ht="12.6" customHeight="1">
      <c r="A41" s="572"/>
      <c r="B41" s="1144" t="s">
        <v>702</v>
      </c>
      <c r="C41" s="1175">
        <f>MH1960_HOSP_COSTS!M40</f>
        <v>0</v>
      </c>
      <c r="D41" s="1152"/>
      <c r="E41" s="1172">
        <f t="shared" si="1"/>
        <v>0</v>
      </c>
      <c r="F41" s="1152"/>
      <c r="G41" s="1178">
        <f t="shared" si="2"/>
        <v>0</v>
      </c>
      <c r="H41" s="1152"/>
      <c r="I41" s="1172">
        <f t="shared" si="3"/>
        <v>0</v>
      </c>
      <c r="J41" s="1152"/>
      <c r="K41" s="1172">
        <f t="shared" si="4"/>
        <v>0</v>
      </c>
      <c r="L41" s="1152"/>
      <c r="M41" s="1172">
        <f t="shared" si="5"/>
        <v>0</v>
      </c>
      <c r="N41" s="1152"/>
      <c r="O41" s="1172">
        <f t="shared" si="6"/>
        <v>0</v>
      </c>
      <c r="P41" s="1152"/>
      <c r="Q41" s="1172">
        <f t="shared" si="7"/>
        <v>0</v>
      </c>
      <c r="R41" s="1152"/>
      <c r="S41" s="1172">
        <f t="shared" si="8"/>
        <v>0</v>
      </c>
      <c r="T41" s="1152"/>
      <c r="U41" s="1172">
        <f t="shared" si="9"/>
        <v>0</v>
      </c>
      <c r="V41" s="1152"/>
      <c r="W41" s="1172">
        <f t="shared" si="10"/>
        <v>0</v>
      </c>
      <c r="X41" s="1152"/>
      <c r="Y41" s="1172">
        <f t="shared" si="11"/>
        <v>0</v>
      </c>
      <c r="Z41" s="1158">
        <f t="shared" si="12"/>
        <v>0</v>
      </c>
    </row>
    <row r="42" spans="1:26" ht="12.6" customHeight="1">
      <c r="A42" s="572"/>
      <c r="B42" s="1144" t="s">
        <v>703</v>
      </c>
      <c r="C42" s="1175">
        <f>MH1960_HOSP_COSTS!M41</f>
        <v>0</v>
      </c>
      <c r="D42" s="1152"/>
      <c r="E42" s="1172">
        <f t="shared" si="1"/>
        <v>0</v>
      </c>
      <c r="F42" s="1152"/>
      <c r="G42" s="1178">
        <f t="shared" si="2"/>
        <v>0</v>
      </c>
      <c r="H42" s="1152"/>
      <c r="I42" s="1172">
        <f t="shared" si="3"/>
        <v>0</v>
      </c>
      <c r="J42" s="1152"/>
      <c r="K42" s="1172">
        <f t="shared" si="4"/>
        <v>0</v>
      </c>
      <c r="L42" s="1152"/>
      <c r="M42" s="1172">
        <f t="shared" si="5"/>
        <v>0</v>
      </c>
      <c r="N42" s="1152"/>
      <c r="O42" s="1172">
        <f t="shared" si="6"/>
        <v>0</v>
      </c>
      <c r="P42" s="1152"/>
      <c r="Q42" s="1172">
        <f t="shared" si="7"/>
        <v>0</v>
      </c>
      <c r="R42" s="1152"/>
      <c r="S42" s="1172">
        <f t="shared" si="8"/>
        <v>0</v>
      </c>
      <c r="T42" s="1152"/>
      <c r="U42" s="1172">
        <f t="shared" si="9"/>
        <v>0</v>
      </c>
      <c r="V42" s="1152"/>
      <c r="W42" s="1172">
        <f t="shared" si="10"/>
        <v>0</v>
      </c>
      <c r="X42" s="1152"/>
      <c r="Y42" s="1172">
        <f t="shared" si="11"/>
        <v>0</v>
      </c>
      <c r="Z42" s="1158">
        <f t="shared" si="12"/>
        <v>0</v>
      </c>
    </row>
    <row r="43" spans="1:26" ht="12.6" customHeight="1">
      <c r="A43" s="572"/>
      <c r="B43" s="1144" t="s">
        <v>704</v>
      </c>
      <c r="C43" s="1175">
        <f>MH1960_HOSP_COSTS!M42</f>
        <v>0</v>
      </c>
      <c r="D43" s="1152"/>
      <c r="E43" s="1172">
        <f t="shared" si="1"/>
        <v>0</v>
      </c>
      <c r="F43" s="1152"/>
      <c r="G43" s="1178">
        <f t="shared" si="2"/>
        <v>0</v>
      </c>
      <c r="H43" s="1152"/>
      <c r="I43" s="1172">
        <f t="shared" si="3"/>
        <v>0</v>
      </c>
      <c r="J43" s="1152"/>
      <c r="K43" s="1172">
        <f t="shared" si="4"/>
        <v>0</v>
      </c>
      <c r="L43" s="1152"/>
      <c r="M43" s="1172">
        <f t="shared" si="5"/>
        <v>0</v>
      </c>
      <c r="N43" s="1152"/>
      <c r="O43" s="1172">
        <f t="shared" si="6"/>
        <v>0</v>
      </c>
      <c r="P43" s="1152"/>
      <c r="Q43" s="1172">
        <f t="shared" si="7"/>
        <v>0</v>
      </c>
      <c r="R43" s="1152"/>
      <c r="S43" s="1172">
        <f t="shared" si="8"/>
        <v>0</v>
      </c>
      <c r="T43" s="1152"/>
      <c r="U43" s="1172">
        <f t="shared" si="9"/>
        <v>0</v>
      </c>
      <c r="V43" s="1152"/>
      <c r="W43" s="1172">
        <f t="shared" si="10"/>
        <v>0</v>
      </c>
      <c r="X43" s="1152"/>
      <c r="Y43" s="1172">
        <f t="shared" si="11"/>
        <v>0</v>
      </c>
      <c r="Z43" s="1158">
        <f t="shared" si="12"/>
        <v>0</v>
      </c>
    </row>
    <row r="44" spans="1:26" ht="12.6" customHeight="1">
      <c r="A44" s="572"/>
      <c r="B44" s="1144" t="s">
        <v>705</v>
      </c>
      <c r="C44" s="1175">
        <f>MH1960_HOSP_COSTS!M43</f>
        <v>0</v>
      </c>
      <c r="D44" s="1152"/>
      <c r="E44" s="1172">
        <f t="shared" si="1"/>
        <v>0</v>
      </c>
      <c r="F44" s="1152"/>
      <c r="G44" s="1178">
        <f t="shared" si="2"/>
        <v>0</v>
      </c>
      <c r="H44" s="1152"/>
      <c r="I44" s="1172">
        <f t="shared" si="3"/>
        <v>0</v>
      </c>
      <c r="J44" s="1152"/>
      <c r="K44" s="1172">
        <f t="shared" si="4"/>
        <v>0</v>
      </c>
      <c r="L44" s="1152"/>
      <c r="M44" s="1172">
        <f t="shared" si="5"/>
        <v>0</v>
      </c>
      <c r="N44" s="1152"/>
      <c r="O44" s="1172">
        <f t="shared" si="6"/>
        <v>0</v>
      </c>
      <c r="P44" s="1152"/>
      <c r="Q44" s="1172">
        <f t="shared" si="7"/>
        <v>0</v>
      </c>
      <c r="R44" s="1152"/>
      <c r="S44" s="1172">
        <f t="shared" si="8"/>
        <v>0</v>
      </c>
      <c r="T44" s="1152"/>
      <c r="U44" s="1172">
        <f t="shared" si="9"/>
        <v>0</v>
      </c>
      <c r="V44" s="1152"/>
      <c r="W44" s="1172">
        <f t="shared" si="10"/>
        <v>0</v>
      </c>
      <c r="X44" s="1152"/>
      <c r="Y44" s="1172">
        <f t="shared" si="11"/>
        <v>0</v>
      </c>
      <c r="Z44" s="1158">
        <f t="shared" si="12"/>
        <v>0</v>
      </c>
    </row>
    <row r="45" spans="1:26" ht="12.6" customHeight="1">
      <c r="A45" s="572"/>
      <c r="B45" s="1144" t="s">
        <v>706</v>
      </c>
      <c r="C45" s="1175">
        <f>MH1960_HOSP_COSTS!M44</f>
        <v>0</v>
      </c>
      <c r="D45" s="1152"/>
      <c r="E45" s="1172">
        <f t="shared" si="1"/>
        <v>0</v>
      </c>
      <c r="F45" s="1152"/>
      <c r="G45" s="1178">
        <f t="shared" si="2"/>
        <v>0</v>
      </c>
      <c r="H45" s="1152"/>
      <c r="I45" s="1172">
        <f t="shared" si="3"/>
        <v>0</v>
      </c>
      <c r="J45" s="1152"/>
      <c r="K45" s="1172">
        <f t="shared" si="4"/>
        <v>0</v>
      </c>
      <c r="L45" s="1152"/>
      <c r="M45" s="1172">
        <f t="shared" si="5"/>
        <v>0</v>
      </c>
      <c r="N45" s="1152"/>
      <c r="O45" s="1172">
        <f t="shared" si="6"/>
        <v>0</v>
      </c>
      <c r="P45" s="1152"/>
      <c r="Q45" s="1172">
        <f t="shared" si="7"/>
        <v>0</v>
      </c>
      <c r="R45" s="1152"/>
      <c r="S45" s="1172">
        <f t="shared" si="8"/>
        <v>0</v>
      </c>
      <c r="T45" s="1152"/>
      <c r="U45" s="1172">
        <f t="shared" si="9"/>
        <v>0</v>
      </c>
      <c r="V45" s="1152"/>
      <c r="W45" s="1172">
        <f t="shared" si="10"/>
        <v>0</v>
      </c>
      <c r="X45" s="1152"/>
      <c r="Y45" s="1172">
        <f t="shared" si="11"/>
        <v>0</v>
      </c>
      <c r="Z45" s="1158">
        <f t="shared" si="12"/>
        <v>0</v>
      </c>
    </row>
    <row r="46" spans="1:26" ht="12.6" customHeight="1">
      <c r="A46" s="572"/>
      <c r="B46" s="1144" t="s">
        <v>707</v>
      </c>
      <c r="C46" s="1175">
        <f>MH1960_HOSP_COSTS!M45</f>
        <v>0</v>
      </c>
      <c r="D46" s="1152"/>
      <c r="E46" s="1172">
        <f t="shared" si="1"/>
        <v>0</v>
      </c>
      <c r="F46" s="1152"/>
      <c r="G46" s="1178">
        <f t="shared" si="2"/>
        <v>0</v>
      </c>
      <c r="H46" s="1152"/>
      <c r="I46" s="1172">
        <f t="shared" si="3"/>
        <v>0</v>
      </c>
      <c r="J46" s="1152"/>
      <c r="K46" s="1172">
        <f t="shared" si="4"/>
        <v>0</v>
      </c>
      <c r="L46" s="1152"/>
      <c r="M46" s="1172">
        <f t="shared" si="5"/>
        <v>0</v>
      </c>
      <c r="N46" s="1152"/>
      <c r="O46" s="1172">
        <f t="shared" si="6"/>
        <v>0</v>
      </c>
      <c r="P46" s="1152"/>
      <c r="Q46" s="1172">
        <f t="shared" si="7"/>
        <v>0</v>
      </c>
      <c r="R46" s="1152"/>
      <c r="S46" s="1172">
        <f t="shared" si="8"/>
        <v>0</v>
      </c>
      <c r="T46" s="1152"/>
      <c r="U46" s="1172">
        <f t="shared" si="9"/>
        <v>0</v>
      </c>
      <c r="V46" s="1152"/>
      <c r="W46" s="1172">
        <f t="shared" si="10"/>
        <v>0</v>
      </c>
      <c r="X46" s="1152"/>
      <c r="Y46" s="1172">
        <f t="shared" si="11"/>
        <v>0</v>
      </c>
      <c r="Z46" s="1158">
        <f t="shared" si="12"/>
        <v>0</v>
      </c>
    </row>
    <row r="47" spans="1:26" ht="12.6" customHeight="1">
      <c r="A47" s="572"/>
      <c r="B47" s="1144" t="s">
        <v>708</v>
      </c>
      <c r="C47" s="1175">
        <f>MH1960_HOSP_COSTS!M46</f>
        <v>0</v>
      </c>
      <c r="D47" s="1152"/>
      <c r="E47" s="1172">
        <f t="shared" si="1"/>
        <v>0</v>
      </c>
      <c r="F47" s="1152"/>
      <c r="G47" s="1178">
        <f t="shared" si="2"/>
        <v>0</v>
      </c>
      <c r="H47" s="1152"/>
      <c r="I47" s="1172">
        <f t="shared" si="3"/>
        <v>0</v>
      </c>
      <c r="J47" s="1152"/>
      <c r="K47" s="1172">
        <f t="shared" si="4"/>
        <v>0</v>
      </c>
      <c r="L47" s="1152"/>
      <c r="M47" s="1172">
        <f t="shared" si="5"/>
        <v>0</v>
      </c>
      <c r="N47" s="1152"/>
      <c r="O47" s="1172">
        <f t="shared" si="6"/>
        <v>0</v>
      </c>
      <c r="P47" s="1152"/>
      <c r="Q47" s="1172">
        <f t="shared" si="7"/>
        <v>0</v>
      </c>
      <c r="R47" s="1152"/>
      <c r="S47" s="1172">
        <f t="shared" si="8"/>
        <v>0</v>
      </c>
      <c r="T47" s="1152"/>
      <c r="U47" s="1172">
        <f t="shared" si="9"/>
        <v>0</v>
      </c>
      <c r="V47" s="1152"/>
      <c r="W47" s="1172">
        <f t="shared" si="10"/>
        <v>0</v>
      </c>
      <c r="X47" s="1152"/>
      <c r="Y47" s="1172">
        <f t="shared" si="11"/>
        <v>0</v>
      </c>
      <c r="Z47" s="1158">
        <f t="shared" si="12"/>
        <v>0</v>
      </c>
    </row>
    <row r="48" spans="1:26" ht="12.6" customHeight="1">
      <c r="A48" s="572"/>
      <c r="B48" s="1147" t="s">
        <v>933</v>
      </c>
      <c r="C48" s="1175">
        <f>MH1960_HOSP_COSTS!M47</f>
        <v>0</v>
      </c>
      <c r="D48" s="1152"/>
      <c r="E48" s="1172">
        <f t="shared" si="1"/>
        <v>0</v>
      </c>
      <c r="F48" s="1152"/>
      <c r="G48" s="1178">
        <f t="shared" si="2"/>
        <v>0</v>
      </c>
      <c r="H48" s="1152"/>
      <c r="I48" s="1172">
        <f t="shared" si="3"/>
        <v>0</v>
      </c>
      <c r="J48" s="1152"/>
      <c r="K48" s="1172">
        <f t="shared" si="4"/>
        <v>0</v>
      </c>
      <c r="L48" s="1152"/>
      <c r="M48" s="1172">
        <f t="shared" si="5"/>
        <v>0</v>
      </c>
      <c r="N48" s="1152"/>
      <c r="O48" s="1172">
        <f t="shared" si="6"/>
        <v>0</v>
      </c>
      <c r="P48" s="1152"/>
      <c r="Q48" s="1172">
        <f t="shared" si="7"/>
        <v>0</v>
      </c>
      <c r="R48" s="1152"/>
      <c r="S48" s="1172">
        <f t="shared" si="8"/>
        <v>0</v>
      </c>
      <c r="T48" s="1152"/>
      <c r="U48" s="1172">
        <f t="shared" si="9"/>
        <v>0</v>
      </c>
      <c r="V48" s="1152"/>
      <c r="W48" s="1172">
        <f t="shared" si="10"/>
        <v>0</v>
      </c>
      <c r="X48" s="1152"/>
      <c r="Y48" s="1172">
        <f t="shared" si="11"/>
        <v>0</v>
      </c>
      <c r="Z48" s="1158">
        <f t="shared" si="12"/>
        <v>0</v>
      </c>
    </row>
    <row r="49" spans="1:26" ht="12.6" customHeight="1">
      <c r="A49" s="572"/>
      <c r="B49" s="1144" t="s">
        <v>709</v>
      </c>
      <c r="C49" s="1175">
        <f>MH1960_HOSP_COSTS!M48</f>
        <v>0</v>
      </c>
      <c r="D49" s="1152"/>
      <c r="E49" s="1172">
        <f t="shared" si="1"/>
        <v>0</v>
      </c>
      <c r="F49" s="1152"/>
      <c r="G49" s="1178">
        <f t="shared" si="2"/>
        <v>0</v>
      </c>
      <c r="H49" s="1152"/>
      <c r="I49" s="1172">
        <f t="shared" si="3"/>
        <v>0</v>
      </c>
      <c r="J49" s="1152"/>
      <c r="K49" s="1172">
        <f t="shared" si="4"/>
        <v>0</v>
      </c>
      <c r="L49" s="1152"/>
      <c r="M49" s="1172">
        <f t="shared" si="5"/>
        <v>0</v>
      </c>
      <c r="N49" s="1152"/>
      <c r="O49" s="1172">
        <f t="shared" si="6"/>
        <v>0</v>
      </c>
      <c r="P49" s="1152"/>
      <c r="Q49" s="1172">
        <f t="shared" si="7"/>
        <v>0</v>
      </c>
      <c r="R49" s="1152"/>
      <c r="S49" s="1172">
        <f t="shared" si="8"/>
        <v>0</v>
      </c>
      <c r="T49" s="1152"/>
      <c r="U49" s="1172">
        <f t="shared" si="9"/>
        <v>0</v>
      </c>
      <c r="V49" s="1152"/>
      <c r="W49" s="1172">
        <f t="shared" si="10"/>
        <v>0</v>
      </c>
      <c r="X49" s="1152"/>
      <c r="Y49" s="1172">
        <f t="shared" si="11"/>
        <v>0</v>
      </c>
      <c r="Z49" s="1158">
        <f t="shared" si="12"/>
        <v>0</v>
      </c>
    </row>
    <row r="50" spans="1:26" ht="12.6" customHeight="1">
      <c r="A50" s="572"/>
      <c r="B50" s="1144" t="s">
        <v>710</v>
      </c>
      <c r="C50" s="1175">
        <f>MH1960_HOSP_COSTS!M49</f>
        <v>0</v>
      </c>
      <c r="D50" s="1152"/>
      <c r="E50" s="1172">
        <f t="shared" si="1"/>
        <v>0</v>
      </c>
      <c r="F50" s="1152"/>
      <c r="G50" s="1178">
        <f t="shared" si="2"/>
        <v>0</v>
      </c>
      <c r="H50" s="1152"/>
      <c r="I50" s="1172">
        <f t="shared" si="3"/>
        <v>0</v>
      </c>
      <c r="J50" s="1152"/>
      <c r="K50" s="1172">
        <f t="shared" si="4"/>
        <v>0</v>
      </c>
      <c r="L50" s="1152"/>
      <c r="M50" s="1172">
        <f t="shared" si="5"/>
        <v>0</v>
      </c>
      <c r="N50" s="1152"/>
      <c r="O50" s="1172">
        <f t="shared" si="6"/>
        <v>0</v>
      </c>
      <c r="P50" s="1152"/>
      <c r="Q50" s="1172">
        <f t="shared" si="7"/>
        <v>0</v>
      </c>
      <c r="R50" s="1152"/>
      <c r="S50" s="1172">
        <f t="shared" si="8"/>
        <v>0</v>
      </c>
      <c r="T50" s="1152"/>
      <c r="U50" s="1172">
        <f t="shared" si="9"/>
        <v>0</v>
      </c>
      <c r="V50" s="1152"/>
      <c r="W50" s="1172">
        <f t="shared" si="10"/>
        <v>0</v>
      </c>
      <c r="X50" s="1152"/>
      <c r="Y50" s="1172">
        <f t="shared" si="11"/>
        <v>0</v>
      </c>
      <c r="Z50" s="1158">
        <f t="shared" si="12"/>
        <v>0</v>
      </c>
    </row>
    <row r="51" spans="1:26" ht="12.6" customHeight="1">
      <c r="A51" s="572"/>
      <c r="B51" s="1144" t="s">
        <v>711</v>
      </c>
      <c r="C51" s="1175">
        <f>MH1960_HOSP_COSTS!M50</f>
        <v>0</v>
      </c>
      <c r="D51" s="1152"/>
      <c r="E51" s="1172">
        <f t="shared" si="1"/>
        <v>0</v>
      </c>
      <c r="F51" s="1152"/>
      <c r="G51" s="1178">
        <f t="shared" si="2"/>
        <v>0</v>
      </c>
      <c r="H51" s="1152"/>
      <c r="I51" s="1172">
        <f t="shared" si="3"/>
        <v>0</v>
      </c>
      <c r="J51" s="1152"/>
      <c r="K51" s="1172">
        <f t="shared" si="4"/>
        <v>0</v>
      </c>
      <c r="L51" s="1152"/>
      <c r="M51" s="1172">
        <f t="shared" si="5"/>
        <v>0</v>
      </c>
      <c r="N51" s="1152"/>
      <c r="O51" s="1172">
        <f t="shared" si="6"/>
        <v>0</v>
      </c>
      <c r="P51" s="1152"/>
      <c r="Q51" s="1172">
        <f t="shared" si="7"/>
        <v>0</v>
      </c>
      <c r="R51" s="1152"/>
      <c r="S51" s="1172">
        <f t="shared" si="8"/>
        <v>0</v>
      </c>
      <c r="T51" s="1152"/>
      <c r="U51" s="1172">
        <f t="shared" si="9"/>
        <v>0</v>
      </c>
      <c r="V51" s="1152"/>
      <c r="W51" s="1172">
        <f t="shared" si="10"/>
        <v>0</v>
      </c>
      <c r="X51" s="1152"/>
      <c r="Y51" s="1172">
        <f t="shared" si="11"/>
        <v>0</v>
      </c>
      <c r="Z51" s="1158">
        <f t="shared" si="12"/>
        <v>0</v>
      </c>
    </row>
    <row r="52" spans="1:26" ht="12.6" customHeight="1">
      <c r="A52" s="572"/>
      <c r="B52" s="1144" t="s">
        <v>712</v>
      </c>
      <c r="C52" s="1175">
        <f>MH1960_HOSP_COSTS!M51</f>
        <v>0</v>
      </c>
      <c r="D52" s="1152"/>
      <c r="E52" s="1172">
        <f t="shared" si="1"/>
        <v>0</v>
      </c>
      <c r="F52" s="1152"/>
      <c r="G52" s="1178">
        <f t="shared" si="2"/>
        <v>0</v>
      </c>
      <c r="H52" s="1152"/>
      <c r="I52" s="1172">
        <f t="shared" si="3"/>
        <v>0</v>
      </c>
      <c r="J52" s="1152"/>
      <c r="K52" s="1172">
        <f t="shared" si="4"/>
        <v>0</v>
      </c>
      <c r="L52" s="1152"/>
      <c r="M52" s="1172">
        <f t="shared" si="5"/>
        <v>0</v>
      </c>
      <c r="N52" s="1152"/>
      <c r="O52" s="1172">
        <f t="shared" si="6"/>
        <v>0</v>
      </c>
      <c r="P52" s="1152"/>
      <c r="Q52" s="1172">
        <f t="shared" si="7"/>
        <v>0</v>
      </c>
      <c r="R52" s="1152"/>
      <c r="S52" s="1172">
        <f t="shared" si="8"/>
        <v>0</v>
      </c>
      <c r="T52" s="1152"/>
      <c r="U52" s="1172">
        <f t="shared" si="9"/>
        <v>0</v>
      </c>
      <c r="V52" s="1152"/>
      <c r="W52" s="1172">
        <f t="shared" si="10"/>
        <v>0</v>
      </c>
      <c r="X52" s="1152"/>
      <c r="Y52" s="1172">
        <f t="shared" si="11"/>
        <v>0</v>
      </c>
      <c r="Z52" s="1158">
        <f t="shared" si="12"/>
        <v>0</v>
      </c>
    </row>
    <row r="53" spans="1:26" ht="12.6" customHeight="1">
      <c r="A53" s="572"/>
      <c r="B53" s="1144" t="s">
        <v>713</v>
      </c>
      <c r="C53" s="1175">
        <f>MH1960_HOSP_COSTS!M52</f>
        <v>0</v>
      </c>
      <c r="D53" s="1152"/>
      <c r="E53" s="1172">
        <f t="shared" si="1"/>
        <v>0</v>
      </c>
      <c r="F53" s="1152"/>
      <c r="G53" s="1178">
        <f t="shared" si="2"/>
        <v>0</v>
      </c>
      <c r="H53" s="1152"/>
      <c r="I53" s="1172">
        <f t="shared" si="3"/>
        <v>0</v>
      </c>
      <c r="J53" s="1152"/>
      <c r="K53" s="1172">
        <f t="shared" si="4"/>
        <v>0</v>
      </c>
      <c r="L53" s="1152"/>
      <c r="M53" s="1172">
        <f t="shared" si="5"/>
        <v>0</v>
      </c>
      <c r="N53" s="1152"/>
      <c r="O53" s="1172">
        <f t="shared" si="6"/>
        <v>0</v>
      </c>
      <c r="P53" s="1152"/>
      <c r="Q53" s="1172">
        <f t="shared" si="7"/>
        <v>0</v>
      </c>
      <c r="R53" s="1152"/>
      <c r="S53" s="1172">
        <f t="shared" si="8"/>
        <v>0</v>
      </c>
      <c r="T53" s="1152"/>
      <c r="U53" s="1172">
        <f t="shared" si="9"/>
        <v>0</v>
      </c>
      <c r="V53" s="1152"/>
      <c r="W53" s="1172">
        <f t="shared" si="10"/>
        <v>0</v>
      </c>
      <c r="X53" s="1152"/>
      <c r="Y53" s="1172">
        <f t="shared" si="11"/>
        <v>0</v>
      </c>
      <c r="Z53" s="1158">
        <f t="shared" si="12"/>
        <v>0</v>
      </c>
    </row>
    <row r="54" spans="1:26" ht="12.6" customHeight="1">
      <c r="A54" s="572"/>
      <c r="B54" s="1144" t="s">
        <v>714</v>
      </c>
      <c r="C54" s="1175">
        <f>MH1960_HOSP_COSTS!M53</f>
        <v>0</v>
      </c>
      <c r="D54" s="1152"/>
      <c r="E54" s="1172">
        <f t="shared" si="1"/>
        <v>0</v>
      </c>
      <c r="F54" s="1152"/>
      <c r="G54" s="1178">
        <f t="shared" si="2"/>
        <v>0</v>
      </c>
      <c r="H54" s="1152"/>
      <c r="I54" s="1172">
        <f t="shared" si="3"/>
        <v>0</v>
      </c>
      <c r="J54" s="1152"/>
      <c r="K54" s="1172">
        <f t="shared" si="4"/>
        <v>0</v>
      </c>
      <c r="L54" s="1152"/>
      <c r="M54" s="1172">
        <f t="shared" si="5"/>
        <v>0</v>
      </c>
      <c r="N54" s="1152"/>
      <c r="O54" s="1172">
        <f t="shared" si="6"/>
        <v>0</v>
      </c>
      <c r="P54" s="1152"/>
      <c r="Q54" s="1172">
        <f t="shared" si="7"/>
        <v>0</v>
      </c>
      <c r="R54" s="1152"/>
      <c r="S54" s="1172">
        <f t="shared" si="8"/>
        <v>0</v>
      </c>
      <c r="T54" s="1152"/>
      <c r="U54" s="1172">
        <f t="shared" si="9"/>
        <v>0</v>
      </c>
      <c r="V54" s="1152"/>
      <c r="W54" s="1172">
        <f t="shared" si="10"/>
        <v>0</v>
      </c>
      <c r="X54" s="1152"/>
      <c r="Y54" s="1172">
        <f t="shared" si="11"/>
        <v>0</v>
      </c>
      <c r="Z54" s="1158">
        <f t="shared" si="12"/>
        <v>0</v>
      </c>
    </row>
    <row r="55" spans="1:26" ht="12.6" customHeight="1">
      <c r="A55" s="572"/>
      <c r="B55" s="1144" t="s">
        <v>715</v>
      </c>
      <c r="C55" s="1175">
        <f>MH1960_HOSP_COSTS!M54</f>
        <v>0</v>
      </c>
      <c r="D55" s="1152"/>
      <c r="E55" s="1172">
        <f t="shared" si="1"/>
        <v>0</v>
      </c>
      <c r="F55" s="1152"/>
      <c r="G55" s="1178">
        <f t="shared" si="2"/>
        <v>0</v>
      </c>
      <c r="H55" s="1152"/>
      <c r="I55" s="1172">
        <f t="shared" si="3"/>
        <v>0</v>
      </c>
      <c r="J55" s="1152"/>
      <c r="K55" s="1172">
        <f t="shared" si="4"/>
        <v>0</v>
      </c>
      <c r="L55" s="1152"/>
      <c r="M55" s="1172">
        <f t="shared" si="5"/>
        <v>0</v>
      </c>
      <c r="N55" s="1152"/>
      <c r="O55" s="1172">
        <f t="shared" si="6"/>
        <v>0</v>
      </c>
      <c r="P55" s="1152"/>
      <c r="Q55" s="1172">
        <f t="shared" si="7"/>
        <v>0</v>
      </c>
      <c r="R55" s="1152"/>
      <c r="S55" s="1172">
        <f t="shared" si="8"/>
        <v>0</v>
      </c>
      <c r="T55" s="1152"/>
      <c r="U55" s="1172">
        <f t="shared" si="9"/>
        <v>0</v>
      </c>
      <c r="V55" s="1152"/>
      <c r="W55" s="1172">
        <f t="shared" si="10"/>
        <v>0</v>
      </c>
      <c r="X55" s="1152"/>
      <c r="Y55" s="1172">
        <f t="shared" si="11"/>
        <v>0</v>
      </c>
      <c r="Z55" s="1158">
        <f t="shared" si="12"/>
        <v>0</v>
      </c>
    </row>
    <row r="56" spans="1:26" ht="12.6" customHeight="1">
      <c r="A56" s="572"/>
      <c r="B56" s="1144" t="s">
        <v>716</v>
      </c>
      <c r="C56" s="1175">
        <f>MH1960_HOSP_COSTS!M55</f>
        <v>0</v>
      </c>
      <c r="D56" s="1152"/>
      <c r="E56" s="1172">
        <f t="shared" si="1"/>
        <v>0</v>
      </c>
      <c r="F56" s="1152"/>
      <c r="G56" s="1178">
        <f t="shared" si="2"/>
        <v>0</v>
      </c>
      <c r="H56" s="1152"/>
      <c r="I56" s="1172">
        <f t="shared" si="3"/>
        <v>0</v>
      </c>
      <c r="J56" s="1152"/>
      <c r="K56" s="1172">
        <f t="shared" si="4"/>
        <v>0</v>
      </c>
      <c r="L56" s="1152"/>
      <c r="M56" s="1172">
        <f t="shared" si="5"/>
        <v>0</v>
      </c>
      <c r="N56" s="1152"/>
      <c r="O56" s="1172">
        <f t="shared" si="6"/>
        <v>0</v>
      </c>
      <c r="P56" s="1152"/>
      <c r="Q56" s="1172">
        <f t="shared" si="7"/>
        <v>0</v>
      </c>
      <c r="R56" s="1152"/>
      <c r="S56" s="1172">
        <f t="shared" si="8"/>
        <v>0</v>
      </c>
      <c r="T56" s="1152"/>
      <c r="U56" s="1172">
        <f t="shared" si="9"/>
        <v>0</v>
      </c>
      <c r="V56" s="1152"/>
      <c r="W56" s="1172">
        <f t="shared" si="10"/>
        <v>0</v>
      </c>
      <c r="X56" s="1152"/>
      <c r="Y56" s="1172">
        <f t="shared" si="11"/>
        <v>0</v>
      </c>
      <c r="Z56" s="1158">
        <f t="shared" si="12"/>
        <v>0</v>
      </c>
    </row>
    <row r="57" spans="1:26" ht="12.6" customHeight="1">
      <c r="A57" s="572"/>
      <c r="B57" s="1147" t="s">
        <v>934</v>
      </c>
      <c r="C57" s="1175">
        <f>MH1960_HOSP_COSTS!M56</f>
        <v>0</v>
      </c>
      <c r="D57" s="1152"/>
      <c r="E57" s="1172">
        <f t="shared" si="1"/>
        <v>0</v>
      </c>
      <c r="F57" s="1152"/>
      <c r="G57" s="1178">
        <f t="shared" si="2"/>
        <v>0</v>
      </c>
      <c r="H57" s="1152"/>
      <c r="I57" s="1172">
        <f t="shared" si="3"/>
        <v>0</v>
      </c>
      <c r="J57" s="1152"/>
      <c r="K57" s="1172">
        <f t="shared" si="4"/>
        <v>0</v>
      </c>
      <c r="L57" s="1152"/>
      <c r="M57" s="1172">
        <f t="shared" si="5"/>
        <v>0</v>
      </c>
      <c r="N57" s="1152"/>
      <c r="O57" s="1172">
        <f t="shared" si="6"/>
        <v>0</v>
      </c>
      <c r="P57" s="1152"/>
      <c r="Q57" s="1172">
        <f t="shared" si="7"/>
        <v>0</v>
      </c>
      <c r="R57" s="1152"/>
      <c r="S57" s="1172">
        <f t="shared" si="8"/>
        <v>0</v>
      </c>
      <c r="T57" s="1152"/>
      <c r="U57" s="1172">
        <f t="shared" si="9"/>
        <v>0</v>
      </c>
      <c r="V57" s="1152"/>
      <c r="W57" s="1172">
        <f t="shared" si="10"/>
        <v>0</v>
      </c>
      <c r="X57" s="1152"/>
      <c r="Y57" s="1172">
        <f t="shared" si="11"/>
        <v>0</v>
      </c>
      <c r="Z57" s="1158">
        <f t="shared" si="12"/>
        <v>0</v>
      </c>
    </row>
    <row r="58" spans="1:26" ht="12.6" customHeight="1">
      <c r="A58" s="572"/>
      <c r="B58" s="1147" t="s">
        <v>935</v>
      </c>
      <c r="C58" s="1175">
        <f>MH1960_HOSP_COSTS!M57</f>
        <v>0</v>
      </c>
      <c r="D58" s="1152"/>
      <c r="E58" s="1172">
        <f t="shared" si="1"/>
        <v>0</v>
      </c>
      <c r="F58" s="1152"/>
      <c r="G58" s="1178">
        <f t="shared" si="2"/>
        <v>0</v>
      </c>
      <c r="H58" s="1152"/>
      <c r="I58" s="1172">
        <f t="shared" si="3"/>
        <v>0</v>
      </c>
      <c r="J58" s="1152"/>
      <c r="K58" s="1172">
        <f t="shared" si="4"/>
        <v>0</v>
      </c>
      <c r="L58" s="1152"/>
      <c r="M58" s="1172">
        <f t="shared" si="5"/>
        <v>0</v>
      </c>
      <c r="N58" s="1152"/>
      <c r="O58" s="1172">
        <f t="shared" si="6"/>
        <v>0</v>
      </c>
      <c r="P58" s="1152"/>
      <c r="Q58" s="1172">
        <f t="shared" si="7"/>
        <v>0</v>
      </c>
      <c r="R58" s="1152"/>
      <c r="S58" s="1172">
        <f t="shared" si="8"/>
        <v>0</v>
      </c>
      <c r="T58" s="1152"/>
      <c r="U58" s="1172">
        <f t="shared" si="9"/>
        <v>0</v>
      </c>
      <c r="V58" s="1152"/>
      <c r="W58" s="1172">
        <f t="shared" si="10"/>
        <v>0</v>
      </c>
      <c r="X58" s="1152"/>
      <c r="Y58" s="1172">
        <f t="shared" si="11"/>
        <v>0</v>
      </c>
      <c r="Z58" s="1158">
        <f t="shared" si="12"/>
        <v>0</v>
      </c>
    </row>
    <row r="59" spans="1:26" ht="12.6" customHeight="1">
      <c r="A59" s="572"/>
      <c r="B59" s="1147" t="s">
        <v>936</v>
      </c>
      <c r="C59" s="1175">
        <f>MH1960_HOSP_COSTS!M58</f>
        <v>0</v>
      </c>
      <c r="D59" s="1152"/>
      <c r="E59" s="1172">
        <f t="shared" si="1"/>
        <v>0</v>
      </c>
      <c r="F59" s="1152"/>
      <c r="G59" s="1178">
        <f t="shared" si="2"/>
        <v>0</v>
      </c>
      <c r="H59" s="1152"/>
      <c r="I59" s="1172">
        <f t="shared" si="3"/>
        <v>0</v>
      </c>
      <c r="J59" s="1152"/>
      <c r="K59" s="1172">
        <f t="shared" si="4"/>
        <v>0</v>
      </c>
      <c r="L59" s="1152"/>
      <c r="M59" s="1172">
        <f t="shared" si="5"/>
        <v>0</v>
      </c>
      <c r="N59" s="1152"/>
      <c r="O59" s="1172">
        <f t="shared" si="6"/>
        <v>0</v>
      </c>
      <c r="P59" s="1152"/>
      <c r="Q59" s="1172">
        <f t="shared" si="7"/>
        <v>0</v>
      </c>
      <c r="R59" s="1152"/>
      <c r="S59" s="1172">
        <f t="shared" si="8"/>
        <v>0</v>
      </c>
      <c r="T59" s="1152"/>
      <c r="U59" s="1172">
        <f t="shared" si="9"/>
        <v>0</v>
      </c>
      <c r="V59" s="1152"/>
      <c r="W59" s="1172">
        <f t="shared" si="10"/>
        <v>0</v>
      </c>
      <c r="X59" s="1152"/>
      <c r="Y59" s="1172">
        <f t="shared" si="11"/>
        <v>0</v>
      </c>
      <c r="Z59" s="1158">
        <f t="shared" si="12"/>
        <v>0</v>
      </c>
    </row>
    <row r="60" spans="1:26" ht="12.6" customHeight="1">
      <c r="A60" s="572"/>
      <c r="B60" s="1147" t="s">
        <v>937</v>
      </c>
      <c r="C60" s="1175">
        <f>MH1960_HOSP_COSTS!M59</f>
        <v>0</v>
      </c>
      <c r="D60" s="1152"/>
      <c r="E60" s="1172">
        <f t="shared" si="1"/>
        <v>0</v>
      </c>
      <c r="F60" s="1152"/>
      <c r="G60" s="1178">
        <f t="shared" si="2"/>
        <v>0</v>
      </c>
      <c r="H60" s="1152"/>
      <c r="I60" s="1172">
        <f t="shared" si="3"/>
        <v>0</v>
      </c>
      <c r="J60" s="1152"/>
      <c r="K60" s="1172">
        <f t="shared" si="4"/>
        <v>0</v>
      </c>
      <c r="L60" s="1152"/>
      <c r="M60" s="1172">
        <f t="shared" si="5"/>
        <v>0</v>
      </c>
      <c r="N60" s="1152"/>
      <c r="O60" s="1172">
        <f t="shared" si="6"/>
        <v>0</v>
      </c>
      <c r="P60" s="1152"/>
      <c r="Q60" s="1172">
        <f t="shared" si="7"/>
        <v>0</v>
      </c>
      <c r="R60" s="1152"/>
      <c r="S60" s="1172">
        <f t="shared" si="8"/>
        <v>0</v>
      </c>
      <c r="T60" s="1152"/>
      <c r="U60" s="1172">
        <f t="shared" si="9"/>
        <v>0</v>
      </c>
      <c r="V60" s="1152"/>
      <c r="W60" s="1172">
        <f t="shared" si="10"/>
        <v>0</v>
      </c>
      <c r="X60" s="1152"/>
      <c r="Y60" s="1172">
        <f t="shared" si="11"/>
        <v>0</v>
      </c>
      <c r="Z60" s="1158">
        <f t="shared" si="12"/>
        <v>0</v>
      </c>
    </row>
    <row r="61" spans="1:26" ht="12.6" customHeight="1">
      <c r="A61" s="572"/>
      <c r="B61" s="1147" t="s">
        <v>938</v>
      </c>
      <c r="C61" s="1175">
        <f>MH1960_HOSP_COSTS!M60</f>
        <v>0</v>
      </c>
      <c r="D61" s="1152"/>
      <c r="E61" s="1172">
        <f t="shared" si="1"/>
        <v>0</v>
      </c>
      <c r="F61" s="1152"/>
      <c r="G61" s="1178">
        <f t="shared" si="2"/>
        <v>0</v>
      </c>
      <c r="H61" s="1152"/>
      <c r="I61" s="1172">
        <f t="shared" si="3"/>
        <v>0</v>
      </c>
      <c r="J61" s="1152"/>
      <c r="K61" s="1172">
        <f t="shared" si="4"/>
        <v>0</v>
      </c>
      <c r="L61" s="1152"/>
      <c r="M61" s="1172">
        <f t="shared" si="5"/>
        <v>0</v>
      </c>
      <c r="N61" s="1152"/>
      <c r="O61" s="1172">
        <f t="shared" si="6"/>
        <v>0</v>
      </c>
      <c r="P61" s="1152"/>
      <c r="Q61" s="1172">
        <f t="shared" si="7"/>
        <v>0</v>
      </c>
      <c r="R61" s="1152"/>
      <c r="S61" s="1172">
        <f t="shared" si="8"/>
        <v>0</v>
      </c>
      <c r="T61" s="1152"/>
      <c r="U61" s="1172">
        <f t="shared" si="9"/>
        <v>0</v>
      </c>
      <c r="V61" s="1152"/>
      <c r="W61" s="1172">
        <f t="shared" si="10"/>
        <v>0</v>
      </c>
      <c r="X61" s="1152"/>
      <c r="Y61" s="1172">
        <f t="shared" si="11"/>
        <v>0</v>
      </c>
      <c r="Z61" s="1158">
        <f t="shared" si="12"/>
        <v>0</v>
      </c>
    </row>
    <row r="62" spans="1:26" ht="12.6" customHeight="1">
      <c r="A62" s="573"/>
      <c r="B62" s="1146" t="str">
        <f>MH1960_HOSP_COSTS!B61</f>
        <v>Other Ancillary (specify)</v>
      </c>
      <c r="C62" s="1175">
        <f>MH1960_HOSP_COSTS!M61</f>
        <v>0</v>
      </c>
      <c r="D62" s="1152"/>
      <c r="E62" s="1172">
        <f t="shared" si="1"/>
        <v>0</v>
      </c>
      <c r="F62" s="1152"/>
      <c r="G62" s="1178">
        <f t="shared" si="2"/>
        <v>0</v>
      </c>
      <c r="H62" s="1152"/>
      <c r="I62" s="1172">
        <f t="shared" si="3"/>
        <v>0</v>
      </c>
      <c r="J62" s="1152"/>
      <c r="K62" s="1172">
        <f t="shared" si="4"/>
        <v>0</v>
      </c>
      <c r="L62" s="1152"/>
      <c r="M62" s="1172">
        <f t="shared" si="5"/>
        <v>0</v>
      </c>
      <c r="N62" s="1152"/>
      <c r="O62" s="1172">
        <f t="shared" si="6"/>
        <v>0</v>
      </c>
      <c r="P62" s="1152"/>
      <c r="Q62" s="1172">
        <f t="shared" si="7"/>
        <v>0</v>
      </c>
      <c r="R62" s="1152"/>
      <c r="S62" s="1172">
        <f t="shared" si="8"/>
        <v>0</v>
      </c>
      <c r="T62" s="1152"/>
      <c r="U62" s="1172">
        <f t="shared" si="9"/>
        <v>0</v>
      </c>
      <c r="V62" s="1152"/>
      <c r="W62" s="1172">
        <f t="shared" si="10"/>
        <v>0</v>
      </c>
      <c r="X62" s="1152"/>
      <c r="Y62" s="1172">
        <f t="shared" si="11"/>
        <v>0</v>
      </c>
      <c r="Z62" s="1158">
        <f t="shared" si="12"/>
        <v>0</v>
      </c>
    </row>
    <row r="63" spans="1:26" ht="12.6" customHeight="1">
      <c r="A63" s="569" t="s">
        <v>718</v>
      </c>
      <c r="B63" s="1145"/>
      <c r="C63" s="1167"/>
      <c r="D63" s="1159"/>
      <c r="E63" s="1160"/>
      <c r="F63" s="1160"/>
      <c r="G63" s="1179"/>
      <c r="H63" s="1160"/>
      <c r="I63" s="1160"/>
      <c r="J63" s="1160"/>
      <c r="K63" s="1160"/>
      <c r="L63" s="1160"/>
      <c r="M63" s="1160"/>
      <c r="N63" s="1160"/>
      <c r="O63" s="1160"/>
      <c r="P63" s="1160"/>
      <c r="Q63" s="1160"/>
      <c r="R63" s="1160"/>
      <c r="S63" s="1160"/>
      <c r="T63" s="1160"/>
      <c r="U63" s="1160"/>
      <c r="V63" s="1160"/>
      <c r="W63" s="1160"/>
      <c r="X63" s="1160"/>
      <c r="Y63" s="1160"/>
      <c r="Z63" s="1159"/>
    </row>
    <row r="64" spans="1:26" ht="12.6" customHeight="1">
      <c r="A64" s="572"/>
      <c r="B64" s="1144" t="s">
        <v>719</v>
      </c>
      <c r="C64" s="1175">
        <f>MH1960_HOSP_COSTS!M63</f>
        <v>0</v>
      </c>
      <c r="D64" s="1152"/>
      <c r="E64" s="1172">
        <f>$C64*D64</f>
        <v>0</v>
      </c>
      <c r="F64" s="1152"/>
      <c r="G64" s="1178">
        <f>$C64*F64</f>
        <v>0</v>
      </c>
      <c r="H64" s="1152"/>
      <c r="I64" s="1172">
        <f>$C64*H64</f>
        <v>0</v>
      </c>
      <c r="J64" s="1152"/>
      <c r="K64" s="1172">
        <f>$C64*J64</f>
        <v>0</v>
      </c>
      <c r="L64" s="1152"/>
      <c r="M64" s="1172">
        <f>$C64*L64</f>
        <v>0</v>
      </c>
      <c r="N64" s="1152"/>
      <c r="O64" s="1172">
        <f>$C64*N64</f>
        <v>0</v>
      </c>
      <c r="P64" s="1152"/>
      <c r="Q64" s="1172">
        <f>$C64*P64</f>
        <v>0</v>
      </c>
      <c r="R64" s="1152"/>
      <c r="S64" s="1172">
        <f>$C64*R64</f>
        <v>0</v>
      </c>
      <c r="T64" s="1152"/>
      <c r="U64" s="1172">
        <f>$C64*T64</f>
        <v>0</v>
      </c>
      <c r="V64" s="1152"/>
      <c r="W64" s="1172">
        <f>$C64*V64</f>
        <v>0</v>
      </c>
      <c r="X64" s="1152"/>
      <c r="Y64" s="1172">
        <f t="shared" si="11"/>
        <v>0</v>
      </c>
      <c r="Z64" s="1158">
        <f>SUM(E64,G64,I64,K64,M64,O64,Q64,S64,U64,W64,Y64)</f>
        <v>0</v>
      </c>
    </row>
    <row r="65" spans="1:26" ht="12.6" customHeight="1">
      <c r="A65" s="572"/>
      <c r="B65" s="1147" t="s">
        <v>939</v>
      </c>
      <c r="C65" s="1175">
        <f>MH1960_HOSP_COSTS!M64</f>
        <v>0</v>
      </c>
      <c r="D65" s="1152"/>
      <c r="E65" s="1172">
        <f>$C65*D65</f>
        <v>0</v>
      </c>
      <c r="F65" s="1152"/>
      <c r="G65" s="1178">
        <f>$C65*F65</f>
        <v>0</v>
      </c>
      <c r="H65" s="1152"/>
      <c r="I65" s="1172">
        <f>$C65*H65</f>
        <v>0</v>
      </c>
      <c r="J65" s="1152"/>
      <c r="K65" s="1172">
        <f>$C65*J65</f>
        <v>0</v>
      </c>
      <c r="L65" s="1152"/>
      <c r="M65" s="1172">
        <f>$C65*L65</f>
        <v>0</v>
      </c>
      <c r="N65" s="1152"/>
      <c r="O65" s="1172">
        <f>$C65*N65</f>
        <v>0</v>
      </c>
      <c r="P65" s="1152"/>
      <c r="Q65" s="1172">
        <f>$C65*P65</f>
        <v>0</v>
      </c>
      <c r="R65" s="1152"/>
      <c r="S65" s="1172">
        <f>$C65*R65</f>
        <v>0</v>
      </c>
      <c r="T65" s="1152"/>
      <c r="U65" s="1172">
        <f>$C65*T65</f>
        <v>0</v>
      </c>
      <c r="V65" s="1152"/>
      <c r="W65" s="1172">
        <f>$C65*V65</f>
        <v>0</v>
      </c>
      <c r="X65" s="1152"/>
      <c r="Y65" s="1172">
        <f t="shared" si="11"/>
        <v>0</v>
      </c>
      <c r="Z65" s="1158">
        <f>SUM(E65,G65,I65,K65,M65,O65,Q65,S65,U65,W65,Y65)</f>
        <v>0</v>
      </c>
    </row>
    <row r="66" spans="1:26" ht="12.6" customHeight="1">
      <c r="A66" s="572"/>
      <c r="B66" s="1144" t="s">
        <v>720</v>
      </c>
      <c r="C66" s="1175">
        <f>MH1960_HOSP_COSTS!M65</f>
        <v>0</v>
      </c>
      <c r="D66" s="1152"/>
      <c r="E66" s="1172">
        <f>$C66*D66</f>
        <v>0</v>
      </c>
      <c r="F66" s="1152"/>
      <c r="G66" s="1178">
        <f>$C66*F66</f>
        <v>0</v>
      </c>
      <c r="H66" s="1152"/>
      <c r="I66" s="1172">
        <f>$C66*H66</f>
        <v>0</v>
      </c>
      <c r="J66" s="1152"/>
      <c r="K66" s="1172">
        <f>$C66*J66</f>
        <v>0</v>
      </c>
      <c r="L66" s="1152"/>
      <c r="M66" s="1172">
        <f>$C66*L66</f>
        <v>0</v>
      </c>
      <c r="N66" s="1152"/>
      <c r="O66" s="1172">
        <f>$C66*N66</f>
        <v>0</v>
      </c>
      <c r="P66" s="1152"/>
      <c r="Q66" s="1172">
        <f>$C66*P66</f>
        <v>0</v>
      </c>
      <c r="R66" s="1152"/>
      <c r="S66" s="1172">
        <f>$C66*R66</f>
        <v>0</v>
      </c>
      <c r="T66" s="1152"/>
      <c r="U66" s="1172">
        <f>$C66*T66</f>
        <v>0</v>
      </c>
      <c r="V66" s="1152"/>
      <c r="W66" s="1172">
        <f>$C66*V66</f>
        <v>0</v>
      </c>
      <c r="X66" s="1152"/>
      <c r="Y66" s="1172">
        <f t="shared" si="11"/>
        <v>0</v>
      </c>
      <c r="Z66" s="1158">
        <f>SUM(E66,G66,I66,K66,M66,O66,Q66,S66,U66,W66,Y66)</f>
        <v>0</v>
      </c>
    </row>
    <row r="67" spans="1:26" ht="12.6" customHeight="1">
      <c r="A67" s="572"/>
      <c r="B67" s="1147" t="s">
        <v>940</v>
      </c>
      <c r="C67" s="1175">
        <f>MH1960_HOSP_COSTS!M66</f>
        <v>0</v>
      </c>
      <c r="D67" s="1152"/>
      <c r="E67" s="1172">
        <f>$C67*D67</f>
        <v>0</v>
      </c>
      <c r="F67" s="1152"/>
      <c r="G67" s="1178">
        <f>$C67*F67</f>
        <v>0</v>
      </c>
      <c r="H67" s="1152"/>
      <c r="I67" s="1172">
        <f>$C67*H67</f>
        <v>0</v>
      </c>
      <c r="J67" s="1152"/>
      <c r="K67" s="1172">
        <f>$C67*J67</f>
        <v>0</v>
      </c>
      <c r="L67" s="1152"/>
      <c r="M67" s="1172">
        <f>$C67*L67</f>
        <v>0</v>
      </c>
      <c r="N67" s="1152"/>
      <c r="O67" s="1172">
        <f>$C67*N67</f>
        <v>0</v>
      </c>
      <c r="P67" s="1152"/>
      <c r="Q67" s="1172">
        <f>$C67*P67</f>
        <v>0</v>
      </c>
      <c r="R67" s="1152"/>
      <c r="S67" s="1172">
        <f>$C67*R67</f>
        <v>0</v>
      </c>
      <c r="T67" s="1152"/>
      <c r="U67" s="1172">
        <f>$C67*T67</f>
        <v>0</v>
      </c>
      <c r="V67" s="1152"/>
      <c r="W67" s="1172">
        <f>$C67*V67</f>
        <v>0</v>
      </c>
      <c r="X67" s="1152"/>
      <c r="Y67" s="1172">
        <f t="shared" si="11"/>
        <v>0</v>
      </c>
      <c r="Z67" s="1158">
        <f>SUM(E67,G67,I67,K67,M67,O67,Q67,S67,U67,W67,Y67)</f>
        <v>0</v>
      </c>
    </row>
    <row r="68" spans="1:26" ht="12.6" customHeight="1">
      <c r="A68" s="573"/>
      <c r="B68" s="1146" t="str">
        <f>MH1960_HOSP_COSTS!B67</f>
        <v>Other Outpatient Service (specify)</v>
      </c>
      <c r="C68" s="1175">
        <f>MH1960_HOSP_COSTS!M67</f>
        <v>0</v>
      </c>
      <c r="D68" s="1152"/>
      <c r="E68" s="1172">
        <f>$C68*D68</f>
        <v>0</v>
      </c>
      <c r="F68" s="1152"/>
      <c r="G68" s="1178">
        <f>$C68*F68</f>
        <v>0</v>
      </c>
      <c r="H68" s="1152"/>
      <c r="I68" s="1172">
        <f>$C68*H68</f>
        <v>0</v>
      </c>
      <c r="J68" s="1152"/>
      <c r="K68" s="1172">
        <f>$C68*J68</f>
        <v>0</v>
      </c>
      <c r="L68" s="1152"/>
      <c r="M68" s="1172">
        <f>$C68*L68</f>
        <v>0</v>
      </c>
      <c r="N68" s="1152"/>
      <c r="O68" s="1172">
        <f>$C68*N68</f>
        <v>0</v>
      </c>
      <c r="P68" s="1152"/>
      <c r="Q68" s="1172">
        <f>$C68*P68</f>
        <v>0</v>
      </c>
      <c r="R68" s="1152"/>
      <c r="S68" s="1172">
        <f>$C68*R68</f>
        <v>0</v>
      </c>
      <c r="T68" s="1152"/>
      <c r="U68" s="1172">
        <f>$C68*T68</f>
        <v>0</v>
      </c>
      <c r="V68" s="1152"/>
      <c r="W68" s="1172">
        <f>$C68*V68</f>
        <v>0</v>
      </c>
      <c r="X68" s="1152"/>
      <c r="Y68" s="1172">
        <f t="shared" si="11"/>
        <v>0</v>
      </c>
      <c r="Z68" s="1158">
        <f>SUM(E68,G68,I68,K68,M68,O68,Q68,S68,U68,W68,Y68)</f>
        <v>0</v>
      </c>
    </row>
    <row r="69" spans="1:26" ht="12.6" customHeight="1">
      <c r="A69" s="818" t="s">
        <v>899</v>
      </c>
      <c r="B69" s="651"/>
      <c r="C69" s="1162"/>
      <c r="D69" s="1160"/>
      <c r="E69" s="1160"/>
      <c r="F69" s="1160"/>
      <c r="G69" s="1179"/>
      <c r="H69" s="1160"/>
      <c r="I69" s="1160"/>
      <c r="J69" s="1160"/>
      <c r="K69" s="1160"/>
      <c r="L69" s="1160"/>
      <c r="M69" s="1160"/>
      <c r="N69" s="1160"/>
      <c r="O69" s="1160"/>
      <c r="P69" s="1160"/>
      <c r="Q69" s="1160"/>
      <c r="R69" s="1160"/>
      <c r="S69" s="1160"/>
      <c r="T69" s="1160"/>
      <c r="U69" s="1160"/>
      <c r="V69" s="1160"/>
      <c r="W69" s="1160"/>
      <c r="X69" s="1160"/>
      <c r="Y69" s="1160"/>
      <c r="Z69" s="1160"/>
    </row>
    <row r="70" spans="1:26" ht="12.6" customHeight="1">
      <c r="A70" s="572"/>
      <c r="B70" s="1143" t="s">
        <v>891</v>
      </c>
      <c r="C70" s="1175">
        <f>MH1960_HOSP_COSTS!M69</f>
        <v>0</v>
      </c>
      <c r="D70" s="1152"/>
      <c r="E70" s="1172">
        <f t="shared" ref="E70:E77" si="13">$C70*D70</f>
        <v>0</v>
      </c>
      <c r="F70" s="1152"/>
      <c r="G70" s="1178">
        <f t="shared" ref="G70:G77" si="14">$C70*F70</f>
        <v>0</v>
      </c>
      <c r="H70" s="1152"/>
      <c r="I70" s="1172">
        <f t="shared" ref="I70:I77" si="15">$C70*H70</f>
        <v>0</v>
      </c>
      <c r="J70" s="1152"/>
      <c r="K70" s="1172">
        <f t="shared" ref="K70:K77" si="16">$C70*J70</f>
        <v>0</v>
      </c>
      <c r="L70" s="1152"/>
      <c r="M70" s="1172">
        <f t="shared" ref="M70:M77" si="17">$C70*L70</f>
        <v>0</v>
      </c>
      <c r="N70" s="1152"/>
      <c r="O70" s="1172">
        <f t="shared" ref="O70:O77" si="18">$C70*N70</f>
        <v>0</v>
      </c>
      <c r="P70" s="1152"/>
      <c r="Q70" s="1172">
        <f t="shared" ref="Q70:Q77" si="19">$C70*P70</f>
        <v>0</v>
      </c>
      <c r="R70" s="1152"/>
      <c r="S70" s="1172">
        <f t="shared" ref="S70:S77" si="20">$C70*R70</f>
        <v>0</v>
      </c>
      <c r="T70" s="1152"/>
      <c r="U70" s="1172">
        <f t="shared" ref="U70:U77" si="21">$C70*T70</f>
        <v>0</v>
      </c>
      <c r="V70" s="1152"/>
      <c r="W70" s="1172">
        <f t="shared" ref="W70:W77" si="22">$C70*V70</f>
        <v>0</v>
      </c>
      <c r="X70" s="1152"/>
      <c r="Y70" s="1172">
        <f t="shared" ref="Y70:Y77" si="23">$C70*X70</f>
        <v>0</v>
      </c>
      <c r="Z70" s="1158">
        <f>SUM(E70,G70,I70,K70,M70,O70,Q70,S70,U70,W70,Y70)</f>
        <v>0</v>
      </c>
    </row>
    <row r="71" spans="1:26" ht="12.6" customHeight="1">
      <c r="A71" s="572"/>
      <c r="B71" s="328" t="s">
        <v>892</v>
      </c>
      <c r="C71" s="1175">
        <f>MH1960_HOSP_COSTS!M70</f>
        <v>0</v>
      </c>
      <c r="D71" s="1152"/>
      <c r="E71" s="1172">
        <f t="shared" si="13"/>
        <v>0</v>
      </c>
      <c r="F71" s="1152"/>
      <c r="G71" s="1178">
        <f t="shared" si="14"/>
        <v>0</v>
      </c>
      <c r="H71" s="1152"/>
      <c r="I71" s="1172">
        <f t="shared" si="15"/>
        <v>0</v>
      </c>
      <c r="J71" s="1152"/>
      <c r="K71" s="1172">
        <f t="shared" si="16"/>
        <v>0</v>
      </c>
      <c r="L71" s="1152"/>
      <c r="M71" s="1172">
        <f t="shared" si="17"/>
        <v>0</v>
      </c>
      <c r="N71" s="1152"/>
      <c r="O71" s="1172">
        <f t="shared" si="18"/>
        <v>0</v>
      </c>
      <c r="P71" s="1152"/>
      <c r="Q71" s="1172">
        <f t="shared" si="19"/>
        <v>0</v>
      </c>
      <c r="R71" s="1152"/>
      <c r="S71" s="1172">
        <f t="shared" si="20"/>
        <v>0</v>
      </c>
      <c r="T71" s="1152"/>
      <c r="U71" s="1172">
        <f t="shared" si="21"/>
        <v>0</v>
      </c>
      <c r="V71" s="1152"/>
      <c r="W71" s="1172">
        <f t="shared" si="22"/>
        <v>0</v>
      </c>
      <c r="X71" s="1152"/>
      <c r="Y71" s="1172">
        <f t="shared" si="23"/>
        <v>0</v>
      </c>
      <c r="Z71" s="1158">
        <f t="shared" ref="Z71:Z77" si="24">SUM(E71,G71,I71,K71,M71,O71,Q71,S71,U71,W71,Y71)</f>
        <v>0</v>
      </c>
    </row>
    <row r="72" spans="1:26" ht="12.6" customHeight="1">
      <c r="A72" s="572"/>
      <c r="B72" s="328" t="s">
        <v>893</v>
      </c>
      <c r="C72" s="1175">
        <f>MH1960_HOSP_COSTS!M71</f>
        <v>0</v>
      </c>
      <c r="D72" s="1152"/>
      <c r="E72" s="1172">
        <f t="shared" si="13"/>
        <v>0</v>
      </c>
      <c r="F72" s="1152"/>
      <c r="G72" s="1178">
        <f t="shared" si="14"/>
        <v>0</v>
      </c>
      <c r="H72" s="1152"/>
      <c r="I72" s="1172">
        <f t="shared" si="15"/>
        <v>0</v>
      </c>
      <c r="J72" s="1152"/>
      <c r="K72" s="1172">
        <f t="shared" si="16"/>
        <v>0</v>
      </c>
      <c r="L72" s="1152"/>
      <c r="M72" s="1172">
        <f t="shared" si="17"/>
        <v>0</v>
      </c>
      <c r="N72" s="1152"/>
      <c r="O72" s="1172">
        <f t="shared" si="18"/>
        <v>0</v>
      </c>
      <c r="P72" s="1152"/>
      <c r="Q72" s="1172">
        <f t="shared" si="19"/>
        <v>0</v>
      </c>
      <c r="R72" s="1152"/>
      <c r="S72" s="1172">
        <f t="shared" si="20"/>
        <v>0</v>
      </c>
      <c r="T72" s="1152"/>
      <c r="U72" s="1172">
        <f t="shared" si="21"/>
        <v>0</v>
      </c>
      <c r="V72" s="1152"/>
      <c r="W72" s="1172">
        <f t="shared" si="22"/>
        <v>0</v>
      </c>
      <c r="X72" s="1152"/>
      <c r="Y72" s="1172">
        <f t="shared" si="23"/>
        <v>0</v>
      </c>
      <c r="Z72" s="1158">
        <f t="shared" si="24"/>
        <v>0</v>
      </c>
    </row>
    <row r="73" spans="1:26">
      <c r="A73" s="572"/>
      <c r="B73" s="328" t="s">
        <v>894</v>
      </c>
      <c r="C73" s="1175">
        <f>MH1960_HOSP_COSTS!M72</f>
        <v>0</v>
      </c>
      <c r="D73" s="1152"/>
      <c r="E73" s="1172">
        <f t="shared" si="13"/>
        <v>0</v>
      </c>
      <c r="F73" s="1152"/>
      <c r="G73" s="1178">
        <f t="shared" si="14"/>
        <v>0</v>
      </c>
      <c r="H73" s="1152"/>
      <c r="I73" s="1172">
        <f t="shared" si="15"/>
        <v>0</v>
      </c>
      <c r="J73" s="1152"/>
      <c r="K73" s="1172">
        <f t="shared" si="16"/>
        <v>0</v>
      </c>
      <c r="L73" s="1152"/>
      <c r="M73" s="1172">
        <f t="shared" si="17"/>
        <v>0</v>
      </c>
      <c r="N73" s="1152"/>
      <c r="O73" s="1172">
        <f t="shared" si="18"/>
        <v>0</v>
      </c>
      <c r="P73" s="1152"/>
      <c r="Q73" s="1172">
        <f t="shared" si="19"/>
        <v>0</v>
      </c>
      <c r="R73" s="1152"/>
      <c r="S73" s="1172">
        <f t="shared" si="20"/>
        <v>0</v>
      </c>
      <c r="T73" s="1152"/>
      <c r="U73" s="1172">
        <f t="shared" si="21"/>
        <v>0</v>
      </c>
      <c r="V73" s="1152"/>
      <c r="W73" s="1172">
        <f t="shared" si="22"/>
        <v>0</v>
      </c>
      <c r="X73" s="1152"/>
      <c r="Y73" s="1172">
        <f t="shared" si="23"/>
        <v>0</v>
      </c>
      <c r="Z73" s="1158">
        <f t="shared" si="24"/>
        <v>0</v>
      </c>
    </row>
    <row r="74" spans="1:26">
      <c r="A74" s="572"/>
      <c r="B74" s="328" t="s">
        <v>895</v>
      </c>
      <c r="C74" s="1175">
        <f>MH1960_HOSP_COSTS!M73</f>
        <v>0</v>
      </c>
      <c r="D74" s="1152"/>
      <c r="E74" s="1172">
        <f t="shared" si="13"/>
        <v>0</v>
      </c>
      <c r="F74" s="1152"/>
      <c r="G74" s="1178">
        <f t="shared" si="14"/>
        <v>0</v>
      </c>
      <c r="H74" s="1152"/>
      <c r="I74" s="1172">
        <f t="shared" si="15"/>
        <v>0</v>
      </c>
      <c r="J74" s="1152"/>
      <c r="K74" s="1172">
        <f t="shared" si="16"/>
        <v>0</v>
      </c>
      <c r="L74" s="1152"/>
      <c r="M74" s="1172">
        <f t="shared" si="17"/>
        <v>0</v>
      </c>
      <c r="N74" s="1152"/>
      <c r="O74" s="1172">
        <f t="shared" si="18"/>
        <v>0</v>
      </c>
      <c r="P74" s="1152"/>
      <c r="Q74" s="1172">
        <f t="shared" si="19"/>
        <v>0</v>
      </c>
      <c r="R74" s="1152"/>
      <c r="S74" s="1172">
        <f t="shared" si="20"/>
        <v>0</v>
      </c>
      <c r="T74" s="1152"/>
      <c r="U74" s="1172">
        <f t="shared" si="21"/>
        <v>0</v>
      </c>
      <c r="V74" s="1152"/>
      <c r="W74" s="1172">
        <f t="shared" si="22"/>
        <v>0</v>
      </c>
      <c r="X74" s="1152"/>
      <c r="Y74" s="1172">
        <f t="shared" si="23"/>
        <v>0</v>
      </c>
      <c r="Z74" s="1158">
        <f t="shared" si="24"/>
        <v>0</v>
      </c>
    </row>
    <row r="75" spans="1:26">
      <c r="A75" s="572"/>
      <c r="B75" s="328" t="s">
        <v>896</v>
      </c>
      <c r="C75" s="1175">
        <f>MH1960_HOSP_COSTS!M74</f>
        <v>0</v>
      </c>
      <c r="D75" s="1152"/>
      <c r="E75" s="1172">
        <f t="shared" si="13"/>
        <v>0</v>
      </c>
      <c r="F75" s="1152"/>
      <c r="G75" s="1178">
        <f t="shared" si="14"/>
        <v>0</v>
      </c>
      <c r="H75" s="1152"/>
      <c r="I75" s="1172">
        <f t="shared" si="15"/>
        <v>0</v>
      </c>
      <c r="J75" s="1152"/>
      <c r="K75" s="1172">
        <f t="shared" si="16"/>
        <v>0</v>
      </c>
      <c r="L75" s="1152"/>
      <c r="M75" s="1172">
        <f t="shared" si="17"/>
        <v>0</v>
      </c>
      <c r="N75" s="1152"/>
      <c r="O75" s="1172">
        <f t="shared" si="18"/>
        <v>0</v>
      </c>
      <c r="P75" s="1152"/>
      <c r="Q75" s="1172">
        <f t="shared" si="19"/>
        <v>0</v>
      </c>
      <c r="R75" s="1152"/>
      <c r="S75" s="1172">
        <f t="shared" si="20"/>
        <v>0</v>
      </c>
      <c r="T75" s="1152"/>
      <c r="U75" s="1172">
        <f t="shared" si="21"/>
        <v>0</v>
      </c>
      <c r="V75" s="1152"/>
      <c r="W75" s="1172">
        <f t="shared" si="22"/>
        <v>0</v>
      </c>
      <c r="X75" s="1152"/>
      <c r="Y75" s="1172">
        <f t="shared" si="23"/>
        <v>0</v>
      </c>
      <c r="Z75" s="1158">
        <f t="shared" si="24"/>
        <v>0</v>
      </c>
    </row>
    <row r="76" spans="1:26">
      <c r="A76" s="572"/>
      <c r="B76" s="328" t="s">
        <v>897</v>
      </c>
      <c r="C76" s="1175">
        <f>MH1960_HOSP_COSTS!M75</f>
        <v>0</v>
      </c>
      <c r="D76" s="1152"/>
      <c r="E76" s="1172">
        <f t="shared" si="13"/>
        <v>0</v>
      </c>
      <c r="F76" s="1152"/>
      <c r="G76" s="1178">
        <f t="shared" si="14"/>
        <v>0</v>
      </c>
      <c r="H76" s="1152"/>
      <c r="I76" s="1172">
        <f t="shared" si="15"/>
        <v>0</v>
      </c>
      <c r="J76" s="1152"/>
      <c r="K76" s="1172">
        <f t="shared" si="16"/>
        <v>0</v>
      </c>
      <c r="L76" s="1152"/>
      <c r="M76" s="1172">
        <f t="shared" si="17"/>
        <v>0</v>
      </c>
      <c r="N76" s="1152"/>
      <c r="O76" s="1172">
        <f t="shared" si="18"/>
        <v>0</v>
      </c>
      <c r="P76" s="1152"/>
      <c r="Q76" s="1172">
        <f t="shared" si="19"/>
        <v>0</v>
      </c>
      <c r="R76" s="1152"/>
      <c r="S76" s="1172">
        <f t="shared" si="20"/>
        <v>0</v>
      </c>
      <c r="T76" s="1152"/>
      <c r="U76" s="1172">
        <f t="shared" si="21"/>
        <v>0</v>
      </c>
      <c r="V76" s="1152"/>
      <c r="W76" s="1172">
        <f t="shared" si="22"/>
        <v>0</v>
      </c>
      <c r="X76" s="1152"/>
      <c r="Y76" s="1172">
        <f t="shared" si="23"/>
        <v>0</v>
      </c>
      <c r="Z76" s="1158">
        <f t="shared" si="24"/>
        <v>0</v>
      </c>
    </row>
    <row r="77" spans="1:26">
      <c r="A77" s="572"/>
      <c r="B77" s="328" t="s">
        <v>898</v>
      </c>
      <c r="C77" s="1175">
        <f>MH1960_HOSP_COSTS!M76</f>
        <v>0</v>
      </c>
      <c r="D77" s="1152"/>
      <c r="E77" s="1172">
        <f t="shared" si="13"/>
        <v>0</v>
      </c>
      <c r="F77" s="1152"/>
      <c r="G77" s="1178">
        <f t="shared" si="14"/>
        <v>0</v>
      </c>
      <c r="H77" s="1152"/>
      <c r="I77" s="1172">
        <f t="shared" si="15"/>
        <v>0</v>
      </c>
      <c r="J77" s="1152"/>
      <c r="K77" s="1172">
        <f t="shared" si="16"/>
        <v>0</v>
      </c>
      <c r="L77" s="1152"/>
      <c r="M77" s="1172">
        <f t="shared" si="17"/>
        <v>0</v>
      </c>
      <c r="N77" s="1152"/>
      <c r="O77" s="1172">
        <f t="shared" si="18"/>
        <v>0</v>
      </c>
      <c r="P77" s="1152"/>
      <c r="Q77" s="1172">
        <f t="shared" si="19"/>
        <v>0</v>
      </c>
      <c r="R77" s="1152"/>
      <c r="S77" s="1172">
        <f t="shared" si="20"/>
        <v>0</v>
      </c>
      <c r="T77" s="1152"/>
      <c r="U77" s="1172">
        <f t="shared" si="21"/>
        <v>0</v>
      </c>
      <c r="V77" s="1152"/>
      <c r="W77" s="1172">
        <f t="shared" si="22"/>
        <v>0</v>
      </c>
      <c r="X77" s="1152"/>
      <c r="Y77" s="1172">
        <f t="shared" si="23"/>
        <v>0</v>
      </c>
      <c r="Z77" s="1158">
        <f t="shared" si="24"/>
        <v>0</v>
      </c>
    </row>
    <row r="78" spans="1:26">
      <c r="A78" s="569" t="s">
        <v>722</v>
      </c>
      <c r="B78" s="652"/>
      <c r="C78" s="1160"/>
      <c r="D78" s="1160"/>
      <c r="E78" s="1160"/>
      <c r="F78" s="1160"/>
      <c r="G78" s="1179"/>
      <c r="H78" s="1160"/>
      <c r="I78" s="1160"/>
      <c r="J78" s="1160"/>
      <c r="K78" s="1160"/>
      <c r="L78" s="1160"/>
      <c r="M78" s="1160"/>
      <c r="N78" s="1160"/>
      <c r="O78" s="1160"/>
      <c r="P78" s="1160"/>
      <c r="Q78" s="1160"/>
      <c r="R78" s="1160"/>
      <c r="S78" s="1160"/>
      <c r="T78" s="1160"/>
      <c r="U78" s="1160"/>
      <c r="V78" s="1160"/>
      <c r="W78" s="1160"/>
      <c r="X78" s="1160"/>
      <c r="Y78" s="1160"/>
      <c r="Z78" s="1160"/>
    </row>
    <row r="79" spans="1:26">
      <c r="A79" s="569" t="s">
        <v>723</v>
      </c>
      <c r="B79" s="652"/>
      <c r="C79" s="1160"/>
      <c r="D79" s="1160"/>
      <c r="E79" s="1160"/>
      <c r="F79" s="1160"/>
      <c r="G79" s="1179"/>
      <c r="H79" s="1160"/>
      <c r="I79" s="1160"/>
      <c r="J79" s="1160"/>
      <c r="K79" s="1160"/>
      <c r="L79" s="1160"/>
      <c r="M79" s="1160"/>
      <c r="N79" s="1160"/>
      <c r="O79" s="1160"/>
      <c r="P79" s="1160"/>
      <c r="Q79" s="1160"/>
      <c r="R79" s="1160"/>
      <c r="S79" s="1160"/>
      <c r="T79" s="1160"/>
      <c r="U79" s="1160"/>
      <c r="V79" s="1160"/>
      <c r="W79" s="1160"/>
      <c r="X79" s="1160"/>
      <c r="Y79" s="1160"/>
      <c r="Z79" s="1160"/>
    </row>
    <row r="80" spans="1:26">
      <c r="A80" s="575" t="s">
        <v>724</v>
      </c>
      <c r="B80" s="653"/>
      <c r="C80" s="1160"/>
      <c r="D80" s="1160"/>
      <c r="E80" s="1160"/>
      <c r="F80" s="1160"/>
      <c r="G80" s="1179"/>
      <c r="H80" s="1160"/>
      <c r="I80" s="1160"/>
      <c r="J80" s="1160"/>
      <c r="K80" s="1160"/>
      <c r="L80" s="1160"/>
      <c r="M80" s="1160"/>
      <c r="N80" s="1160"/>
      <c r="O80" s="1160"/>
      <c r="P80" s="1160"/>
      <c r="Q80" s="1160"/>
      <c r="R80" s="1160"/>
      <c r="S80" s="1160"/>
      <c r="T80" s="1160"/>
      <c r="U80" s="1160"/>
      <c r="V80" s="1160"/>
      <c r="W80" s="1160"/>
      <c r="X80" s="1160"/>
      <c r="Y80" s="1160"/>
      <c r="Z80" s="1160"/>
    </row>
    <row r="81" spans="1:26">
      <c r="A81" s="573" t="s">
        <v>129</v>
      </c>
      <c r="B81" s="574"/>
      <c r="C81" s="1160"/>
      <c r="D81" s="1160"/>
      <c r="E81" s="1164">
        <f>SUM(E31:E62,E64:E68,E70:E77)</f>
        <v>0</v>
      </c>
      <c r="F81" s="1160"/>
      <c r="G81" s="1180">
        <f>SUM(G31:G62,G64:G68,G70:G77)</f>
        <v>0</v>
      </c>
      <c r="H81" s="1160"/>
      <c r="I81" s="1164">
        <f>SUM(I31:I62,I64:I68,I70:I77)</f>
        <v>0</v>
      </c>
      <c r="J81" s="1160"/>
      <c r="K81" s="1164">
        <f>SUM(K31:K62,K64:K68,K70:K77)</f>
        <v>0</v>
      </c>
      <c r="L81" s="1160"/>
      <c r="M81" s="1164">
        <f>SUM(M31:M62,M64:M68,M70:M77)</f>
        <v>0</v>
      </c>
      <c r="N81" s="1160"/>
      <c r="O81" s="1164">
        <f>SUM(O31:O62,O64:O68,O70:O77)</f>
        <v>0</v>
      </c>
      <c r="P81" s="1160"/>
      <c r="Q81" s="1164">
        <f>SUM(Q31:Q62,Q64:Q68,Q70:Q77)</f>
        <v>0</v>
      </c>
      <c r="R81" s="1160"/>
      <c r="S81" s="1164">
        <f>SUM(S31:S62,S64:S68,S70:S77)</f>
        <v>0</v>
      </c>
      <c r="T81" s="1160"/>
      <c r="U81" s="1164">
        <f>SUM(U31:U62,U64:U68,U70:U77)</f>
        <v>0</v>
      </c>
      <c r="V81" s="1160"/>
      <c r="W81" s="1164">
        <f>SUM(W31:W62,W64:W68,W70:W77)</f>
        <v>0</v>
      </c>
      <c r="X81" s="1160"/>
      <c r="Y81" s="1164">
        <f>SUM(Y31:Y62,Y64:Y68,Y70:Y77)</f>
        <v>0</v>
      </c>
      <c r="Z81" s="1164">
        <f>SUM(Z31:Z62,Z64:Z68,Z70:Z77)</f>
        <v>0</v>
      </c>
    </row>
  </sheetData>
  <sheetProtection password="F140" sheet="1" objects="1" scenarios="1"/>
  <mergeCells count="1">
    <mergeCell ref="A3:B3"/>
  </mergeCells>
  <phoneticPr fontId="82" type="noConversion"/>
  <pageMargins left="0.25" right="0.25" top="0.25" bottom="0.5" header="0.5" footer="0.25"/>
  <pageSetup paperSize="5" scale="55" fitToWidth="2" orientation="landscape" r:id="rId1"/>
  <headerFooter alignWithMargins="0">
    <oddFooter>&amp;R&amp;"Arial"&amp;08MH1960_PHYS_10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81"/>
  <sheetViews>
    <sheetView workbookViewId="0"/>
  </sheetViews>
  <sheetFormatPr defaultColWidth="7.109375" defaultRowHeight="12.75"/>
  <cols>
    <col min="1" max="1" width="3.33203125" style="564" customWidth="1"/>
    <col min="2" max="2" width="28.6640625" style="564" customWidth="1"/>
    <col min="3" max="3" width="11.44140625" style="564" customWidth="1"/>
    <col min="4" max="4" width="14.109375" style="564" bestFit="1" customWidth="1"/>
    <col min="5" max="5" width="13.77734375" style="564" customWidth="1"/>
    <col min="6" max="6" width="14.109375" style="564" hidden="1" customWidth="1"/>
    <col min="7" max="7" width="13.33203125" style="564" hidden="1" customWidth="1"/>
    <col min="8" max="8" width="14.109375" style="564" hidden="1" customWidth="1"/>
    <col min="9" max="9" width="13.33203125" style="564" hidden="1" customWidth="1"/>
    <col min="10" max="10" width="14.109375" style="564" bestFit="1" customWidth="1"/>
    <col min="11" max="11" width="12.33203125" style="564" customWidth="1"/>
    <col min="12" max="12" width="14.109375" style="564" hidden="1" customWidth="1"/>
    <col min="13" max="13" width="13.33203125" style="564" hidden="1" customWidth="1"/>
    <col min="14" max="14" width="14.109375" style="564" hidden="1" customWidth="1"/>
    <col min="15" max="15" width="13.33203125" style="564" hidden="1" customWidth="1"/>
    <col min="16" max="16" width="14.5546875" style="564" customWidth="1"/>
    <col min="17" max="17" width="13.33203125" style="564" customWidth="1"/>
    <col min="18" max="18" width="14.109375" style="564" bestFit="1" customWidth="1"/>
    <col min="19" max="19" width="13.33203125" style="564" customWidth="1"/>
    <col min="20" max="20" width="14.109375" style="564" bestFit="1" customWidth="1"/>
    <col min="21" max="21" width="13.33203125" style="564" customWidth="1"/>
    <col min="22" max="22" width="14.109375" style="564" bestFit="1" customWidth="1"/>
    <col min="23" max="23" width="13.33203125" style="564" customWidth="1"/>
    <col min="24" max="24" width="14.109375" style="564" bestFit="1" customWidth="1"/>
    <col min="25" max="25" width="13.33203125" style="564" customWidth="1"/>
    <col min="26" max="26" width="14.21875" style="564" customWidth="1"/>
    <col min="27" max="16384" width="7.109375" style="564"/>
  </cols>
  <sheetData>
    <row r="1" spans="1:26" customFormat="1" ht="16.5" thickBot="1">
      <c r="A1" s="452" t="s">
        <v>624</v>
      </c>
      <c r="B1" s="452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 t="s">
        <v>1012</v>
      </c>
    </row>
    <row r="2" spans="1:26" customFormat="1" ht="12.75" customHeight="1" thickTop="1">
      <c r="A2" s="455" t="s">
        <v>455</v>
      </c>
      <c r="B2" s="67"/>
      <c r="C2" s="67"/>
      <c r="D2" s="67"/>
      <c r="E2" s="71"/>
      <c r="F2" s="71"/>
      <c r="G2" s="71"/>
      <c r="H2" s="564"/>
      <c r="I2" s="564"/>
      <c r="O2" s="71"/>
      <c r="P2" s="71"/>
      <c r="Y2" s="71"/>
      <c r="Z2" s="71"/>
    </row>
    <row r="3" spans="1:26" customFormat="1" ht="42.75" customHeight="1">
      <c r="A3" s="1329" t="s">
        <v>926</v>
      </c>
      <c r="B3" s="1330"/>
      <c r="C3" s="67"/>
      <c r="D3" s="67"/>
      <c r="E3" s="71"/>
      <c r="F3" s="71"/>
      <c r="G3" s="71"/>
      <c r="H3" s="564"/>
      <c r="I3" s="564"/>
    </row>
    <row r="4" spans="1:26" customFormat="1" ht="12.75" customHeight="1">
      <c r="A4" s="579" t="str">
        <f>"MH 1960_HOSP_15 "&amp;Revision_Date</f>
        <v>MH 1960_HOSP_15 (Rev. 9/2013)</v>
      </c>
      <c r="B4" s="67"/>
      <c r="C4" s="71"/>
      <c r="D4" s="71"/>
      <c r="E4" s="580"/>
      <c r="F4" s="580"/>
      <c r="G4" s="580"/>
      <c r="H4" s="564"/>
      <c r="I4" s="564"/>
      <c r="P4" s="580"/>
      <c r="Z4" s="580" t="str">
        <f>"FISCAL YEAR "&amp; FiscalYear_with_Dash</f>
        <v>FISCAL YEAR 2012 - 2013</v>
      </c>
    </row>
    <row r="5" spans="1:26" customFormat="1" ht="15.75" hidden="1">
      <c r="A5" s="71"/>
      <c r="B5" s="71"/>
      <c r="C5" s="71"/>
      <c r="D5" s="71"/>
      <c r="E5" s="71"/>
      <c r="F5" s="71"/>
      <c r="G5" s="71"/>
    </row>
    <row r="6" spans="1:26" customFormat="1" ht="12.75" customHeight="1">
      <c r="A6" s="70"/>
      <c r="B6" s="581" t="s">
        <v>175</v>
      </c>
      <c r="C6" s="811">
        <f>County_Code</f>
        <v>0</v>
      </c>
      <c r="D6" s="633"/>
      <c r="E6" s="633"/>
      <c r="F6" s="618"/>
      <c r="G6" s="618"/>
    </row>
    <row r="7" spans="1:26" customFormat="1" ht="12.75" hidden="1" customHeight="1">
      <c r="A7" s="70"/>
      <c r="B7" s="70"/>
      <c r="C7" s="564"/>
      <c r="D7" s="582"/>
      <c r="E7" s="71"/>
      <c r="F7" s="71"/>
      <c r="G7" s="73"/>
    </row>
    <row r="8" spans="1:26" customFormat="1" ht="10.5" customHeight="1">
      <c r="A8" s="71"/>
      <c r="B8" s="71"/>
      <c r="C8" s="71"/>
      <c r="D8" s="71"/>
      <c r="E8" s="635"/>
      <c r="F8" s="71"/>
      <c r="G8" s="71"/>
    </row>
    <row r="9" spans="1:26">
      <c r="A9" s="71"/>
      <c r="B9" s="632" t="s">
        <v>177</v>
      </c>
      <c r="C9" s="811">
        <f>Legal_Entity_Number</f>
        <v>0</v>
      </c>
      <c r="D9" s="633"/>
      <c r="E9" s="633"/>
      <c r="F9" s="633"/>
      <c r="G9" s="633"/>
    </row>
    <row r="10" spans="1:26" ht="12.75" hidden="1" customHeight="1"/>
    <row r="12" spans="1:26" hidden="1"/>
    <row r="13" spans="1:26">
      <c r="C13" s="565">
        <v>1</v>
      </c>
      <c r="D13" s="565">
        <v>2</v>
      </c>
      <c r="E13" s="565">
        <v>3</v>
      </c>
      <c r="F13" s="565">
        <v>4</v>
      </c>
      <c r="G13" s="565">
        <v>5</v>
      </c>
      <c r="H13" s="565">
        <v>6</v>
      </c>
      <c r="I13" s="565">
        <v>7</v>
      </c>
      <c r="J13" s="565">
        <v>4</v>
      </c>
      <c r="K13" s="565">
        <v>5</v>
      </c>
      <c r="L13" s="565">
        <v>8</v>
      </c>
      <c r="M13" s="565">
        <v>9</v>
      </c>
      <c r="N13" s="565">
        <v>12</v>
      </c>
      <c r="O13" s="565">
        <v>13</v>
      </c>
      <c r="P13" s="565">
        <v>6</v>
      </c>
      <c r="Q13" s="565">
        <v>7</v>
      </c>
      <c r="R13" s="565">
        <v>8</v>
      </c>
      <c r="S13" s="565">
        <v>9</v>
      </c>
      <c r="T13" s="565">
        <v>10</v>
      </c>
      <c r="U13" s="565">
        <v>11</v>
      </c>
      <c r="V13" s="565">
        <v>12</v>
      </c>
      <c r="W13" s="565">
        <v>13</v>
      </c>
      <c r="X13" s="565">
        <v>14</v>
      </c>
      <c r="Y13" s="565">
        <v>15</v>
      </c>
      <c r="Z13" s="565">
        <v>16</v>
      </c>
    </row>
    <row r="14" spans="1:26" s="904" customFormat="1" ht="42" customHeight="1">
      <c r="A14" s="902"/>
      <c r="B14" s="903"/>
      <c r="C14" s="905" t="s">
        <v>680</v>
      </c>
      <c r="D14" s="900" t="s">
        <v>982</v>
      </c>
      <c r="E14" s="900" t="s">
        <v>983</v>
      </c>
      <c r="F14" s="900" t="s">
        <v>982</v>
      </c>
      <c r="G14" s="900" t="s">
        <v>983</v>
      </c>
      <c r="H14" s="900" t="s">
        <v>982</v>
      </c>
      <c r="I14" s="900" t="s">
        <v>983</v>
      </c>
      <c r="J14" s="900" t="s">
        <v>984</v>
      </c>
      <c r="K14" s="900" t="s">
        <v>952</v>
      </c>
      <c r="L14" s="900" t="s">
        <v>984</v>
      </c>
      <c r="M14" s="900" t="s">
        <v>952</v>
      </c>
      <c r="N14" s="900" t="s">
        <v>984</v>
      </c>
      <c r="O14" s="900" t="s">
        <v>952</v>
      </c>
      <c r="P14" s="900" t="s">
        <v>995</v>
      </c>
      <c r="Q14" s="900" t="s">
        <v>997</v>
      </c>
      <c r="R14" s="900" t="s">
        <v>996</v>
      </c>
      <c r="S14" s="900" t="s">
        <v>998</v>
      </c>
      <c r="T14" s="900" t="s">
        <v>956</v>
      </c>
      <c r="U14" s="900" t="s">
        <v>960</v>
      </c>
      <c r="V14" s="900" t="s">
        <v>957</v>
      </c>
      <c r="W14" s="900" t="s">
        <v>999</v>
      </c>
      <c r="X14" s="898" t="s">
        <v>1000</v>
      </c>
      <c r="Y14" s="900" t="s">
        <v>992</v>
      </c>
      <c r="Z14" s="900" t="s">
        <v>679</v>
      </c>
    </row>
    <row r="15" spans="1:26" s="912" customFormat="1" ht="18.75" customHeight="1">
      <c r="A15" s="908"/>
      <c r="B15" s="909"/>
      <c r="C15" s="910"/>
      <c r="D15" s="911" t="str">
        <f t="shared" ref="D15:Z15" si="0">Entire_FiscalYear</f>
        <v>07/01/12 - 06/30/13</v>
      </c>
      <c r="E15" s="911" t="str">
        <f t="shared" si="0"/>
        <v>07/01/12 - 06/30/13</v>
      </c>
      <c r="F15" s="911" t="str">
        <f t="shared" si="0"/>
        <v>07/01/12 - 06/30/13</v>
      </c>
      <c r="G15" s="911" t="str">
        <f t="shared" si="0"/>
        <v>07/01/12 - 06/30/13</v>
      </c>
      <c r="H15" s="911" t="str">
        <f t="shared" si="0"/>
        <v>07/01/12 - 06/30/13</v>
      </c>
      <c r="I15" s="911" t="str">
        <f t="shared" si="0"/>
        <v>07/01/12 - 06/30/13</v>
      </c>
      <c r="J15" s="911" t="str">
        <f t="shared" si="0"/>
        <v>07/01/12 - 06/30/13</v>
      </c>
      <c r="K15" s="1226" t="str">
        <f t="shared" si="0"/>
        <v>07/01/12 - 06/30/13</v>
      </c>
      <c r="L15" s="911" t="str">
        <f t="shared" si="0"/>
        <v>07/01/12 - 06/30/13</v>
      </c>
      <c r="M15" s="911" t="str">
        <f t="shared" si="0"/>
        <v>07/01/12 - 06/30/13</v>
      </c>
      <c r="N15" s="911" t="str">
        <f t="shared" si="0"/>
        <v>07/01/12 - 06/30/13</v>
      </c>
      <c r="O15" s="911" t="str">
        <f t="shared" si="0"/>
        <v>07/01/12 - 06/30/13</v>
      </c>
      <c r="P15" s="911" t="str">
        <f t="shared" si="0"/>
        <v>07/01/12 - 06/30/13</v>
      </c>
      <c r="Q15" s="911" t="str">
        <f t="shared" si="0"/>
        <v>07/01/12 - 06/30/13</v>
      </c>
      <c r="R15" s="911" t="str">
        <f t="shared" si="0"/>
        <v>07/01/12 - 06/30/13</v>
      </c>
      <c r="S15" s="911" t="str">
        <f t="shared" si="0"/>
        <v>07/01/12 - 06/30/13</v>
      </c>
      <c r="T15" s="911" t="str">
        <f t="shared" si="0"/>
        <v>07/01/12 - 06/30/13</v>
      </c>
      <c r="U15" s="911" t="str">
        <f t="shared" si="0"/>
        <v>07/01/12 - 06/30/13</v>
      </c>
      <c r="V15" s="911" t="str">
        <f t="shared" si="0"/>
        <v>07/01/12 - 06/30/13</v>
      </c>
      <c r="W15" s="911" t="str">
        <f t="shared" si="0"/>
        <v>07/01/12 - 06/30/13</v>
      </c>
      <c r="X15" s="911" t="str">
        <f t="shared" si="0"/>
        <v>07/01/12 - 06/30/13</v>
      </c>
      <c r="Y15" s="911" t="str">
        <f t="shared" si="0"/>
        <v>07/01/12 - 06/30/13</v>
      </c>
      <c r="Z15" s="911" t="str">
        <f t="shared" si="0"/>
        <v>07/01/12 - 06/30/13</v>
      </c>
    </row>
    <row r="16" spans="1:26" ht="12.6" customHeight="1">
      <c r="A16" s="569" t="s">
        <v>681</v>
      </c>
      <c r="B16" s="570"/>
      <c r="C16" s="1160"/>
      <c r="D16" s="1160"/>
      <c r="E16" s="1160"/>
      <c r="F16" s="1160"/>
      <c r="G16" s="1160"/>
      <c r="H16" s="1160"/>
      <c r="I16" s="1160"/>
      <c r="J16" s="1160"/>
      <c r="K16" s="1160"/>
      <c r="L16" s="1160"/>
      <c r="M16" s="1160"/>
      <c r="N16" s="1160"/>
      <c r="O16" s="1160"/>
      <c r="P16" s="1160"/>
      <c r="Q16" s="1160"/>
      <c r="R16" s="1160"/>
      <c r="S16" s="1160"/>
      <c r="T16" s="1160"/>
      <c r="U16" s="1160"/>
      <c r="V16" s="1160"/>
      <c r="W16" s="1160"/>
      <c r="X16" s="1160"/>
      <c r="Y16" s="1160"/>
      <c r="Z16" s="1160"/>
    </row>
    <row r="17" spans="1:26" ht="12.6" customHeight="1">
      <c r="A17" s="572"/>
      <c r="B17" s="1144" t="s">
        <v>682</v>
      </c>
      <c r="C17" s="1160"/>
      <c r="D17" s="1160"/>
      <c r="E17" s="1160"/>
      <c r="F17" s="1160"/>
      <c r="G17" s="1160"/>
      <c r="H17" s="1160"/>
      <c r="I17" s="1160"/>
      <c r="J17" s="1160"/>
      <c r="K17" s="1160"/>
      <c r="L17" s="1160"/>
      <c r="M17" s="1160"/>
      <c r="N17" s="1160"/>
      <c r="O17" s="1160"/>
      <c r="P17" s="1160"/>
      <c r="Q17" s="1160"/>
      <c r="R17" s="1160"/>
      <c r="S17" s="1160"/>
      <c r="T17" s="1160"/>
      <c r="U17" s="1160"/>
      <c r="V17" s="1160"/>
      <c r="W17" s="1160"/>
      <c r="X17" s="1160"/>
      <c r="Y17" s="1160"/>
      <c r="Z17" s="1160"/>
    </row>
    <row r="18" spans="1:26" ht="12" customHeight="1">
      <c r="A18" s="572"/>
      <c r="B18" s="650" t="s">
        <v>683</v>
      </c>
      <c r="C18" s="1160"/>
      <c r="D18" s="1160"/>
      <c r="E18" s="1160"/>
      <c r="F18" s="1160"/>
      <c r="G18" s="1160"/>
      <c r="H18" s="1160"/>
      <c r="I18" s="1160"/>
      <c r="J18" s="1160"/>
      <c r="K18" s="1160"/>
      <c r="L18" s="1160"/>
      <c r="M18" s="1160"/>
      <c r="N18" s="1160"/>
      <c r="O18" s="1160"/>
      <c r="P18" s="1160"/>
      <c r="Q18" s="1160"/>
      <c r="R18" s="1160"/>
      <c r="S18" s="1160"/>
      <c r="T18" s="1160"/>
      <c r="U18" s="1160"/>
      <c r="V18" s="1160"/>
      <c r="W18" s="1160"/>
      <c r="X18" s="1160"/>
      <c r="Y18" s="1160"/>
      <c r="Z18" s="1160"/>
    </row>
    <row r="19" spans="1:26" ht="12" customHeight="1">
      <c r="A19" s="572"/>
      <c r="B19" s="650" t="s">
        <v>684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0"/>
      <c r="Z19" s="1160"/>
    </row>
    <row r="20" spans="1:26" ht="12.6" customHeight="1">
      <c r="A20" s="572"/>
      <c r="B20" s="650" t="s">
        <v>685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0"/>
      <c r="Z20" s="1160"/>
    </row>
    <row r="21" spans="1:26" ht="12.6" customHeight="1">
      <c r="A21" s="572"/>
      <c r="B21" s="650" t="s">
        <v>686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0"/>
      <c r="Z21" s="1160"/>
    </row>
    <row r="22" spans="1:26" ht="12.6" customHeight="1">
      <c r="A22" s="572"/>
      <c r="B22" s="650" t="str">
        <f>MH1960_HOSP_COSTS!B21</f>
        <v>Other Special Care Unit (specify)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0"/>
      <c r="Z22" s="1160"/>
    </row>
    <row r="23" spans="1:26" ht="12.6" customHeight="1">
      <c r="A23" s="572"/>
      <c r="B23" s="650" t="str">
        <f>MH1960_HOSP_COSTS!B22</f>
        <v>Subprovider (specify)</v>
      </c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60"/>
      <c r="T23" s="1160"/>
      <c r="U23" s="1160"/>
      <c r="V23" s="1160"/>
      <c r="W23" s="1160"/>
      <c r="X23" s="1160"/>
      <c r="Y23" s="1160"/>
      <c r="Z23" s="1160"/>
    </row>
    <row r="24" spans="1:26" ht="12.6" customHeight="1">
      <c r="A24" s="572"/>
      <c r="B24" s="650" t="str">
        <f>MH1960_HOSP_COSTS!B23</f>
        <v>Subprovider (specify)</v>
      </c>
      <c r="C24" s="1160"/>
      <c r="D24" s="1160"/>
      <c r="E24" s="1160"/>
      <c r="F24" s="1160"/>
      <c r="G24" s="1160"/>
      <c r="H24" s="1160"/>
      <c r="I24" s="1160"/>
      <c r="J24" s="1160"/>
      <c r="K24" s="1160"/>
      <c r="L24" s="1160"/>
      <c r="M24" s="1160"/>
      <c r="N24" s="1160"/>
      <c r="O24" s="1160"/>
      <c r="P24" s="1160"/>
      <c r="Q24" s="1160"/>
      <c r="R24" s="1160"/>
      <c r="S24" s="1160"/>
      <c r="T24" s="1160"/>
      <c r="U24" s="1160"/>
      <c r="V24" s="1160"/>
      <c r="W24" s="1160"/>
      <c r="X24" s="1160"/>
      <c r="Y24" s="1160"/>
      <c r="Z24" s="1160"/>
    </row>
    <row r="25" spans="1:26" ht="12.6" customHeight="1">
      <c r="A25" s="572"/>
      <c r="B25" s="650" t="str">
        <f>MH1960_HOSP_COSTS!B24</f>
        <v>Subprovider (specify)</v>
      </c>
      <c r="C25" s="1160"/>
      <c r="D25" s="1160"/>
      <c r="E25" s="1160"/>
      <c r="F25" s="1160"/>
      <c r="G25" s="1160"/>
      <c r="H25" s="1160"/>
      <c r="I25" s="1160"/>
      <c r="J25" s="1160"/>
      <c r="K25" s="1160"/>
      <c r="L25" s="1160"/>
      <c r="M25" s="1160"/>
      <c r="N25" s="1160"/>
      <c r="O25" s="1160"/>
      <c r="P25" s="1160"/>
      <c r="Q25" s="1160"/>
      <c r="R25" s="1160"/>
      <c r="S25" s="1160"/>
      <c r="T25" s="1160"/>
      <c r="U25" s="1160"/>
      <c r="V25" s="1160"/>
      <c r="W25" s="1160"/>
      <c r="X25" s="1160"/>
      <c r="Y25" s="1160"/>
      <c r="Z25" s="1160"/>
    </row>
    <row r="26" spans="1:26" ht="12.6" customHeight="1">
      <c r="A26" s="572"/>
      <c r="B26" s="650" t="s">
        <v>689</v>
      </c>
      <c r="C26" s="1160"/>
      <c r="D26" s="1160"/>
      <c r="E26" s="1160"/>
      <c r="F26" s="1160"/>
      <c r="G26" s="1160"/>
      <c r="H26" s="1160"/>
      <c r="I26" s="1160"/>
      <c r="J26" s="1160"/>
      <c r="K26" s="1160"/>
      <c r="L26" s="1160"/>
      <c r="M26" s="1160"/>
      <c r="N26" s="1160"/>
      <c r="O26" s="1160"/>
      <c r="P26" s="1160"/>
      <c r="Q26" s="1160"/>
      <c r="R26" s="1160"/>
      <c r="S26" s="1160"/>
      <c r="T26" s="1160"/>
      <c r="U26" s="1160"/>
      <c r="V26" s="1160"/>
      <c r="W26" s="1160"/>
      <c r="X26" s="1160"/>
      <c r="Y26" s="1160"/>
      <c r="Z26" s="1160"/>
    </row>
    <row r="27" spans="1:26" ht="12.6" customHeight="1">
      <c r="A27" s="572"/>
      <c r="B27" s="650" t="s">
        <v>690</v>
      </c>
      <c r="C27" s="1160"/>
      <c r="D27" s="1160"/>
      <c r="E27" s="1160"/>
      <c r="F27" s="1160"/>
      <c r="G27" s="1160"/>
      <c r="H27" s="1160"/>
      <c r="I27" s="1160"/>
      <c r="J27" s="1160"/>
      <c r="K27" s="1160"/>
      <c r="L27" s="1160"/>
      <c r="M27" s="1160"/>
      <c r="N27" s="1160"/>
      <c r="O27" s="1160"/>
      <c r="P27" s="1160"/>
      <c r="Q27" s="1160"/>
      <c r="R27" s="1160"/>
      <c r="S27" s="1160"/>
      <c r="T27" s="1160"/>
      <c r="U27" s="1160"/>
      <c r="V27" s="1160"/>
      <c r="W27" s="1160"/>
      <c r="X27" s="1160"/>
      <c r="Y27" s="1160"/>
      <c r="Z27" s="1160"/>
    </row>
    <row r="28" spans="1:26" ht="12.6" customHeight="1">
      <c r="A28" s="572"/>
      <c r="B28" s="650" t="s">
        <v>691</v>
      </c>
      <c r="C28" s="1160"/>
      <c r="D28" s="1160"/>
      <c r="E28" s="1160"/>
      <c r="F28" s="1160"/>
      <c r="G28" s="1160"/>
      <c r="H28" s="1160"/>
      <c r="I28" s="1160"/>
      <c r="J28" s="1160"/>
      <c r="K28" s="1160"/>
      <c r="L28" s="1160"/>
      <c r="M28" s="1160"/>
      <c r="N28" s="1160"/>
      <c r="O28" s="1160"/>
      <c r="P28" s="1160"/>
      <c r="Q28" s="1160"/>
      <c r="R28" s="1160"/>
      <c r="S28" s="1160"/>
      <c r="T28" s="1160"/>
      <c r="U28" s="1160"/>
      <c r="V28" s="1160"/>
      <c r="W28" s="1160"/>
      <c r="X28" s="1160"/>
      <c r="Y28" s="1160"/>
      <c r="Z28" s="1160"/>
    </row>
    <row r="29" spans="1:26" ht="12.6" customHeight="1">
      <c r="A29" s="573"/>
      <c r="B29" s="651" t="s">
        <v>692</v>
      </c>
      <c r="C29" s="1160"/>
      <c r="D29" s="1160"/>
      <c r="E29" s="1160"/>
      <c r="F29" s="1160"/>
      <c r="G29" s="1160"/>
      <c r="H29" s="1160"/>
      <c r="I29" s="1160"/>
      <c r="J29" s="1160"/>
      <c r="K29" s="1160"/>
      <c r="L29" s="1160"/>
      <c r="M29" s="1160"/>
      <c r="N29" s="1160"/>
      <c r="O29" s="1160"/>
      <c r="P29" s="1160"/>
      <c r="Q29" s="1160"/>
      <c r="R29" s="1160"/>
      <c r="S29" s="1160"/>
      <c r="T29" s="1160"/>
      <c r="U29" s="1160"/>
      <c r="V29" s="1160"/>
      <c r="W29" s="1160"/>
      <c r="X29" s="1160"/>
      <c r="Y29" s="1160"/>
      <c r="Z29" s="1160"/>
    </row>
    <row r="30" spans="1:26" ht="12.6" customHeight="1">
      <c r="A30" s="569" t="s">
        <v>693</v>
      </c>
      <c r="B30" s="570"/>
      <c r="C30" s="1160"/>
      <c r="D30" s="1157"/>
      <c r="E30" s="1160"/>
      <c r="F30" s="1155"/>
      <c r="G30" s="1160"/>
      <c r="H30" s="1155"/>
      <c r="I30" s="1160"/>
      <c r="J30" s="1157"/>
      <c r="K30" s="1160"/>
      <c r="L30" s="1155"/>
      <c r="M30" s="1160"/>
      <c r="N30" s="1155"/>
      <c r="O30" s="1160"/>
      <c r="P30" s="1155"/>
      <c r="Q30" s="1160"/>
      <c r="R30" s="1155"/>
      <c r="S30" s="1160"/>
      <c r="T30" s="1157"/>
      <c r="U30" s="1160"/>
      <c r="V30" s="1155"/>
      <c r="W30" s="1160"/>
      <c r="X30" s="1155"/>
      <c r="Y30" s="1160"/>
      <c r="Z30" s="1160"/>
    </row>
    <row r="31" spans="1:26" ht="12.6" customHeight="1">
      <c r="A31" s="572"/>
      <c r="B31" s="650" t="s">
        <v>694</v>
      </c>
      <c r="C31" s="1151">
        <f>MH1960_HOSP_COSTS!G30</f>
        <v>0</v>
      </c>
      <c r="D31" s="1152"/>
      <c r="E31" s="1154">
        <f>$C31*D31</f>
        <v>0</v>
      </c>
      <c r="F31" s="1152"/>
      <c r="G31" s="1154">
        <f>$C31*F31</f>
        <v>0</v>
      </c>
      <c r="H31" s="1152"/>
      <c r="I31" s="1154">
        <f t="shared" ref="I31:I62" si="1">$C31*H31</f>
        <v>0</v>
      </c>
      <c r="J31" s="1152"/>
      <c r="K31" s="1154">
        <f t="shared" ref="K31:K62" si="2">$C31*J31</f>
        <v>0</v>
      </c>
      <c r="L31" s="1152"/>
      <c r="M31" s="1154">
        <f t="shared" ref="M31:M62" si="3">$C31*L31</f>
        <v>0</v>
      </c>
      <c r="N31" s="1152"/>
      <c r="O31" s="1154">
        <f t="shared" ref="O31:O62" si="4">$C31*N31</f>
        <v>0</v>
      </c>
      <c r="P31" s="1152"/>
      <c r="Q31" s="1154">
        <f t="shared" ref="Q31:Q62" si="5">$C31*P31</f>
        <v>0</v>
      </c>
      <c r="R31" s="1152"/>
      <c r="S31" s="1154">
        <f t="shared" ref="S31:S62" si="6">$C31*R31</f>
        <v>0</v>
      </c>
      <c r="T31" s="1152"/>
      <c r="U31" s="1154">
        <f t="shared" ref="U31:U62" si="7">$C31*T31</f>
        <v>0</v>
      </c>
      <c r="V31" s="1152"/>
      <c r="W31" s="1154">
        <f t="shared" ref="W31:W62" si="8">$C31*V31</f>
        <v>0</v>
      </c>
      <c r="X31" s="1152"/>
      <c r="Y31" s="1173">
        <f t="shared" ref="Y31:Y62" si="9">$C31*X31</f>
        <v>0</v>
      </c>
      <c r="Z31" s="1153">
        <f>SUM(E31,G31,I31,K31,M31,O31,Q31,S31,U31,W31,Y31)</f>
        <v>0</v>
      </c>
    </row>
    <row r="32" spans="1:26" ht="12.6" customHeight="1">
      <c r="A32" s="572"/>
      <c r="B32" s="650" t="s">
        <v>695</v>
      </c>
      <c r="C32" s="1151">
        <f>MH1960_HOSP_COSTS!G31</f>
        <v>0</v>
      </c>
      <c r="D32" s="1152"/>
      <c r="E32" s="1154">
        <f t="shared" ref="E32:E62" si="10">$C32*D32</f>
        <v>0</v>
      </c>
      <c r="F32" s="1152"/>
      <c r="G32" s="1154">
        <f t="shared" ref="G32:G61" si="11">$C32*F32</f>
        <v>0</v>
      </c>
      <c r="H32" s="1152"/>
      <c r="I32" s="1154">
        <f t="shared" si="1"/>
        <v>0</v>
      </c>
      <c r="J32" s="1152"/>
      <c r="K32" s="1154">
        <f t="shared" si="2"/>
        <v>0</v>
      </c>
      <c r="L32" s="1152"/>
      <c r="M32" s="1154">
        <f t="shared" si="3"/>
        <v>0</v>
      </c>
      <c r="N32" s="1152"/>
      <c r="O32" s="1154">
        <f t="shared" si="4"/>
        <v>0</v>
      </c>
      <c r="P32" s="1152"/>
      <c r="Q32" s="1154">
        <f t="shared" si="5"/>
        <v>0</v>
      </c>
      <c r="R32" s="1152"/>
      <c r="S32" s="1154">
        <f t="shared" si="6"/>
        <v>0</v>
      </c>
      <c r="T32" s="1152"/>
      <c r="U32" s="1154">
        <f t="shared" si="7"/>
        <v>0</v>
      </c>
      <c r="V32" s="1152"/>
      <c r="W32" s="1154">
        <f t="shared" si="8"/>
        <v>0</v>
      </c>
      <c r="X32" s="1152"/>
      <c r="Y32" s="1173">
        <f t="shared" si="9"/>
        <v>0</v>
      </c>
      <c r="Z32" s="1153">
        <f t="shared" ref="Z32:Z61" si="12">SUM(E32,G32,I32,K32,M32,O32,Q32,S32,U32,W32,Y32)</f>
        <v>0</v>
      </c>
    </row>
    <row r="33" spans="1:26" ht="12.6" customHeight="1">
      <c r="A33" s="572"/>
      <c r="B33" s="650" t="s">
        <v>696</v>
      </c>
      <c r="C33" s="1151">
        <f>MH1960_HOSP_COSTS!G32</f>
        <v>0</v>
      </c>
      <c r="D33" s="1152"/>
      <c r="E33" s="1154">
        <f t="shared" si="10"/>
        <v>0</v>
      </c>
      <c r="F33" s="1152"/>
      <c r="G33" s="1154">
        <f t="shared" si="11"/>
        <v>0</v>
      </c>
      <c r="H33" s="1152"/>
      <c r="I33" s="1154">
        <f t="shared" si="1"/>
        <v>0</v>
      </c>
      <c r="J33" s="1152"/>
      <c r="K33" s="1154">
        <f t="shared" si="2"/>
        <v>0</v>
      </c>
      <c r="L33" s="1152"/>
      <c r="M33" s="1154">
        <f t="shared" si="3"/>
        <v>0</v>
      </c>
      <c r="N33" s="1152"/>
      <c r="O33" s="1154">
        <f t="shared" si="4"/>
        <v>0</v>
      </c>
      <c r="P33" s="1152"/>
      <c r="Q33" s="1154">
        <f t="shared" si="5"/>
        <v>0</v>
      </c>
      <c r="R33" s="1152"/>
      <c r="S33" s="1154">
        <f t="shared" si="6"/>
        <v>0</v>
      </c>
      <c r="T33" s="1152"/>
      <c r="U33" s="1154">
        <f t="shared" si="7"/>
        <v>0</v>
      </c>
      <c r="V33" s="1152"/>
      <c r="W33" s="1154">
        <f t="shared" si="8"/>
        <v>0</v>
      </c>
      <c r="X33" s="1152"/>
      <c r="Y33" s="1173">
        <f t="shared" si="9"/>
        <v>0</v>
      </c>
      <c r="Z33" s="1153">
        <f t="shared" si="12"/>
        <v>0</v>
      </c>
    </row>
    <row r="34" spans="1:26" ht="12.6" customHeight="1">
      <c r="A34" s="572"/>
      <c r="B34" s="650" t="s">
        <v>697</v>
      </c>
      <c r="C34" s="1151">
        <f>MH1960_HOSP_COSTS!G33</f>
        <v>0</v>
      </c>
      <c r="D34" s="1152"/>
      <c r="E34" s="1154">
        <f t="shared" si="10"/>
        <v>0</v>
      </c>
      <c r="F34" s="1152"/>
      <c r="G34" s="1154">
        <f t="shared" si="11"/>
        <v>0</v>
      </c>
      <c r="H34" s="1152"/>
      <c r="I34" s="1154">
        <f t="shared" si="1"/>
        <v>0</v>
      </c>
      <c r="J34" s="1152"/>
      <c r="K34" s="1154">
        <f t="shared" si="2"/>
        <v>0</v>
      </c>
      <c r="L34" s="1152"/>
      <c r="M34" s="1154">
        <f t="shared" si="3"/>
        <v>0</v>
      </c>
      <c r="N34" s="1152"/>
      <c r="O34" s="1154">
        <f t="shared" si="4"/>
        <v>0</v>
      </c>
      <c r="P34" s="1152"/>
      <c r="Q34" s="1154">
        <f t="shared" si="5"/>
        <v>0</v>
      </c>
      <c r="R34" s="1152"/>
      <c r="S34" s="1154">
        <f t="shared" si="6"/>
        <v>0</v>
      </c>
      <c r="T34" s="1152"/>
      <c r="U34" s="1154">
        <f t="shared" si="7"/>
        <v>0</v>
      </c>
      <c r="V34" s="1152"/>
      <c r="W34" s="1154">
        <f t="shared" si="8"/>
        <v>0</v>
      </c>
      <c r="X34" s="1152"/>
      <c r="Y34" s="1173">
        <f t="shared" si="9"/>
        <v>0</v>
      </c>
      <c r="Z34" s="1153">
        <f t="shared" si="12"/>
        <v>0</v>
      </c>
    </row>
    <row r="35" spans="1:26" ht="12.6" customHeight="1">
      <c r="A35" s="572"/>
      <c r="B35" s="650" t="s">
        <v>698</v>
      </c>
      <c r="C35" s="1151">
        <f>MH1960_HOSP_COSTS!G34</f>
        <v>0</v>
      </c>
      <c r="D35" s="1152"/>
      <c r="E35" s="1154">
        <f t="shared" si="10"/>
        <v>0</v>
      </c>
      <c r="F35" s="1152"/>
      <c r="G35" s="1154">
        <f t="shared" si="11"/>
        <v>0</v>
      </c>
      <c r="H35" s="1152"/>
      <c r="I35" s="1154">
        <f t="shared" si="1"/>
        <v>0</v>
      </c>
      <c r="J35" s="1152"/>
      <c r="K35" s="1154">
        <f t="shared" si="2"/>
        <v>0</v>
      </c>
      <c r="L35" s="1152"/>
      <c r="M35" s="1154">
        <f t="shared" si="3"/>
        <v>0</v>
      </c>
      <c r="N35" s="1152"/>
      <c r="O35" s="1154">
        <f t="shared" si="4"/>
        <v>0</v>
      </c>
      <c r="P35" s="1152"/>
      <c r="Q35" s="1154">
        <f t="shared" si="5"/>
        <v>0</v>
      </c>
      <c r="R35" s="1152"/>
      <c r="S35" s="1154">
        <f t="shared" si="6"/>
        <v>0</v>
      </c>
      <c r="T35" s="1152"/>
      <c r="U35" s="1154">
        <f t="shared" si="7"/>
        <v>0</v>
      </c>
      <c r="V35" s="1152"/>
      <c r="W35" s="1154">
        <f t="shared" si="8"/>
        <v>0</v>
      </c>
      <c r="X35" s="1152"/>
      <c r="Y35" s="1173">
        <f t="shared" si="9"/>
        <v>0</v>
      </c>
      <c r="Z35" s="1153">
        <f t="shared" si="12"/>
        <v>0</v>
      </c>
    </row>
    <row r="36" spans="1:26" ht="12.6" customHeight="1">
      <c r="A36" s="572"/>
      <c r="B36" s="650" t="s">
        <v>699</v>
      </c>
      <c r="C36" s="1151">
        <f>MH1960_HOSP_COSTS!G35</f>
        <v>0</v>
      </c>
      <c r="D36" s="1152"/>
      <c r="E36" s="1154">
        <f t="shared" si="10"/>
        <v>0</v>
      </c>
      <c r="F36" s="1152"/>
      <c r="G36" s="1154">
        <f t="shared" si="11"/>
        <v>0</v>
      </c>
      <c r="H36" s="1152"/>
      <c r="I36" s="1154">
        <f t="shared" si="1"/>
        <v>0</v>
      </c>
      <c r="J36" s="1152"/>
      <c r="K36" s="1154">
        <f t="shared" si="2"/>
        <v>0</v>
      </c>
      <c r="L36" s="1152"/>
      <c r="M36" s="1154">
        <f t="shared" si="3"/>
        <v>0</v>
      </c>
      <c r="N36" s="1152"/>
      <c r="O36" s="1154">
        <f t="shared" si="4"/>
        <v>0</v>
      </c>
      <c r="P36" s="1152"/>
      <c r="Q36" s="1154">
        <f t="shared" si="5"/>
        <v>0</v>
      </c>
      <c r="R36" s="1152"/>
      <c r="S36" s="1154">
        <f t="shared" si="6"/>
        <v>0</v>
      </c>
      <c r="T36" s="1152"/>
      <c r="U36" s="1154">
        <f t="shared" si="7"/>
        <v>0</v>
      </c>
      <c r="V36" s="1152"/>
      <c r="W36" s="1154">
        <f t="shared" si="8"/>
        <v>0</v>
      </c>
      <c r="X36" s="1152"/>
      <c r="Y36" s="1173">
        <f t="shared" si="9"/>
        <v>0</v>
      </c>
      <c r="Z36" s="1153">
        <f t="shared" si="12"/>
        <v>0</v>
      </c>
    </row>
    <row r="37" spans="1:26" ht="12.6" customHeight="1">
      <c r="A37" s="572"/>
      <c r="B37" s="650" t="s">
        <v>700</v>
      </c>
      <c r="C37" s="1151">
        <f>MH1960_HOSP_COSTS!G36</f>
        <v>0</v>
      </c>
      <c r="D37" s="1152"/>
      <c r="E37" s="1154">
        <f t="shared" si="10"/>
        <v>0</v>
      </c>
      <c r="F37" s="1152"/>
      <c r="G37" s="1154">
        <f t="shared" si="11"/>
        <v>0</v>
      </c>
      <c r="H37" s="1152"/>
      <c r="I37" s="1154">
        <f t="shared" si="1"/>
        <v>0</v>
      </c>
      <c r="J37" s="1152"/>
      <c r="K37" s="1154">
        <f t="shared" si="2"/>
        <v>0</v>
      </c>
      <c r="L37" s="1152"/>
      <c r="M37" s="1154">
        <f t="shared" si="3"/>
        <v>0</v>
      </c>
      <c r="N37" s="1152"/>
      <c r="O37" s="1154">
        <f t="shared" si="4"/>
        <v>0</v>
      </c>
      <c r="P37" s="1152"/>
      <c r="Q37" s="1154">
        <f t="shared" si="5"/>
        <v>0</v>
      </c>
      <c r="R37" s="1152"/>
      <c r="S37" s="1154">
        <f t="shared" si="6"/>
        <v>0</v>
      </c>
      <c r="T37" s="1152"/>
      <c r="U37" s="1154">
        <f t="shared" si="7"/>
        <v>0</v>
      </c>
      <c r="V37" s="1152"/>
      <c r="W37" s="1154">
        <f t="shared" si="8"/>
        <v>0</v>
      </c>
      <c r="X37" s="1152"/>
      <c r="Y37" s="1173">
        <f t="shared" si="9"/>
        <v>0</v>
      </c>
      <c r="Z37" s="1153">
        <f t="shared" si="12"/>
        <v>0</v>
      </c>
    </row>
    <row r="38" spans="1:26" ht="12.6" customHeight="1">
      <c r="A38" s="572"/>
      <c r="B38" s="872" t="s">
        <v>931</v>
      </c>
      <c r="C38" s="1151">
        <f>MH1960_HOSP_COSTS!G37</f>
        <v>0</v>
      </c>
      <c r="D38" s="1152"/>
      <c r="E38" s="1154">
        <f t="shared" si="10"/>
        <v>0</v>
      </c>
      <c r="F38" s="1152"/>
      <c r="G38" s="1154">
        <f t="shared" si="11"/>
        <v>0</v>
      </c>
      <c r="H38" s="1152"/>
      <c r="I38" s="1154">
        <f t="shared" si="1"/>
        <v>0</v>
      </c>
      <c r="J38" s="1152"/>
      <c r="K38" s="1154">
        <f t="shared" si="2"/>
        <v>0</v>
      </c>
      <c r="L38" s="1152"/>
      <c r="M38" s="1154">
        <f t="shared" si="3"/>
        <v>0</v>
      </c>
      <c r="N38" s="1152"/>
      <c r="O38" s="1154">
        <f t="shared" si="4"/>
        <v>0</v>
      </c>
      <c r="P38" s="1152"/>
      <c r="Q38" s="1154">
        <f t="shared" si="5"/>
        <v>0</v>
      </c>
      <c r="R38" s="1152"/>
      <c r="S38" s="1154">
        <f t="shared" si="6"/>
        <v>0</v>
      </c>
      <c r="T38" s="1152"/>
      <c r="U38" s="1154">
        <f t="shared" si="7"/>
        <v>0</v>
      </c>
      <c r="V38" s="1152"/>
      <c r="W38" s="1154">
        <f t="shared" si="8"/>
        <v>0</v>
      </c>
      <c r="X38" s="1152"/>
      <c r="Y38" s="1173">
        <f t="shared" si="9"/>
        <v>0</v>
      </c>
      <c r="Z38" s="1153">
        <f t="shared" si="12"/>
        <v>0</v>
      </c>
    </row>
    <row r="39" spans="1:26" ht="12.6" customHeight="1">
      <c r="A39" s="572"/>
      <c r="B39" s="872" t="s">
        <v>932</v>
      </c>
      <c r="C39" s="1151">
        <f>MH1960_HOSP_COSTS!G38</f>
        <v>0</v>
      </c>
      <c r="D39" s="1152"/>
      <c r="E39" s="1154">
        <f t="shared" si="10"/>
        <v>0</v>
      </c>
      <c r="F39" s="1152"/>
      <c r="G39" s="1154">
        <f t="shared" si="11"/>
        <v>0</v>
      </c>
      <c r="H39" s="1152"/>
      <c r="I39" s="1154">
        <f t="shared" si="1"/>
        <v>0</v>
      </c>
      <c r="J39" s="1152"/>
      <c r="K39" s="1154">
        <f t="shared" si="2"/>
        <v>0</v>
      </c>
      <c r="L39" s="1152"/>
      <c r="M39" s="1154">
        <f t="shared" si="3"/>
        <v>0</v>
      </c>
      <c r="N39" s="1152"/>
      <c r="O39" s="1154">
        <f t="shared" si="4"/>
        <v>0</v>
      </c>
      <c r="P39" s="1152"/>
      <c r="Q39" s="1154">
        <f t="shared" si="5"/>
        <v>0</v>
      </c>
      <c r="R39" s="1152"/>
      <c r="S39" s="1154">
        <f t="shared" si="6"/>
        <v>0</v>
      </c>
      <c r="T39" s="1152"/>
      <c r="U39" s="1154">
        <f t="shared" si="7"/>
        <v>0</v>
      </c>
      <c r="V39" s="1152"/>
      <c r="W39" s="1154">
        <f t="shared" si="8"/>
        <v>0</v>
      </c>
      <c r="X39" s="1152"/>
      <c r="Y39" s="1173">
        <f t="shared" si="9"/>
        <v>0</v>
      </c>
      <c r="Z39" s="1153">
        <f t="shared" si="12"/>
        <v>0</v>
      </c>
    </row>
    <row r="40" spans="1:26" ht="12.6" customHeight="1">
      <c r="A40" s="572"/>
      <c r="B40" s="650" t="s">
        <v>701</v>
      </c>
      <c r="C40" s="1151">
        <f>MH1960_HOSP_COSTS!G39</f>
        <v>0</v>
      </c>
      <c r="D40" s="1152"/>
      <c r="E40" s="1154">
        <f t="shared" si="10"/>
        <v>0</v>
      </c>
      <c r="F40" s="1152"/>
      <c r="G40" s="1154">
        <f t="shared" si="11"/>
        <v>0</v>
      </c>
      <c r="H40" s="1152"/>
      <c r="I40" s="1154">
        <f t="shared" si="1"/>
        <v>0</v>
      </c>
      <c r="J40" s="1152"/>
      <c r="K40" s="1154">
        <f t="shared" si="2"/>
        <v>0</v>
      </c>
      <c r="L40" s="1152"/>
      <c r="M40" s="1154">
        <f t="shared" si="3"/>
        <v>0</v>
      </c>
      <c r="N40" s="1152"/>
      <c r="O40" s="1154">
        <f t="shared" si="4"/>
        <v>0</v>
      </c>
      <c r="P40" s="1152"/>
      <c r="Q40" s="1154">
        <f t="shared" si="5"/>
        <v>0</v>
      </c>
      <c r="R40" s="1152"/>
      <c r="S40" s="1154">
        <f t="shared" si="6"/>
        <v>0</v>
      </c>
      <c r="T40" s="1152"/>
      <c r="U40" s="1154">
        <f t="shared" si="7"/>
        <v>0</v>
      </c>
      <c r="V40" s="1152"/>
      <c r="W40" s="1154">
        <f t="shared" si="8"/>
        <v>0</v>
      </c>
      <c r="X40" s="1152"/>
      <c r="Y40" s="1173">
        <f t="shared" si="9"/>
        <v>0</v>
      </c>
      <c r="Z40" s="1153">
        <f t="shared" si="12"/>
        <v>0</v>
      </c>
    </row>
    <row r="41" spans="1:26" ht="12.6" customHeight="1">
      <c r="A41" s="572"/>
      <c r="B41" s="1144" t="s">
        <v>702</v>
      </c>
      <c r="C41" s="1151">
        <f>MH1960_HOSP_COSTS!G40</f>
        <v>0</v>
      </c>
      <c r="D41" s="1152"/>
      <c r="E41" s="1154">
        <f t="shared" si="10"/>
        <v>0</v>
      </c>
      <c r="F41" s="1152"/>
      <c r="G41" s="1154">
        <f t="shared" si="11"/>
        <v>0</v>
      </c>
      <c r="H41" s="1152"/>
      <c r="I41" s="1154">
        <f t="shared" si="1"/>
        <v>0</v>
      </c>
      <c r="J41" s="1152"/>
      <c r="K41" s="1154">
        <f t="shared" si="2"/>
        <v>0</v>
      </c>
      <c r="L41" s="1152"/>
      <c r="M41" s="1154">
        <f t="shared" si="3"/>
        <v>0</v>
      </c>
      <c r="N41" s="1152"/>
      <c r="O41" s="1154">
        <f t="shared" si="4"/>
        <v>0</v>
      </c>
      <c r="P41" s="1152"/>
      <c r="Q41" s="1154">
        <f t="shared" si="5"/>
        <v>0</v>
      </c>
      <c r="R41" s="1152"/>
      <c r="S41" s="1154">
        <f t="shared" si="6"/>
        <v>0</v>
      </c>
      <c r="T41" s="1152"/>
      <c r="U41" s="1154">
        <f t="shared" si="7"/>
        <v>0</v>
      </c>
      <c r="V41" s="1152"/>
      <c r="W41" s="1154">
        <f t="shared" si="8"/>
        <v>0</v>
      </c>
      <c r="X41" s="1152"/>
      <c r="Y41" s="1173">
        <f t="shared" si="9"/>
        <v>0</v>
      </c>
      <c r="Z41" s="1153">
        <f t="shared" si="12"/>
        <v>0</v>
      </c>
    </row>
    <row r="42" spans="1:26" ht="12.6" customHeight="1">
      <c r="A42" s="572"/>
      <c r="B42" s="1144" t="s">
        <v>703</v>
      </c>
      <c r="C42" s="1151">
        <f>MH1960_HOSP_COSTS!G41</f>
        <v>0</v>
      </c>
      <c r="D42" s="1152"/>
      <c r="E42" s="1154">
        <f t="shared" si="10"/>
        <v>0</v>
      </c>
      <c r="F42" s="1152"/>
      <c r="G42" s="1154">
        <f t="shared" si="11"/>
        <v>0</v>
      </c>
      <c r="H42" s="1152"/>
      <c r="I42" s="1154">
        <f t="shared" si="1"/>
        <v>0</v>
      </c>
      <c r="J42" s="1152"/>
      <c r="K42" s="1154">
        <f t="shared" si="2"/>
        <v>0</v>
      </c>
      <c r="L42" s="1152"/>
      <c r="M42" s="1154">
        <f t="shared" si="3"/>
        <v>0</v>
      </c>
      <c r="N42" s="1152"/>
      <c r="O42" s="1154">
        <f t="shared" si="4"/>
        <v>0</v>
      </c>
      <c r="P42" s="1152"/>
      <c r="Q42" s="1154">
        <f t="shared" si="5"/>
        <v>0</v>
      </c>
      <c r="R42" s="1152"/>
      <c r="S42" s="1154">
        <f t="shared" si="6"/>
        <v>0</v>
      </c>
      <c r="T42" s="1152"/>
      <c r="U42" s="1154">
        <f t="shared" si="7"/>
        <v>0</v>
      </c>
      <c r="V42" s="1152"/>
      <c r="W42" s="1154">
        <f t="shared" si="8"/>
        <v>0</v>
      </c>
      <c r="X42" s="1152"/>
      <c r="Y42" s="1173">
        <f t="shared" si="9"/>
        <v>0</v>
      </c>
      <c r="Z42" s="1153">
        <f t="shared" si="12"/>
        <v>0</v>
      </c>
    </row>
    <row r="43" spans="1:26" ht="12.6" customHeight="1">
      <c r="A43" s="572"/>
      <c r="B43" s="650" t="s">
        <v>704</v>
      </c>
      <c r="C43" s="1151">
        <f>MH1960_HOSP_COSTS!G42</f>
        <v>0</v>
      </c>
      <c r="D43" s="1152"/>
      <c r="E43" s="1154">
        <f t="shared" si="10"/>
        <v>0</v>
      </c>
      <c r="F43" s="1152"/>
      <c r="G43" s="1154">
        <f t="shared" si="11"/>
        <v>0</v>
      </c>
      <c r="H43" s="1152"/>
      <c r="I43" s="1154">
        <f t="shared" si="1"/>
        <v>0</v>
      </c>
      <c r="J43" s="1152"/>
      <c r="K43" s="1154">
        <f t="shared" si="2"/>
        <v>0</v>
      </c>
      <c r="L43" s="1152"/>
      <c r="M43" s="1154">
        <f t="shared" si="3"/>
        <v>0</v>
      </c>
      <c r="N43" s="1152"/>
      <c r="O43" s="1154">
        <f t="shared" si="4"/>
        <v>0</v>
      </c>
      <c r="P43" s="1152"/>
      <c r="Q43" s="1154">
        <f t="shared" si="5"/>
        <v>0</v>
      </c>
      <c r="R43" s="1152"/>
      <c r="S43" s="1154">
        <f t="shared" si="6"/>
        <v>0</v>
      </c>
      <c r="T43" s="1152"/>
      <c r="U43" s="1154">
        <f t="shared" si="7"/>
        <v>0</v>
      </c>
      <c r="V43" s="1152"/>
      <c r="W43" s="1154">
        <f t="shared" si="8"/>
        <v>0</v>
      </c>
      <c r="X43" s="1152"/>
      <c r="Y43" s="1173">
        <f t="shared" si="9"/>
        <v>0</v>
      </c>
      <c r="Z43" s="1153">
        <f t="shared" si="12"/>
        <v>0</v>
      </c>
    </row>
    <row r="44" spans="1:26" ht="12.6" customHeight="1">
      <c r="A44" s="572"/>
      <c r="B44" s="650" t="s">
        <v>705</v>
      </c>
      <c r="C44" s="1151">
        <f>MH1960_HOSP_COSTS!G43</f>
        <v>0</v>
      </c>
      <c r="D44" s="1152"/>
      <c r="E44" s="1154">
        <f t="shared" si="10"/>
        <v>0</v>
      </c>
      <c r="F44" s="1152"/>
      <c r="G44" s="1154">
        <f t="shared" si="11"/>
        <v>0</v>
      </c>
      <c r="H44" s="1152"/>
      <c r="I44" s="1154">
        <f t="shared" si="1"/>
        <v>0</v>
      </c>
      <c r="J44" s="1152"/>
      <c r="K44" s="1154">
        <f t="shared" si="2"/>
        <v>0</v>
      </c>
      <c r="L44" s="1152"/>
      <c r="M44" s="1154">
        <f t="shared" si="3"/>
        <v>0</v>
      </c>
      <c r="N44" s="1152"/>
      <c r="O44" s="1154">
        <f t="shared" si="4"/>
        <v>0</v>
      </c>
      <c r="P44" s="1152"/>
      <c r="Q44" s="1154">
        <f t="shared" si="5"/>
        <v>0</v>
      </c>
      <c r="R44" s="1152"/>
      <c r="S44" s="1154">
        <f t="shared" si="6"/>
        <v>0</v>
      </c>
      <c r="T44" s="1152"/>
      <c r="U44" s="1154">
        <f t="shared" si="7"/>
        <v>0</v>
      </c>
      <c r="V44" s="1152"/>
      <c r="W44" s="1154">
        <f t="shared" si="8"/>
        <v>0</v>
      </c>
      <c r="X44" s="1152"/>
      <c r="Y44" s="1173">
        <f t="shared" si="9"/>
        <v>0</v>
      </c>
      <c r="Z44" s="1153">
        <f t="shared" si="12"/>
        <v>0</v>
      </c>
    </row>
    <row r="45" spans="1:26" ht="12.6" customHeight="1">
      <c r="A45" s="572"/>
      <c r="B45" s="650" t="s">
        <v>706</v>
      </c>
      <c r="C45" s="1151">
        <f>MH1960_HOSP_COSTS!G44</f>
        <v>0</v>
      </c>
      <c r="D45" s="1152"/>
      <c r="E45" s="1154">
        <f t="shared" si="10"/>
        <v>0</v>
      </c>
      <c r="F45" s="1152"/>
      <c r="G45" s="1154">
        <f t="shared" si="11"/>
        <v>0</v>
      </c>
      <c r="H45" s="1152"/>
      <c r="I45" s="1154">
        <f t="shared" si="1"/>
        <v>0</v>
      </c>
      <c r="J45" s="1152"/>
      <c r="K45" s="1154">
        <f t="shared" si="2"/>
        <v>0</v>
      </c>
      <c r="L45" s="1152"/>
      <c r="M45" s="1154">
        <f t="shared" si="3"/>
        <v>0</v>
      </c>
      <c r="N45" s="1152"/>
      <c r="O45" s="1154">
        <f t="shared" si="4"/>
        <v>0</v>
      </c>
      <c r="P45" s="1152"/>
      <c r="Q45" s="1154">
        <f t="shared" si="5"/>
        <v>0</v>
      </c>
      <c r="R45" s="1152"/>
      <c r="S45" s="1154">
        <f t="shared" si="6"/>
        <v>0</v>
      </c>
      <c r="T45" s="1152"/>
      <c r="U45" s="1154">
        <f t="shared" si="7"/>
        <v>0</v>
      </c>
      <c r="V45" s="1152"/>
      <c r="W45" s="1154">
        <f t="shared" si="8"/>
        <v>0</v>
      </c>
      <c r="X45" s="1152"/>
      <c r="Y45" s="1173">
        <f t="shared" si="9"/>
        <v>0</v>
      </c>
      <c r="Z45" s="1153">
        <f t="shared" si="12"/>
        <v>0</v>
      </c>
    </row>
    <row r="46" spans="1:26" ht="12.6" customHeight="1">
      <c r="A46" s="572"/>
      <c r="B46" s="650" t="s">
        <v>707</v>
      </c>
      <c r="C46" s="1151">
        <f>MH1960_HOSP_COSTS!G45</f>
        <v>0</v>
      </c>
      <c r="D46" s="1152"/>
      <c r="E46" s="1154">
        <f t="shared" si="10"/>
        <v>0</v>
      </c>
      <c r="F46" s="1152"/>
      <c r="G46" s="1154">
        <f t="shared" si="11"/>
        <v>0</v>
      </c>
      <c r="H46" s="1152"/>
      <c r="I46" s="1154">
        <f t="shared" si="1"/>
        <v>0</v>
      </c>
      <c r="J46" s="1152"/>
      <c r="K46" s="1154">
        <f t="shared" si="2"/>
        <v>0</v>
      </c>
      <c r="L46" s="1152"/>
      <c r="M46" s="1154">
        <f t="shared" si="3"/>
        <v>0</v>
      </c>
      <c r="N46" s="1152"/>
      <c r="O46" s="1154">
        <f t="shared" si="4"/>
        <v>0</v>
      </c>
      <c r="P46" s="1152"/>
      <c r="Q46" s="1154">
        <f t="shared" si="5"/>
        <v>0</v>
      </c>
      <c r="R46" s="1152"/>
      <c r="S46" s="1154">
        <f t="shared" si="6"/>
        <v>0</v>
      </c>
      <c r="T46" s="1152"/>
      <c r="U46" s="1154">
        <f t="shared" si="7"/>
        <v>0</v>
      </c>
      <c r="V46" s="1152"/>
      <c r="W46" s="1154">
        <f t="shared" si="8"/>
        <v>0</v>
      </c>
      <c r="X46" s="1152"/>
      <c r="Y46" s="1173">
        <f t="shared" si="9"/>
        <v>0</v>
      </c>
      <c r="Z46" s="1153">
        <f t="shared" si="12"/>
        <v>0</v>
      </c>
    </row>
    <row r="47" spans="1:26" ht="12.6" customHeight="1">
      <c r="A47" s="572"/>
      <c r="B47" s="650" t="s">
        <v>708</v>
      </c>
      <c r="C47" s="1151">
        <f>MH1960_HOSP_COSTS!G46</f>
        <v>0</v>
      </c>
      <c r="D47" s="1152"/>
      <c r="E47" s="1154">
        <f t="shared" si="10"/>
        <v>0</v>
      </c>
      <c r="F47" s="1152"/>
      <c r="G47" s="1154">
        <f t="shared" si="11"/>
        <v>0</v>
      </c>
      <c r="H47" s="1152"/>
      <c r="I47" s="1154">
        <f t="shared" si="1"/>
        <v>0</v>
      </c>
      <c r="J47" s="1152"/>
      <c r="K47" s="1154">
        <f t="shared" si="2"/>
        <v>0</v>
      </c>
      <c r="L47" s="1152"/>
      <c r="M47" s="1154">
        <f t="shared" si="3"/>
        <v>0</v>
      </c>
      <c r="N47" s="1152"/>
      <c r="O47" s="1154">
        <f t="shared" si="4"/>
        <v>0</v>
      </c>
      <c r="P47" s="1152"/>
      <c r="Q47" s="1154">
        <f t="shared" si="5"/>
        <v>0</v>
      </c>
      <c r="R47" s="1152"/>
      <c r="S47" s="1154">
        <f t="shared" si="6"/>
        <v>0</v>
      </c>
      <c r="T47" s="1152"/>
      <c r="U47" s="1154">
        <f t="shared" si="7"/>
        <v>0</v>
      </c>
      <c r="V47" s="1152"/>
      <c r="W47" s="1154">
        <f t="shared" si="8"/>
        <v>0</v>
      </c>
      <c r="X47" s="1152"/>
      <c r="Y47" s="1173">
        <f t="shared" si="9"/>
        <v>0</v>
      </c>
      <c r="Z47" s="1153">
        <f t="shared" si="12"/>
        <v>0</v>
      </c>
    </row>
    <row r="48" spans="1:26" ht="12.6" customHeight="1">
      <c r="A48" s="572"/>
      <c r="B48" s="872" t="s">
        <v>933</v>
      </c>
      <c r="C48" s="1151">
        <f>MH1960_HOSP_COSTS!G47</f>
        <v>0</v>
      </c>
      <c r="D48" s="1152"/>
      <c r="E48" s="1154">
        <f t="shared" si="10"/>
        <v>0</v>
      </c>
      <c r="F48" s="1152"/>
      <c r="G48" s="1154">
        <f t="shared" si="11"/>
        <v>0</v>
      </c>
      <c r="H48" s="1152"/>
      <c r="I48" s="1154">
        <f t="shared" si="1"/>
        <v>0</v>
      </c>
      <c r="J48" s="1152"/>
      <c r="K48" s="1154">
        <f t="shared" si="2"/>
        <v>0</v>
      </c>
      <c r="L48" s="1152"/>
      <c r="M48" s="1154">
        <f t="shared" si="3"/>
        <v>0</v>
      </c>
      <c r="N48" s="1152"/>
      <c r="O48" s="1154">
        <f t="shared" si="4"/>
        <v>0</v>
      </c>
      <c r="P48" s="1152"/>
      <c r="Q48" s="1154">
        <f t="shared" si="5"/>
        <v>0</v>
      </c>
      <c r="R48" s="1152"/>
      <c r="S48" s="1154">
        <f t="shared" si="6"/>
        <v>0</v>
      </c>
      <c r="T48" s="1152"/>
      <c r="U48" s="1154">
        <f t="shared" si="7"/>
        <v>0</v>
      </c>
      <c r="V48" s="1152"/>
      <c r="W48" s="1154">
        <f t="shared" si="8"/>
        <v>0</v>
      </c>
      <c r="X48" s="1152"/>
      <c r="Y48" s="1173">
        <f t="shared" si="9"/>
        <v>0</v>
      </c>
      <c r="Z48" s="1153">
        <f t="shared" si="12"/>
        <v>0</v>
      </c>
    </row>
    <row r="49" spans="1:26" ht="12.6" customHeight="1">
      <c r="A49" s="572"/>
      <c r="B49" s="650" t="s">
        <v>709</v>
      </c>
      <c r="C49" s="1151">
        <f>MH1960_HOSP_COSTS!G48</f>
        <v>0</v>
      </c>
      <c r="D49" s="1152"/>
      <c r="E49" s="1154">
        <f t="shared" si="10"/>
        <v>0</v>
      </c>
      <c r="F49" s="1152"/>
      <c r="G49" s="1154">
        <f t="shared" si="11"/>
        <v>0</v>
      </c>
      <c r="H49" s="1152"/>
      <c r="I49" s="1154">
        <f t="shared" si="1"/>
        <v>0</v>
      </c>
      <c r="J49" s="1152"/>
      <c r="K49" s="1154">
        <f t="shared" si="2"/>
        <v>0</v>
      </c>
      <c r="L49" s="1152"/>
      <c r="M49" s="1154">
        <f t="shared" si="3"/>
        <v>0</v>
      </c>
      <c r="N49" s="1152"/>
      <c r="O49" s="1154">
        <f t="shared" si="4"/>
        <v>0</v>
      </c>
      <c r="P49" s="1152"/>
      <c r="Q49" s="1154">
        <f t="shared" si="5"/>
        <v>0</v>
      </c>
      <c r="R49" s="1152"/>
      <c r="S49" s="1154">
        <f t="shared" si="6"/>
        <v>0</v>
      </c>
      <c r="T49" s="1152"/>
      <c r="U49" s="1154">
        <f t="shared" si="7"/>
        <v>0</v>
      </c>
      <c r="V49" s="1152"/>
      <c r="W49" s="1154">
        <f t="shared" si="8"/>
        <v>0</v>
      </c>
      <c r="X49" s="1152"/>
      <c r="Y49" s="1173">
        <f t="shared" si="9"/>
        <v>0</v>
      </c>
      <c r="Z49" s="1153">
        <f t="shared" si="12"/>
        <v>0</v>
      </c>
    </row>
    <row r="50" spans="1:26" ht="12.6" customHeight="1">
      <c r="A50" s="572"/>
      <c r="B50" s="650" t="s">
        <v>710</v>
      </c>
      <c r="C50" s="1151">
        <f>MH1960_HOSP_COSTS!G49</f>
        <v>0</v>
      </c>
      <c r="D50" s="1152"/>
      <c r="E50" s="1154">
        <f t="shared" si="10"/>
        <v>0</v>
      </c>
      <c r="F50" s="1152"/>
      <c r="G50" s="1154">
        <f t="shared" si="11"/>
        <v>0</v>
      </c>
      <c r="H50" s="1152"/>
      <c r="I50" s="1154">
        <f t="shared" si="1"/>
        <v>0</v>
      </c>
      <c r="J50" s="1152"/>
      <c r="K50" s="1154">
        <f t="shared" si="2"/>
        <v>0</v>
      </c>
      <c r="L50" s="1152"/>
      <c r="M50" s="1154">
        <f t="shared" si="3"/>
        <v>0</v>
      </c>
      <c r="N50" s="1152"/>
      <c r="O50" s="1154">
        <f t="shared" si="4"/>
        <v>0</v>
      </c>
      <c r="P50" s="1152"/>
      <c r="Q50" s="1154">
        <f t="shared" si="5"/>
        <v>0</v>
      </c>
      <c r="R50" s="1152"/>
      <c r="S50" s="1154">
        <f t="shared" si="6"/>
        <v>0</v>
      </c>
      <c r="T50" s="1152"/>
      <c r="U50" s="1154">
        <f t="shared" si="7"/>
        <v>0</v>
      </c>
      <c r="V50" s="1152"/>
      <c r="W50" s="1154">
        <f t="shared" si="8"/>
        <v>0</v>
      </c>
      <c r="X50" s="1152"/>
      <c r="Y50" s="1173">
        <f t="shared" si="9"/>
        <v>0</v>
      </c>
      <c r="Z50" s="1153">
        <f t="shared" si="12"/>
        <v>0</v>
      </c>
    </row>
    <row r="51" spans="1:26" ht="12.6" customHeight="1">
      <c r="A51" s="572"/>
      <c r="B51" s="650" t="s">
        <v>711</v>
      </c>
      <c r="C51" s="1151">
        <f>MH1960_HOSP_COSTS!G50</f>
        <v>0</v>
      </c>
      <c r="D51" s="1152"/>
      <c r="E51" s="1154">
        <f t="shared" si="10"/>
        <v>0</v>
      </c>
      <c r="F51" s="1152"/>
      <c r="G51" s="1154">
        <f t="shared" si="11"/>
        <v>0</v>
      </c>
      <c r="H51" s="1152"/>
      <c r="I51" s="1154">
        <f t="shared" si="1"/>
        <v>0</v>
      </c>
      <c r="J51" s="1152"/>
      <c r="K51" s="1154">
        <f t="shared" si="2"/>
        <v>0</v>
      </c>
      <c r="L51" s="1152"/>
      <c r="M51" s="1154">
        <f t="shared" si="3"/>
        <v>0</v>
      </c>
      <c r="N51" s="1152"/>
      <c r="O51" s="1154">
        <f t="shared" si="4"/>
        <v>0</v>
      </c>
      <c r="P51" s="1152"/>
      <c r="Q51" s="1154">
        <f t="shared" si="5"/>
        <v>0</v>
      </c>
      <c r="R51" s="1152"/>
      <c r="S51" s="1154">
        <f t="shared" si="6"/>
        <v>0</v>
      </c>
      <c r="T51" s="1152"/>
      <c r="U51" s="1154">
        <f t="shared" si="7"/>
        <v>0</v>
      </c>
      <c r="V51" s="1152"/>
      <c r="W51" s="1154">
        <f t="shared" si="8"/>
        <v>0</v>
      </c>
      <c r="X51" s="1152"/>
      <c r="Y51" s="1173">
        <f t="shared" si="9"/>
        <v>0</v>
      </c>
      <c r="Z51" s="1153">
        <f t="shared" si="12"/>
        <v>0</v>
      </c>
    </row>
    <row r="52" spans="1:26" ht="12.6" customHeight="1">
      <c r="A52" s="572"/>
      <c r="B52" s="650" t="s">
        <v>712</v>
      </c>
      <c r="C52" s="1151">
        <f>MH1960_HOSP_COSTS!G51</f>
        <v>0</v>
      </c>
      <c r="D52" s="1152"/>
      <c r="E52" s="1154">
        <f t="shared" si="10"/>
        <v>0</v>
      </c>
      <c r="F52" s="1152"/>
      <c r="G52" s="1154">
        <f t="shared" si="11"/>
        <v>0</v>
      </c>
      <c r="H52" s="1152"/>
      <c r="I52" s="1154">
        <f t="shared" si="1"/>
        <v>0</v>
      </c>
      <c r="J52" s="1152"/>
      <c r="K52" s="1154">
        <f t="shared" si="2"/>
        <v>0</v>
      </c>
      <c r="L52" s="1152"/>
      <c r="M52" s="1154">
        <f t="shared" si="3"/>
        <v>0</v>
      </c>
      <c r="N52" s="1152"/>
      <c r="O52" s="1154">
        <f t="shared" si="4"/>
        <v>0</v>
      </c>
      <c r="P52" s="1152"/>
      <c r="Q52" s="1154">
        <f t="shared" si="5"/>
        <v>0</v>
      </c>
      <c r="R52" s="1152"/>
      <c r="S52" s="1154">
        <f t="shared" si="6"/>
        <v>0</v>
      </c>
      <c r="T52" s="1152"/>
      <c r="U52" s="1154">
        <f t="shared" si="7"/>
        <v>0</v>
      </c>
      <c r="V52" s="1152"/>
      <c r="W52" s="1154">
        <f t="shared" si="8"/>
        <v>0</v>
      </c>
      <c r="X52" s="1152"/>
      <c r="Y52" s="1173">
        <f t="shared" si="9"/>
        <v>0</v>
      </c>
      <c r="Z52" s="1153">
        <f t="shared" si="12"/>
        <v>0</v>
      </c>
    </row>
    <row r="53" spans="1:26" ht="12.6" customHeight="1">
      <c r="A53" s="572"/>
      <c r="B53" s="650" t="s">
        <v>713</v>
      </c>
      <c r="C53" s="1151">
        <f>MH1960_HOSP_COSTS!G52</f>
        <v>0</v>
      </c>
      <c r="D53" s="1152"/>
      <c r="E53" s="1154">
        <f t="shared" si="10"/>
        <v>0</v>
      </c>
      <c r="F53" s="1152"/>
      <c r="G53" s="1154">
        <f t="shared" si="11"/>
        <v>0</v>
      </c>
      <c r="H53" s="1152"/>
      <c r="I53" s="1154">
        <f t="shared" si="1"/>
        <v>0</v>
      </c>
      <c r="J53" s="1152"/>
      <c r="K53" s="1154">
        <f t="shared" si="2"/>
        <v>0</v>
      </c>
      <c r="L53" s="1152"/>
      <c r="M53" s="1154">
        <f t="shared" si="3"/>
        <v>0</v>
      </c>
      <c r="N53" s="1152"/>
      <c r="O53" s="1154">
        <f t="shared" si="4"/>
        <v>0</v>
      </c>
      <c r="P53" s="1152"/>
      <c r="Q53" s="1154">
        <f t="shared" si="5"/>
        <v>0</v>
      </c>
      <c r="R53" s="1152"/>
      <c r="S53" s="1154">
        <f t="shared" si="6"/>
        <v>0</v>
      </c>
      <c r="T53" s="1152"/>
      <c r="U53" s="1154">
        <f t="shared" si="7"/>
        <v>0</v>
      </c>
      <c r="V53" s="1152"/>
      <c r="W53" s="1154">
        <f t="shared" si="8"/>
        <v>0</v>
      </c>
      <c r="X53" s="1152"/>
      <c r="Y53" s="1173">
        <f t="shared" si="9"/>
        <v>0</v>
      </c>
      <c r="Z53" s="1153">
        <f t="shared" si="12"/>
        <v>0</v>
      </c>
    </row>
    <row r="54" spans="1:26" ht="12.6" customHeight="1">
      <c r="A54" s="572"/>
      <c r="B54" s="650" t="s">
        <v>714</v>
      </c>
      <c r="C54" s="1151">
        <f>MH1960_HOSP_COSTS!G53</f>
        <v>0</v>
      </c>
      <c r="D54" s="1152"/>
      <c r="E54" s="1154">
        <f t="shared" si="10"/>
        <v>0</v>
      </c>
      <c r="F54" s="1152"/>
      <c r="G54" s="1154">
        <f t="shared" si="11"/>
        <v>0</v>
      </c>
      <c r="H54" s="1152"/>
      <c r="I54" s="1154">
        <f t="shared" si="1"/>
        <v>0</v>
      </c>
      <c r="J54" s="1152"/>
      <c r="K54" s="1154">
        <f t="shared" si="2"/>
        <v>0</v>
      </c>
      <c r="L54" s="1152"/>
      <c r="M54" s="1154">
        <f t="shared" si="3"/>
        <v>0</v>
      </c>
      <c r="N54" s="1152"/>
      <c r="O54" s="1154">
        <f t="shared" si="4"/>
        <v>0</v>
      </c>
      <c r="P54" s="1152"/>
      <c r="Q54" s="1154">
        <f t="shared" si="5"/>
        <v>0</v>
      </c>
      <c r="R54" s="1152"/>
      <c r="S54" s="1154">
        <f t="shared" si="6"/>
        <v>0</v>
      </c>
      <c r="T54" s="1152"/>
      <c r="U54" s="1154">
        <f t="shared" si="7"/>
        <v>0</v>
      </c>
      <c r="V54" s="1152"/>
      <c r="W54" s="1154">
        <f t="shared" si="8"/>
        <v>0</v>
      </c>
      <c r="X54" s="1152"/>
      <c r="Y54" s="1173">
        <f t="shared" si="9"/>
        <v>0</v>
      </c>
      <c r="Z54" s="1153">
        <f t="shared" si="12"/>
        <v>0</v>
      </c>
    </row>
    <row r="55" spans="1:26" ht="12.6" customHeight="1">
      <c r="A55" s="572"/>
      <c r="B55" s="650" t="s">
        <v>715</v>
      </c>
      <c r="C55" s="1151">
        <f>MH1960_HOSP_COSTS!G54</f>
        <v>0</v>
      </c>
      <c r="D55" s="1152"/>
      <c r="E55" s="1154">
        <f t="shared" si="10"/>
        <v>0</v>
      </c>
      <c r="F55" s="1152"/>
      <c r="G55" s="1154">
        <f t="shared" si="11"/>
        <v>0</v>
      </c>
      <c r="H55" s="1152"/>
      <c r="I55" s="1154">
        <f t="shared" si="1"/>
        <v>0</v>
      </c>
      <c r="J55" s="1152"/>
      <c r="K55" s="1154">
        <f t="shared" si="2"/>
        <v>0</v>
      </c>
      <c r="L55" s="1152"/>
      <c r="M55" s="1154">
        <f t="shared" si="3"/>
        <v>0</v>
      </c>
      <c r="N55" s="1152"/>
      <c r="O55" s="1154">
        <f t="shared" si="4"/>
        <v>0</v>
      </c>
      <c r="P55" s="1152"/>
      <c r="Q55" s="1154">
        <f t="shared" si="5"/>
        <v>0</v>
      </c>
      <c r="R55" s="1152"/>
      <c r="S55" s="1154">
        <f t="shared" si="6"/>
        <v>0</v>
      </c>
      <c r="T55" s="1152"/>
      <c r="U55" s="1154">
        <f t="shared" si="7"/>
        <v>0</v>
      </c>
      <c r="V55" s="1152"/>
      <c r="W55" s="1154">
        <f t="shared" si="8"/>
        <v>0</v>
      </c>
      <c r="X55" s="1152"/>
      <c r="Y55" s="1173">
        <f t="shared" si="9"/>
        <v>0</v>
      </c>
      <c r="Z55" s="1153">
        <f t="shared" si="12"/>
        <v>0</v>
      </c>
    </row>
    <row r="56" spans="1:26" ht="12.6" customHeight="1">
      <c r="A56" s="572"/>
      <c r="B56" s="650" t="s">
        <v>716</v>
      </c>
      <c r="C56" s="1151">
        <f>MH1960_HOSP_COSTS!G55</f>
        <v>0</v>
      </c>
      <c r="D56" s="1152"/>
      <c r="E56" s="1154">
        <f t="shared" si="10"/>
        <v>0</v>
      </c>
      <c r="F56" s="1152"/>
      <c r="G56" s="1154">
        <f t="shared" si="11"/>
        <v>0</v>
      </c>
      <c r="H56" s="1152"/>
      <c r="I56" s="1154">
        <f t="shared" si="1"/>
        <v>0</v>
      </c>
      <c r="J56" s="1152"/>
      <c r="K56" s="1154">
        <f t="shared" si="2"/>
        <v>0</v>
      </c>
      <c r="L56" s="1152"/>
      <c r="M56" s="1154">
        <f t="shared" si="3"/>
        <v>0</v>
      </c>
      <c r="N56" s="1152"/>
      <c r="O56" s="1154">
        <f t="shared" si="4"/>
        <v>0</v>
      </c>
      <c r="P56" s="1152"/>
      <c r="Q56" s="1154">
        <f t="shared" si="5"/>
        <v>0</v>
      </c>
      <c r="R56" s="1152"/>
      <c r="S56" s="1154">
        <f t="shared" si="6"/>
        <v>0</v>
      </c>
      <c r="T56" s="1152"/>
      <c r="U56" s="1154">
        <f t="shared" si="7"/>
        <v>0</v>
      </c>
      <c r="V56" s="1152"/>
      <c r="W56" s="1154">
        <f t="shared" si="8"/>
        <v>0</v>
      </c>
      <c r="X56" s="1152"/>
      <c r="Y56" s="1173">
        <f t="shared" si="9"/>
        <v>0</v>
      </c>
      <c r="Z56" s="1153">
        <f t="shared" si="12"/>
        <v>0</v>
      </c>
    </row>
    <row r="57" spans="1:26" ht="12.6" customHeight="1">
      <c r="A57" s="572"/>
      <c r="B57" s="872" t="s">
        <v>934</v>
      </c>
      <c r="C57" s="1151">
        <f>MH1960_HOSP_COSTS!G56</f>
        <v>0</v>
      </c>
      <c r="D57" s="1152"/>
      <c r="E57" s="1154">
        <f t="shared" si="10"/>
        <v>0</v>
      </c>
      <c r="F57" s="1152"/>
      <c r="G57" s="1154">
        <f t="shared" si="11"/>
        <v>0</v>
      </c>
      <c r="H57" s="1152"/>
      <c r="I57" s="1154">
        <f t="shared" si="1"/>
        <v>0</v>
      </c>
      <c r="J57" s="1152"/>
      <c r="K57" s="1154">
        <f t="shared" si="2"/>
        <v>0</v>
      </c>
      <c r="L57" s="1152"/>
      <c r="M57" s="1154">
        <f t="shared" si="3"/>
        <v>0</v>
      </c>
      <c r="N57" s="1152"/>
      <c r="O57" s="1154">
        <f t="shared" si="4"/>
        <v>0</v>
      </c>
      <c r="P57" s="1152"/>
      <c r="Q57" s="1154">
        <f t="shared" si="5"/>
        <v>0</v>
      </c>
      <c r="R57" s="1152"/>
      <c r="S57" s="1154">
        <f t="shared" si="6"/>
        <v>0</v>
      </c>
      <c r="T57" s="1152"/>
      <c r="U57" s="1154">
        <f t="shared" si="7"/>
        <v>0</v>
      </c>
      <c r="V57" s="1152"/>
      <c r="W57" s="1154">
        <f t="shared" si="8"/>
        <v>0</v>
      </c>
      <c r="X57" s="1152"/>
      <c r="Y57" s="1173">
        <f t="shared" si="9"/>
        <v>0</v>
      </c>
      <c r="Z57" s="1153">
        <f t="shared" si="12"/>
        <v>0</v>
      </c>
    </row>
    <row r="58" spans="1:26" ht="12.6" customHeight="1">
      <c r="A58" s="572"/>
      <c r="B58" s="872" t="s">
        <v>935</v>
      </c>
      <c r="C58" s="1151">
        <f>MH1960_HOSP_COSTS!G57</f>
        <v>0</v>
      </c>
      <c r="D58" s="1152"/>
      <c r="E58" s="1154">
        <f t="shared" si="10"/>
        <v>0</v>
      </c>
      <c r="F58" s="1152"/>
      <c r="G58" s="1154">
        <f t="shared" si="11"/>
        <v>0</v>
      </c>
      <c r="H58" s="1152"/>
      <c r="I58" s="1154">
        <f t="shared" si="1"/>
        <v>0</v>
      </c>
      <c r="J58" s="1152"/>
      <c r="K58" s="1154">
        <f t="shared" si="2"/>
        <v>0</v>
      </c>
      <c r="L58" s="1152"/>
      <c r="M58" s="1154">
        <f t="shared" si="3"/>
        <v>0</v>
      </c>
      <c r="N58" s="1152"/>
      <c r="O58" s="1154">
        <f t="shared" si="4"/>
        <v>0</v>
      </c>
      <c r="P58" s="1152"/>
      <c r="Q58" s="1154">
        <f t="shared" si="5"/>
        <v>0</v>
      </c>
      <c r="R58" s="1152"/>
      <c r="S58" s="1154">
        <f t="shared" si="6"/>
        <v>0</v>
      </c>
      <c r="T58" s="1152"/>
      <c r="U58" s="1154">
        <f t="shared" si="7"/>
        <v>0</v>
      </c>
      <c r="V58" s="1152"/>
      <c r="W58" s="1154">
        <f t="shared" si="8"/>
        <v>0</v>
      </c>
      <c r="X58" s="1152"/>
      <c r="Y58" s="1173">
        <f t="shared" si="9"/>
        <v>0</v>
      </c>
      <c r="Z58" s="1153">
        <f t="shared" si="12"/>
        <v>0</v>
      </c>
    </row>
    <row r="59" spans="1:26" ht="12.6" customHeight="1">
      <c r="A59" s="572"/>
      <c r="B59" s="872" t="s">
        <v>936</v>
      </c>
      <c r="C59" s="1151">
        <f>MH1960_HOSP_COSTS!G58</f>
        <v>0</v>
      </c>
      <c r="D59" s="1152"/>
      <c r="E59" s="1154">
        <f t="shared" si="10"/>
        <v>0</v>
      </c>
      <c r="F59" s="1152"/>
      <c r="G59" s="1154">
        <f t="shared" si="11"/>
        <v>0</v>
      </c>
      <c r="H59" s="1152"/>
      <c r="I59" s="1154">
        <f t="shared" si="1"/>
        <v>0</v>
      </c>
      <c r="J59" s="1152"/>
      <c r="K59" s="1154">
        <f t="shared" si="2"/>
        <v>0</v>
      </c>
      <c r="L59" s="1152"/>
      <c r="M59" s="1154">
        <f t="shared" si="3"/>
        <v>0</v>
      </c>
      <c r="N59" s="1152"/>
      <c r="O59" s="1154">
        <f t="shared" si="4"/>
        <v>0</v>
      </c>
      <c r="P59" s="1152"/>
      <c r="Q59" s="1154">
        <f t="shared" si="5"/>
        <v>0</v>
      </c>
      <c r="R59" s="1152"/>
      <c r="S59" s="1154">
        <f t="shared" si="6"/>
        <v>0</v>
      </c>
      <c r="T59" s="1152"/>
      <c r="U59" s="1154">
        <f t="shared" si="7"/>
        <v>0</v>
      </c>
      <c r="V59" s="1152"/>
      <c r="W59" s="1154">
        <f t="shared" si="8"/>
        <v>0</v>
      </c>
      <c r="X59" s="1152"/>
      <c r="Y59" s="1173">
        <f t="shared" si="9"/>
        <v>0</v>
      </c>
      <c r="Z59" s="1153">
        <f t="shared" si="12"/>
        <v>0</v>
      </c>
    </row>
    <row r="60" spans="1:26" ht="12.6" customHeight="1">
      <c r="A60" s="572"/>
      <c r="B60" s="872" t="s">
        <v>937</v>
      </c>
      <c r="C60" s="1151">
        <f>MH1960_HOSP_COSTS!G59</f>
        <v>0</v>
      </c>
      <c r="D60" s="1152"/>
      <c r="E60" s="1154">
        <f t="shared" si="10"/>
        <v>0</v>
      </c>
      <c r="F60" s="1152"/>
      <c r="G60" s="1154">
        <f t="shared" si="11"/>
        <v>0</v>
      </c>
      <c r="H60" s="1152"/>
      <c r="I60" s="1154">
        <f t="shared" si="1"/>
        <v>0</v>
      </c>
      <c r="J60" s="1152"/>
      <c r="K60" s="1154">
        <f t="shared" si="2"/>
        <v>0</v>
      </c>
      <c r="L60" s="1152"/>
      <c r="M60" s="1154">
        <f t="shared" si="3"/>
        <v>0</v>
      </c>
      <c r="N60" s="1152"/>
      <c r="O60" s="1154">
        <f t="shared" si="4"/>
        <v>0</v>
      </c>
      <c r="P60" s="1152"/>
      <c r="Q60" s="1154">
        <f t="shared" si="5"/>
        <v>0</v>
      </c>
      <c r="R60" s="1152"/>
      <c r="S60" s="1154">
        <f t="shared" si="6"/>
        <v>0</v>
      </c>
      <c r="T60" s="1152"/>
      <c r="U60" s="1154">
        <f t="shared" si="7"/>
        <v>0</v>
      </c>
      <c r="V60" s="1152"/>
      <c r="W60" s="1154">
        <f t="shared" si="8"/>
        <v>0</v>
      </c>
      <c r="X60" s="1152"/>
      <c r="Y60" s="1173">
        <f t="shared" si="9"/>
        <v>0</v>
      </c>
      <c r="Z60" s="1153">
        <f t="shared" si="12"/>
        <v>0</v>
      </c>
    </row>
    <row r="61" spans="1:26" ht="12.6" customHeight="1">
      <c r="A61" s="572"/>
      <c r="B61" s="872" t="s">
        <v>938</v>
      </c>
      <c r="C61" s="1151">
        <f>MH1960_HOSP_COSTS!G60</f>
        <v>0</v>
      </c>
      <c r="D61" s="1152"/>
      <c r="E61" s="1154">
        <f t="shared" si="10"/>
        <v>0</v>
      </c>
      <c r="F61" s="1152"/>
      <c r="G61" s="1154">
        <f t="shared" si="11"/>
        <v>0</v>
      </c>
      <c r="H61" s="1152"/>
      <c r="I61" s="1154">
        <f t="shared" si="1"/>
        <v>0</v>
      </c>
      <c r="J61" s="1152"/>
      <c r="K61" s="1154">
        <f t="shared" si="2"/>
        <v>0</v>
      </c>
      <c r="L61" s="1152"/>
      <c r="M61" s="1154">
        <f t="shared" si="3"/>
        <v>0</v>
      </c>
      <c r="N61" s="1152"/>
      <c r="O61" s="1154">
        <f t="shared" si="4"/>
        <v>0</v>
      </c>
      <c r="P61" s="1152"/>
      <c r="Q61" s="1154">
        <f t="shared" si="5"/>
        <v>0</v>
      </c>
      <c r="R61" s="1152"/>
      <c r="S61" s="1154">
        <f t="shared" si="6"/>
        <v>0</v>
      </c>
      <c r="T61" s="1152"/>
      <c r="U61" s="1154">
        <f t="shared" si="7"/>
        <v>0</v>
      </c>
      <c r="V61" s="1152"/>
      <c r="W61" s="1154">
        <f t="shared" si="8"/>
        <v>0</v>
      </c>
      <c r="X61" s="1152"/>
      <c r="Y61" s="1173">
        <f t="shared" si="9"/>
        <v>0</v>
      </c>
      <c r="Z61" s="1153">
        <f t="shared" si="12"/>
        <v>0</v>
      </c>
    </row>
    <row r="62" spans="1:26" ht="12.6" customHeight="1">
      <c r="A62" s="573"/>
      <c r="B62" s="651" t="str">
        <f>MH1960_HOSP_COSTS!B61</f>
        <v>Other Ancillary (specify)</v>
      </c>
      <c r="C62" s="1151">
        <f>MH1960_HOSP_COSTS!G61</f>
        <v>0</v>
      </c>
      <c r="D62" s="1152"/>
      <c r="E62" s="1154">
        <f t="shared" si="10"/>
        <v>0</v>
      </c>
      <c r="F62" s="1152"/>
      <c r="G62" s="1154">
        <f>$C62*F62</f>
        <v>0</v>
      </c>
      <c r="H62" s="1152"/>
      <c r="I62" s="1154">
        <f t="shared" si="1"/>
        <v>0</v>
      </c>
      <c r="J62" s="1152"/>
      <c r="K62" s="1154">
        <f t="shared" si="2"/>
        <v>0</v>
      </c>
      <c r="L62" s="1152"/>
      <c r="M62" s="1154">
        <f t="shared" si="3"/>
        <v>0</v>
      </c>
      <c r="N62" s="1152"/>
      <c r="O62" s="1154">
        <f t="shared" si="4"/>
        <v>0</v>
      </c>
      <c r="P62" s="1152"/>
      <c r="Q62" s="1154">
        <f t="shared" si="5"/>
        <v>0</v>
      </c>
      <c r="R62" s="1152"/>
      <c r="S62" s="1154">
        <f t="shared" si="6"/>
        <v>0</v>
      </c>
      <c r="T62" s="1152"/>
      <c r="U62" s="1154">
        <f t="shared" si="7"/>
        <v>0</v>
      </c>
      <c r="V62" s="1152"/>
      <c r="W62" s="1154">
        <f t="shared" si="8"/>
        <v>0</v>
      </c>
      <c r="X62" s="1152"/>
      <c r="Y62" s="1173">
        <f t="shared" si="9"/>
        <v>0</v>
      </c>
      <c r="Z62" s="1153">
        <f>SUM(E62,G62,I62,K62,M62,O62,Q62,S62,U62,W62,Y62)</f>
        <v>0</v>
      </c>
    </row>
    <row r="63" spans="1:26" ht="12.6" customHeight="1">
      <c r="A63" s="569" t="s">
        <v>718</v>
      </c>
      <c r="B63" s="570"/>
      <c r="C63" s="1167"/>
      <c r="D63" s="1167"/>
      <c r="E63" s="1157"/>
      <c r="F63" s="1157"/>
      <c r="G63" s="1157"/>
      <c r="H63" s="1157"/>
      <c r="I63" s="1157"/>
      <c r="J63" s="1157"/>
      <c r="K63" s="1157"/>
      <c r="L63" s="1157"/>
      <c r="M63" s="1157"/>
      <c r="N63" s="1157"/>
      <c r="O63" s="1157"/>
      <c r="P63" s="1157"/>
      <c r="Q63" s="1157"/>
      <c r="R63" s="1157"/>
      <c r="S63" s="1157"/>
      <c r="T63" s="1157"/>
      <c r="U63" s="1157"/>
      <c r="V63" s="1157"/>
      <c r="W63" s="1157"/>
      <c r="X63" s="1157"/>
      <c r="Y63" s="1157"/>
      <c r="Z63" s="1157"/>
    </row>
    <row r="64" spans="1:26" ht="12.6" customHeight="1">
      <c r="A64" s="572"/>
      <c r="B64" s="650" t="s">
        <v>719</v>
      </c>
      <c r="C64" s="1151">
        <f>MH1960_HOSP_COSTS!G63</f>
        <v>0</v>
      </c>
      <c r="D64" s="1152"/>
      <c r="E64" s="1154">
        <f>$C64*D64</f>
        <v>0</v>
      </c>
      <c r="F64" s="1152"/>
      <c r="G64" s="1154">
        <f>$C64*F64</f>
        <v>0</v>
      </c>
      <c r="H64" s="1152"/>
      <c r="I64" s="1154">
        <f>$C64*H64</f>
        <v>0</v>
      </c>
      <c r="J64" s="1152"/>
      <c r="K64" s="1154">
        <f>$C64*J64</f>
        <v>0</v>
      </c>
      <c r="L64" s="1152"/>
      <c r="M64" s="1154">
        <f>$C64*L64</f>
        <v>0</v>
      </c>
      <c r="N64" s="1152"/>
      <c r="O64" s="1154">
        <f>$C64*N64</f>
        <v>0</v>
      </c>
      <c r="P64" s="1152"/>
      <c r="Q64" s="1154">
        <f>$C64*P64</f>
        <v>0</v>
      </c>
      <c r="R64" s="1152"/>
      <c r="S64" s="1154">
        <f>$C64*R64</f>
        <v>0</v>
      </c>
      <c r="T64" s="1152"/>
      <c r="U64" s="1154">
        <f>$C64*T64</f>
        <v>0</v>
      </c>
      <c r="V64" s="1152"/>
      <c r="W64" s="1154">
        <f>$C64*V64</f>
        <v>0</v>
      </c>
      <c r="X64" s="1152"/>
      <c r="Y64" s="1154">
        <f>$C64*X64</f>
        <v>0</v>
      </c>
      <c r="Z64" s="1158">
        <f>SUM(E64,G64,I64,K64,M64,O64,Q64,S64,U64,W64,Y64)</f>
        <v>0</v>
      </c>
    </row>
    <row r="65" spans="1:26" ht="12.6" customHeight="1">
      <c r="A65" s="572"/>
      <c r="B65" s="872" t="s">
        <v>939</v>
      </c>
      <c r="C65" s="1151">
        <f>MH1960_HOSP_COSTS!G64</f>
        <v>0</v>
      </c>
      <c r="D65" s="1152"/>
      <c r="E65" s="1154">
        <f>$C65*D65</f>
        <v>0</v>
      </c>
      <c r="F65" s="1152"/>
      <c r="G65" s="1154">
        <f>$C65*F65</f>
        <v>0</v>
      </c>
      <c r="H65" s="1152"/>
      <c r="I65" s="1154">
        <f>$C65*H65</f>
        <v>0</v>
      </c>
      <c r="J65" s="1152"/>
      <c r="K65" s="1154">
        <f>$C65*J65</f>
        <v>0</v>
      </c>
      <c r="L65" s="1152"/>
      <c r="M65" s="1154">
        <f>$C65*L65</f>
        <v>0</v>
      </c>
      <c r="N65" s="1152"/>
      <c r="O65" s="1154">
        <f>$C65*N65</f>
        <v>0</v>
      </c>
      <c r="P65" s="1152"/>
      <c r="Q65" s="1154">
        <f>$C65*P65</f>
        <v>0</v>
      </c>
      <c r="R65" s="1152"/>
      <c r="S65" s="1154">
        <f>$C65*R65</f>
        <v>0</v>
      </c>
      <c r="T65" s="1152"/>
      <c r="U65" s="1154">
        <f>$C65*T65</f>
        <v>0</v>
      </c>
      <c r="V65" s="1152"/>
      <c r="W65" s="1154">
        <f>$C65*V65</f>
        <v>0</v>
      </c>
      <c r="X65" s="1152"/>
      <c r="Y65" s="1154">
        <f>$C65*X65</f>
        <v>0</v>
      </c>
      <c r="Z65" s="1158">
        <f>SUM(E65,G65,I65,K65,M65,O65,Q65,S65,U65,W65,Y65)</f>
        <v>0</v>
      </c>
    </row>
    <row r="66" spans="1:26" ht="12.6" customHeight="1">
      <c r="A66" s="572"/>
      <c r="B66" s="650" t="s">
        <v>720</v>
      </c>
      <c r="C66" s="1151">
        <f>MH1960_HOSP_COSTS!G65</f>
        <v>0</v>
      </c>
      <c r="D66" s="1152"/>
      <c r="E66" s="1154">
        <f>$C66*D66</f>
        <v>0</v>
      </c>
      <c r="F66" s="1152"/>
      <c r="G66" s="1154">
        <f>$C66*F66</f>
        <v>0</v>
      </c>
      <c r="H66" s="1152"/>
      <c r="I66" s="1154">
        <f>$C66*H66</f>
        <v>0</v>
      </c>
      <c r="J66" s="1152"/>
      <c r="K66" s="1154">
        <f>$C66*J66</f>
        <v>0</v>
      </c>
      <c r="L66" s="1152"/>
      <c r="M66" s="1154">
        <f>$C66*L66</f>
        <v>0</v>
      </c>
      <c r="N66" s="1152"/>
      <c r="O66" s="1154">
        <f>$C66*N66</f>
        <v>0</v>
      </c>
      <c r="P66" s="1152"/>
      <c r="Q66" s="1154">
        <f>$C66*P66</f>
        <v>0</v>
      </c>
      <c r="R66" s="1152"/>
      <c r="S66" s="1154">
        <f>$C66*R66</f>
        <v>0</v>
      </c>
      <c r="T66" s="1152"/>
      <c r="U66" s="1154">
        <f>$C66*T66</f>
        <v>0</v>
      </c>
      <c r="V66" s="1152"/>
      <c r="W66" s="1154">
        <f>$C66*V66</f>
        <v>0</v>
      </c>
      <c r="X66" s="1152"/>
      <c r="Y66" s="1154">
        <f>$C66*X66</f>
        <v>0</v>
      </c>
      <c r="Z66" s="1158">
        <f>SUM(E66,G66,I66,K66,M66,O66,Q66,S66,U66,W66,Y66)</f>
        <v>0</v>
      </c>
    </row>
    <row r="67" spans="1:26" ht="12.6" customHeight="1">
      <c r="A67" s="572"/>
      <c r="B67" s="872" t="s">
        <v>940</v>
      </c>
      <c r="C67" s="1151">
        <f>MH1960_HOSP_COSTS!G66</f>
        <v>0</v>
      </c>
      <c r="D67" s="1152"/>
      <c r="E67" s="1154">
        <f>$C67*D67</f>
        <v>0</v>
      </c>
      <c r="F67" s="1152"/>
      <c r="G67" s="1154">
        <f>$C67*F67</f>
        <v>0</v>
      </c>
      <c r="H67" s="1152"/>
      <c r="I67" s="1154">
        <f>$C67*H67</f>
        <v>0</v>
      </c>
      <c r="J67" s="1152"/>
      <c r="K67" s="1154">
        <f>$C67*J67</f>
        <v>0</v>
      </c>
      <c r="L67" s="1152"/>
      <c r="M67" s="1154">
        <f>$C67*L67</f>
        <v>0</v>
      </c>
      <c r="N67" s="1152"/>
      <c r="O67" s="1154">
        <f>$C67*N67</f>
        <v>0</v>
      </c>
      <c r="P67" s="1152"/>
      <c r="Q67" s="1154">
        <f>$C67*P67</f>
        <v>0</v>
      </c>
      <c r="R67" s="1152"/>
      <c r="S67" s="1154">
        <f>$C67*R67</f>
        <v>0</v>
      </c>
      <c r="T67" s="1152"/>
      <c r="U67" s="1154">
        <f>$C67*T67</f>
        <v>0</v>
      </c>
      <c r="V67" s="1152"/>
      <c r="W67" s="1154">
        <f>$C67*V67</f>
        <v>0</v>
      </c>
      <c r="X67" s="1152"/>
      <c r="Y67" s="1154">
        <f>$C67*X67</f>
        <v>0</v>
      </c>
      <c r="Z67" s="1158">
        <f>SUM(E67,G67,I67,K67,M67,O67,Q67,S67,U67,W67,Y67)</f>
        <v>0</v>
      </c>
    </row>
    <row r="68" spans="1:26" ht="12.6" customHeight="1">
      <c r="A68" s="573"/>
      <c r="B68" s="651" t="str">
        <f>MH1960_HOSP_COSTS!B67</f>
        <v>Other Outpatient Service (specify)</v>
      </c>
      <c r="C68" s="1151">
        <f>MH1960_HOSP_COSTS!G67</f>
        <v>0</v>
      </c>
      <c r="D68" s="1152"/>
      <c r="E68" s="1154">
        <f>$C68*D68</f>
        <v>0</v>
      </c>
      <c r="F68" s="1152"/>
      <c r="G68" s="1154">
        <f>$C68*F68</f>
        <v>0</v>
      </c>
      <c r="H68" s="1152"/>
      <c r="I68" s="1154">
        <f>$C68*H68</f>
        <v>0</v>
      </c>
      <c r="J68" s="1152"/>
      <c r="K68" s="1154">
        <f>$C68*J68</f>
        <v>0</v>
      </c>
      <c r="L68" s="1152"/>
      <c r="M68" s="1154">
        <f>$C68*L68</f>
        <v>0</v>
      </c>
      <c r="N68" s="1152"/>
      <c r="O68" s="1154">
        <f>$C68*N68</f>
        <v>0</v>
      </c>
      <c r="P68" s="1152"/>
      <c r="Q68" s="1154">
        <f>$C68*P68</f>
        <v>0</v>
      </c>
      <c r="R68" s="1152"/>
      <c r="S68" s="1154">
        <f>$C68*R68</f>
        <v>0</v>
      </c>
      <c r="T68" s="1152"/>
      <c r="U68" s="1154">
        <f>$C68*T68</f>
        <v>0</v>
      </c>
      <c r="V68" s="1152"/>
      <c r="W68" s="1154">
        <f>$C68*V68</f>
        <v>0</v>
      </c>
      <c r="X68" s="1152"/>
      <c r="Y68" s="1154">
        <f>$C68*X68</f>
        <v>0</v>
      </c>
      <c r="Z68" s="1158">
        <f>SUM(E68,G68,I68,K68,M68,O68,Q68,S68,U68,W68,Y68)</f>
        <v>0</v>
      </c>
    </row>
    <row r="69" spans="1:26" ht="12.6" customHeight="1">
      <c r="A69" s="818" t="s">
        <v>899</v>
      </c>
      <c r="B69" s="650"/>
      <c r="C69" s="1162"/>
      <c r="D69" s="1160"/>
      <c r="E69" s="1160"/>
      <c r="F69" s="1160"/>
      <c r="G69" s="1160"/>
      <c r="H69" s="1160"/>
      <c r="I69" s="1160"/>
      <c r="J69" s="1160"/>
      <c r="K69" s="1160"/>
      <c r="L69" s="1160"/>
      <c r="M69" s="1160"/>
      <c r="N69" s="1160"/>
      <c r="O69" s="1160"/>
      <c r="P69" s="1160"/>
      <c r="Q69" s="1160"/>
      <c r="R69" s="1160"/>
      <c r="S69" s="1160"/>
      <c r="T69" s="1160"/>
      <c r="U69" s="1160"/>
      <c r="V69" s="1160"/>
      <c r="W69" s="1160"/>
      <c r="X69" s="1160"/>
      <c r="Y69" s="1160"/>
      <c r="Z69" s="1160"/>
    </row>
    <row r="70" spans="1:26" ht="12.6" customHeight="1">
      <c r="A70" s="572"/>
      <c r="B70" s="1143" t="s">
        <v>891</v>
      </c>
      <c r="C70" s="1162"/>
      <c r="D70" s="1162"/>
      <c r="E70" s="1162"/>
      <c r="F70" s="1162"/>
      <c r="G70" s="1162"/>
      <c r="H70" s="1162"/>
      <c r="I70" s="1162"/>
      <c r="J70" s="1162"/>
      <c r="K70" s="1162"/>
      <c r="L70" s="1162"/>
      <c r="M70" s="1162"/>
      <c r="N70" s="1162"/>
      <c r="O70" s="1162"/>
      <c r="P70" s="1162"/>
      <c r="Q70" s="1162"/>
      <c r="R70" s="1162"/>
      <c r="S70" s="1162"/>
      <c r="T70" s="1162"/>
      <c r="U70" s="1162"/>
      <c r="V70" s="1162"/>
      <c r="W70" s="1162"/>
      <c r="X70" s="1162"/>
      <c r="Y70" s="1162"/>
      <c r="Z70" s="1162"/>
    </row>
    <row r="71" spans="1:26" ht="12.6" customHeight="1">
      <c r="A71" s="572"/>
      <c r="B71" s="328" t="s">
        <v>892</v>
      </c>
      <c r="C71" s="1162"/>
      <c r="D71" s="1162"/>
      <c r="E71" s="1162"/>
      <c r="F71" s="1162"/>
      <c r="G71" s="1162"/>
      <c r="H71" s="1162"/>
      <c r="I71" s="1162"/>
      <c r="J71" s="1162"/>
      <c r="K71" s="1162"/>
      <c r="L71" s="1162"/>
      <c r="M71" s="1162"/>
      <c r="N71" s="1162"/>
      <c r="O71" s="1162"/>
      <c r="P71" s="1162"/>
      <c r="Q71" s="1162"/>
      <c r="R71" s="1162"/>
      <c r="S71" s="1162"/>
      <c r="T71" s="1162"/>
      <c r="U71" s="1162"/>
      <c r="V71" s="1162"/>
      <c r="W71" s="1162"/>
      <c r="X71" s="1162"/>
      <c r="Y71" s="1162"/>
      <c r="Z71" s="1162"/>
    </row>
    <row r="72" spans="1:26" ht="12.6" customHeight="1">
      <c r="A72" s="572"/>
      <c r="B72" s="328" t="s">
        <v>893</v>
      </c>
      <c r="C72" s="1162"/>
      <c r="D72" s="1162"/>
      <c r="E72" s="1162"/>
      <c r="F72" s="1162"/>
      <c r="G72" s="1162"/>
      <c r="H72" s="1162"/>
      <c r="I72" s="1162"/>
      <c r="J72" s="1162"/>
      <c r="K72" s="1162"/>
      <c r="L72" s="1162"/>
      <c r="M72" s="1162"/>
      <c r="N72" s="1162"/>
      <c r="O72" s="1162"/>
      <c r="P72" s="1162"/>
      <c r="Q72" s="1162"/>
      <c r="R72" s="1162"/>
      <c r="S72" s="1162"/>
      <c r="T72" s="1162"/>
      <c r="U72" s="1162"/>
      <c r="V72" s="1162"/>
      <c r="W72" s="1162"/>
      <c r="X72" s="1162"/>
      <c r="Y72" s="1162"/>
      <c r="Z72" s="1162"/>
    </row>
    <row r="73" spans="1:26">
      <c r="A73" s="572"/>
      <c r="B73" s="328" t="s">
        <v>894</v>
      </c>
      <c r="C73" s="1162"/>
      <c r="D73" s="1162"/>
      <c r="E73" s="1162"/>
      <c r="F73" s="1162"/>
      <c r="G73" s="1162"/>
      <c r="H73" s="1162"/>
      <c r="I73" s="1162"/>
      <c r="J73" s="1162"/>
      <c r="K73" s="1162"/>
      <c r="L73" s="1162"/>
      <c r="M73" s="1162"/>
      <c r="N73" s="1162"/>
      <c r="O73" s="1162"/>
      <c r="P73" s="1162"/>
      <c r="Q73" s="1162"/>
      <c r="R73" s="1162"/>
      <c r="S73" s="1162"/>
      <c r="T73" s="1162"/>
      <c r="U73" s="1162"/>
      <c r="V73" s="1162"/>
      <c r="W73" s="1162"/>
      <c r="X73" s="1162"/>
      <c r="Y73" s="1162"/>
      <c r="Z73" s="1162"/>
    </row>
    <row r="74" spans="1:26">
      <c r="A74" s="572"/>
      <c r="B74" s="328" t="s">
        <v>895</v>
      </c>
      <c r="C74" s="1162"/>
      <c r="D74" s="1162"/>
      <c r="E74" s="1162"/>
      <c r="F74" s="1162"/>
      <c r="G74" s="1162"/>
      <c r="H74" s="1162"/>
      <c r="I74" s="1162"/>
      <c r="J74" s="1162"/>
      <c r="K74" s="1162"/>
      <c r="L74" s="1162"/>
      <c r="M74" s="1162"/>
      <c r="N74" s="1162"/>
      <c r="O74" s="1162"/>
      <c r="P74" s="1162"/>
      <c r="Q74" s="1162"/>
      <c r="R74" s="1162"/>
      <c r="S74" s="1162"/>
      <c r="T74" s="1162"/>
      <c r="U74" s="1162"/>
      <c r="V74" s="1162"/>
      <c r="W74" s="1162"/>
      <c r="X74" s="1162"/>
      <c r="Y74" s="1162"/>
      <c r="Z74" s="1162"/>
    </row>
    <row r="75" spans="1:26">
      <c r="A75" s="572"/>
      <c r="B75" s="328" t="s">
        <v>896</v>
      </c>
      <c r="C75" s="1162"/>
      <c r="D75" s="1162"/>
      <c r="E75" s="1162"/>
      <c r="F75" s="1162"/>
      <c r="G75" s="1162"/>
      <c r="H75" s="1162"/>
      <c r="I75" s="1162"/>
      <c r="J75" s="1162"/>
      <c r="K75" s="1162"/>
      <c r="L75" s="1162"/>
      <c r="M75" s="1162"/>
      <c r="N75" s="1162"/>
      <c r="O75" s="1162"/>
      <c r="P75" s="1162"/>
      <c r="Q75" s="1162"/>
      <c r="R75" s="1162"/>
      <c r="S75" s="1162"/>
      <c r="T75" s="1162"/>
      <c r="U75" s="1162"/>
      <c r="V75" s="1162"/>
      <c r="W75" s="1162"/>
      <c r="X75" s="1162"/>
      <c r="Y75" s="1162"/>
      <c r="Z75" s="1162"/>
    </row>
    <row r="76" spans="1:26">
      <c r="A76" s="572"/>
      <c r="B76" s="328" t="s">
        <v>897</v>
      </c>
      <c r="C76" s="1162"/>
      <c r="D76" s="1162"/>
      <c r="E76" s="1162"/>
      <c r="F76" s="1162"/>
      <c r="G76" s="1162"/>
      <c r="H76" s="1162"/>
      <c r="I76" s="1162"/>
      <c r="J76" s="1162"/>
      <c r="K76" s="1162"/>
      <c r="L76" s="1162"/>
      <c r="M76" s="1162"/>
      <c r="N76" s="1162"/>
      <c r="O76" s="1162"/>
      <c r="P76" s="1162"/>
      <c r="Q76" s="1162"/>
      <c r="R76" s="1162"/>
      <c r="S76" s="1162"/>
      <c r="T76" s="1162"/>
      <c r="U76" s="1162"/>
      <c r="V76" s="1162"/>
      <c r="W76" s="1162"/>
      <c r="X76" s="1162"/>
      <c r="Y76" s="1162"/>
      <c r="Z76" s="1162"/>
    </row>
    <row r="77" spans="1:26">
      <c r="A77" s="572"/>
      <c r="B77" s="328" t="s">
        <v>898</v>
      </c>
      <c r="C77" s="1162"/>
      <c r="D77" s="1162"/>
      <c r="E77" s="1162"/>
      <c r="F77" s="1162"/>
      <c r="G77" s="1162"/>
      <c r="H77" s="1162"/>
      <c r="I77" s="1162"/>
      <c r="J77" s="1162"/>
      <c r="K77" s="1162"/>
      <c r="L77" s="1162"/>
      <c r="M77" s="1162"/>
      <c r="N77" s="1162"/>
      <c r="O77" s="1162"/>
      <c r="P77" s="1162"/>
      <c r="Q77" s="1162"/>
      <c r="R77" s="1162"/>
      <c r="S77" s="1162"/>
      <c r="T77" s="1162"/>
      <c r="U77" s="1162"/>
      <c r="V77" s="1162"/>
      <c r="W77" s="1162"/>
      <c r="X77" s="1162"/>
      <c r="Y77" s="1162"/>
      <c r="Z77" s="1162"/>
    </row>
    <row r="78" spans="1:26">
      <c r="A78" s="569" t="s">
        <v>722</v>
      </c>
      <c r="B78" s="652"/>
      <c r="C78" s="1162"/>
      <c r="D78" s="1162"/>
      <c r="E78" s="1162"/>
      <c r="F78" s="1162"/>
      <c r="G78" s="1162"/>
      <c r="H78" s="1162"/>
      <c r="I78" s="1162"/>
      <c r="J78" s="1162"/>
      <c r="K78" s="1162"/>
      <c r="L78" s="1162"/>
      <c r="M78" s="1162"/>
      <c r="N78" s="1162"/>
      <c r="O78" s="1162"/>
      <c r="P78" s="1162"/>
      <c r="Q78" s="1162"/>
      <c r="R78" s="1162"/>
      <c r="S78" s="1162"/>
      <c r="T78" s="1162"/>
      <c r="U78" s="1162"/>
      <c r="V78" s="1162"/>
      <c r="W78" s="1162"/>
      <c r="X78" s="1162"/>
      <c r="Y78" s="1162"/>
      <c r="Z78" s="1162"/>
    </row>
    <row r="79" spans="1:26">
      <c r="A79" s="569" t="s">
        <v>723</v>
      </c>
      <c r="B79" s="652"/>
      <c r="C79" s="1162"/>
      <c r="D79" s="1162"/>
      <c r="E79" s="1162"/>
      <c r="F79" s="1162"/>
      <c r="G79" s="1162"/>
      <c r="H79" s="1162"/>
      <c r="I79" s="1162"/>
      <c r="J79" s="1162"/>
      <c r="K79" s="1162"/>
      <c r="L79" s="1162"/>
      <c r="M79" s="1162"/>
      <c r="N79" s="1162"/>
      <c r="O79" s="1162"/>
      <c r="P79" s="1162"/>
      <c r="Q79" s="1162"/>
      <c r="R79" s="1162"/>
      <c r="S79" s="1162"/>
      <c r="T79" s="1162"/>
      <c r="U79" s="1162"/>
      <c r="V79" s="1162"/>
      <c r="W79" s="1162"/>
      <c r="X79" s="1162"/>
      <c r="Y79" s="1162"/>
      <c r="Z79" s="1162"/>
    </row>
    <row r="80" spans="1:26">
      <c r="A80" s="575" t="s">
        <v>724</v>
      </c>
      <c r="B80" s="653"/>
      <c r="C80" s="1162"/>
      <c r="D80" s="1162"/>
      <c r="E80" s="1162"/>
      <c r="F80" s="1162"/>
      <c r="G80" s="1162"/>
      <c r="H80" s="1162"/>
      <c r="I80" s="1162"/>
      <c r="J80" s="1162"/>
      <c r="K80" s="1162"/>
      <c r="L80" s="1162"/>
      <c r="M80" s="1162"/>
      <c r="N80" s="1162"/>
      <c r="O80" s="1162"/>
      <c r="P80" s="1162"/>
      <c r="Q80" s="1162"/>
      <c r="R80" s="1162"/>
      <c r="S80" s="1162"/>
      <c r="T80" s="1162"/>
      <c r="U80" s="1162"/>
      <c r="V80" s="1162"/>
      <c r="W80" s="1162"/>
      <c r="X80" s="1162"/>
      <c r="Y80" s="1162"/>
      <c r="Z80" s="1162"/>
    </row>
    <row r="81" spans="1:26">
      <c r="A81" s="573" t="s">
        <v>129</v>
      </c>
      <c r="B81" s="574"/>
      <c r="C81" s="1162"/>
      <c r="D81" s="1162"/>
      <c r="E81" s="1164">
        <f>SUM(E31:E62,E64:E68)</f>
        <v>0</v>
      </c>
      <c r="F81" s="1162"/>
      <c r="G81" s="1164">
        <f>SUM(G31:G62,G64:G68)</f>
        <v>0</v>
      </c>
      <c r="H81" s="1162"/>
      <c r="I81" s="1164">
        <f>SUM(I31:I62,I64:I68)</f>
        <v>0</v>
      </c>
      <c r="J81" s="1162"/>
      <c r="K81" s="1164">
        <f>SUM(K31:K62,K64:K68)</f>
        <v>0</v>
      </c>
      <c r="L81" s="1162"/>
      <c r="M81" s="1164">
        <f>SUM(M31:M62,M64:M68)</f>
        <v>0</v>
      </c>
      <c r="N81" s="1162"/>
      <c r="O81" s="1164">
        <f>SUM(O31:O62,O64:O68)</f>
        <v>0</v>
      </c>
      <c r="P81" s="1162"/>
      <c r="Q81" s="1164">
        <f>SUM(Q31:Q62,Q64:Q68)</f>
        <v>0</v>
      </c>
      <c r="R81" s="1162"/>
      <c r="S81" s="1164">
        <f>SUM(S31:S62,S64:S68)</f>
        <v>0</v>
      </c>
      <c r="T81" s="1162"/>
      <c r="U81" s="1164">
        <f>SUM(U31:U62,U64:U68)</f>
        <v>0</v>
      </c>
      <c r="V81" s="1162"/>
      <c r="W81" s="1164">
        <f>SUM(W31:W62,W64:W68)</f>
        <v>0</v>
      </c>
      <c r="X81" s="1162"/>
      <c r="Y81" s="1164">
        <f>SUM(Y31:Y62,Y64:Y68)</f>
        <v>0</v>
      </c>
      <c r="Z81" s="1164">
        <f>SUM(Z31:Z62,Z64:Z68)</f>
        <v>0</v>
      </c>
    </row>
  </sheetData>
  <sheetProtection password="F140" sheet="1" objects="1" scenarios="1"/>
  <mergeCells count="1">
    <mergeCell ref="A3:B3"/>
  </mergeCells>
  <phoneticPr fontId="82" type="noConversion"/>
  <pageMargins left="0.5" right="0.5" top="0.5" bottom="0.5" header="0.5" footer="0.25"/>
  <pageSetup paperSize="5" scale="55" fitToWidth="2" orientation="landscape" r:id="rId1"/>
  <headerFooter alignWithMargins="0">
    <oddFooter>&amp;R&amp;"Arial"&amp;08MH1960_HOSP_15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Z81"/>
  <sheetViews>
    <sheetView workbookViewId="0"/>
  </sheetViews>
  <sheetFormatPr defaultColWidth="7.109375" defaultRowHeight="12.75"/>
  <cols>
    <col min="1" max="1" width="3.33203125" style="564" customWidth="1"/>
    <col min="2" max="2" width="32.109375" style="564" bestFit="1" customWidth="1"/>
    <col min="3" max="3" width="12" style="564" customWidth="1"/>
    <col min="4" max="4" width="13.33203125" style="564" customWidth="1"/>
    <col min="5" max="5" width="13.21875" style="564" customWidth="1"/>
    <col min="6" max="9" width="13.33203125" style="564" hidden="1" customWidth="1"/>
    <col min="10" max="10" width="13.33203125" style="564" customWidth="1"/>
    <col min="11" max="11" width="13.21875" style="564" customWidth="1"/>
    <col min="12" max="15" width="13.33203125" style="564" hidden="1" customWidth="1"/>
    <col min="16" max="26" width="13.33203125" style="564" customWidth="1"/>
    <col min="27" max="16384" width="7.109375" style="564"/>
  </cols>
  <sheetData>
    <row r="1" spans="1:26" customFormat="1" ht="16.5" thickBot="1">
      <c r="A1" s="452" t="s">
        <v>624</v>
      </c>
      <c r="B1" s="452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 t="s">
        <v>1012</v>
      </c>
    </row>
    <row r="2" spans="1:26" customFormat="1" ht="12.75" customHeight="1" thickTop="1">
      <c r="A2" s="455" t="s">
        <v>455</v>
      </c>
      <c r="B2" s="67"/>
      <c r="C2" s="67"/>
      <c r="D2" s="67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564"/>
      <c r="Y2" s="71"/>
      <c r="Z2" s="71"/>
    </row>
    <row r="3" spans="1:26" customFormat="1" ht="47.25" customHeight="1">
      <c r="A3" s="1329" t="s">
        <v>22</v>
      </c>
      <c r="B3" s="1330"/>
      <c r="C3" s="67"/>
      <c r="D3" s="67"/>
      <c r="E3" s="71"/>
      <c r="F3" s="71"/>
      <c r="G3" s="71"/>
      <c r="X3" s="564"/>
    </row>
    <row r="4" spans="1:26" customFormat="1" ht="12.75" customHeight="1">
      <c r="A4" s="579" t="str">
        <f>"MH 1960_PHYS_15 "&amp;Revision_Date</f>
        <v>MH 1960_PHYS_15 (Rev. 9/2013)</v>
      </c>
      <c r="B4" s="67"/>
      <c r="C4" s="71"/>
      <c r="D4" s="71"/>
      <c r="E4" s="580"/>
      <c r="F4" s="580"/>
      <c r="G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  <c r="T4" s="580"/>
      <c r="U4" s="580"/>
      <c r="V4" s="580"/>
      <c r="W4" s="580"/>
      <c r="X4" s="564"/>
      <c r="Y4" s="580"/>
      <c r="Z4" s="580" t="str">
        <f>"FISCAL YEAR "&amp; FiscalYear_with_Dash</f>
        <v>FISCAL YEAR 2012 - 2013</v>
      </c>
    </row>
    <row r="5" spans="1:26" customFormat="1" ht="15.75" hidden="1">
      <c r="A5" s="71"/>
      <c r="B5" s="71"/>
      <c r="C5" s="71"/>
      <c r="D5" s="71"/>
      <c r="E5" s="71"/>
      <c r="F5" s="71"/>
      <c r="G5" s="71"/>
    </row>
    <row r="6" spans="1:26" customFormat="1" ht="12.75" customHeight="1">
      <c r="A6" s="70"/>
      <c r="B6" s="581" t="s">
        <v>175</v>
      </c>
      <c r="C6" s="811">
        <f>County_Code</f>
        <v>0</v>
      </c>
      <c r="D6" s="633"/>
      <c r="E6" s="633"/>
      <c r="F6" s="618"/>
      <c r="G6" s="618"/>
    </row>
    <row r="7" spans="1:26" customFormat="1" ht="12.75" hidden="1" customHeight="1">
      <c r="A7" s="70"/>
      <c r="B7" s="70"/>
      <c r="C7" s="564"/>
      <c r="D7" s="582"/>
      <c r="E7" s="71"/>
      <c r="F7" s="71"/>
      <c r="G7" s="73"/>
    </row>
    <row r="8" spans="1:26" customFormat="1" ht="10.5" customHeight="1">
      <c r="A8" s="71"/>
      <c r="B8" s="71"/>
      <c r="C8" s="71"/>
      <c r="D8" s="71"/>
      <c r="E8" s="635"/>
      <c r="F8" s="71"/>
      <c r="G8" s="71"/>
    </row>
    <row r="9" spans="1:26">
      <c r="A9" s="71"/>
      <c r="B9" s="632" t="s">
        <v>177</v>
      </c>
      <c r="C9" s="811">
        <f>Legal_Entity_Number</f>
        <v>0</v>
      </c>
      <c r="D9" s="633"/>
      <c r="E9" s="633"/>
      <c r="F9" s="811"/>
      <c r="G9" s="811"/>
    </row>
    <row r="10" spans="1:26" ht="12.75" hidden="1" customHeight="1"/>
    <row r="12" spans="1:26" hidden="1"/>
    <row r="13" spans="1:26">
      <c r="C13" s="565">
        <v>1</v>
      </c>
      <c r="D13" s="565">
        <v>2</v>
      </c>
      <c r="E13" s="565">
        <v>3</v>
      </c>
      <c r="F13" s="565">
        <v>4</v>
      </c>
      <c r="G13" s="565">
        <v>5</v>
      </c>
      <c r="H13" s="565">
        <v>6</v>
      </c>
      <c r="I13" s="565">
        <v>7</v>
      </c>
      <c r="J13" s="565">
        <v>4</v>
      </c>
      <c r="K13" s="565">
        <v>5</v>
      </c>
      <c r="L13" s="565">
        <v>8</v>
      </c>
      <c r="M13" s="565">
        <v>9</v>
      </c>
      <c r="N13" s="565">
        <v>12</v>
      </c>
      <c r="O13" s="565">
        <v>13</v>
      </c>
      <c r="P13" s="565">
        <v>6</v>
      </c>
      <c r="Q13" s="565">
        <v>7</v>
      </c>
      <c r="R13" s="565">
        <v>8</v>
      </c>
      <c r="S13" s="565">
        <v>9</v>
      </c>
      <c r="T13" s="565">
        <v>10</v>
      </c>
      <c r="U13" s="565">
        <v>11</v>
      </c>
      <c r="V13" s="565">
        <v>12</v>
      </c>
      <c r="W13" s="565">
        <v>13</v>
      </c>
      <c r="X13" s="565">
        <v>14</v>
      </c>
      <c r="Y13" s="565">
        <v>15</v>
      </c>
      <c r="Z13" s="565">
        <v>16</v>
      </c>
    </row>
    <row r="14" spans="1:26" s="904" customFormat="1" ht="78" customHeight="1">
      <c r="A14" s="902"/>
      <c r="B14" s="903"/>
      <c r="C14" s="900" t="s">
        <v>25</v>
      </c>
      <c r="D14" s="900" t="s">
        <v>966</v>
      </c>
      <c r="E14" s="900" t="s">
        <v>967</v>
      </c>
      <c r="F14" s="900" t="s">
        <v>966</v>
      </c>
      <c r="G14" s="900" t="s">
        <v>967</v>
      </c>
      <c r="H14" s="900" t="s">
        <v>1001</v>
      </c>
      <c r="I14" s="900" t="s">
        <v>967</v>
      </c>
      <c r="J14" s="900" t="s">
        <v>968</v>
      </c>
      <c r="K14" s="900" t="s">
        <v>969</v>
      </c>
      <c r="L14" s="900" t="s">
        <v>968</v>
      </c>
      <c r="M14" s="900" t="s">
        <v>969</v>
      </c>
      <c r="N14" s="900" t="s">
        <v>968</v>
      </c>
      <c r="O14" s="900" t="s">
        <v>969</v>
      </c>
      <c r="P14" s="900" t="s">
        <v>970</v>
      </c>
      <c r="Q14" s="900" t="s">
        <v>1002</v>
      </c>
      <c r="R14" s="900" t="s">
        <v>972</v>
      </c>
      <c r="S14" s="900" t="s">
        <v>973</v>
      </c>
      <c r="T14" s="900" t="s">
        <v>994</v>
      </c>
      <c r="U14" s="900" t="s">
        <v>1003</v>
      </c>
      <c r="V14" s="900" t="s">
        <v>1004</v>
      </c>
      <c r="W14" s="900" t="s">
        <v>977</v>
      </c>
      <c r="X14" s="898" t="s">
        <v>980</v>
      </c>
      <c r="Y14" s="900" t="s">
        <v>979</v>
      </c>
      <c r="Z14" s="900" t="s">
        <v>978</v>
      </c>
    </row>
    <row r="15" spans="1:26" s="912" customFormat="1" ht="15" customHeight="1">
      <c r="A15" s="908"/>
      <c r="B15" s="909"/>
      <c r="C15" s="910"/>
      <c r="D15" s="911" t="str">
        <f t="shared" ref="D15:Z15" si="0">Entire_FiscalYear</f>
        <v>07/01/12 - 06/30/13</v>
      </c>
      <c r="E15" s="911" t="str">
        <f t="shared" si="0"/>
        <v>07/01/12 - 06/30/13</v>
      </c>
      <c r="F15" s="911" t="str">
        <f t="shared" si="0"/>
        <v>07/01/12 - 06/30/13</v>
      </c>
      <c r="G15" s="911" t="str">
        <f t="shared" si="0"/>
        <v>07/01/12 - 06/30/13</v>
      </c>
      <c r="H15" s="911" t="str">
        <f t="shared" si="0"/>
        <v>07/01/12 - 06/30/13</v>
      </c>
      <c r="I15" s="911" t="str">
        <f t="shared" si="0"/>
        <v>07/01/12 - 06/30/13</v>
      </c>
      <c r="J15" s="911" t="str">
        <f t="shared" si="0"/>
        <v>07/01/12 - 06/30/13</v>
      </c>
      <c r="K15" s="911" t="str">
        <f t="shared" si="0"/>
        <v>07/01/12 - 06/30/13</v>
      </c>
      <c r="L15" s="911" t="str">
        <f t="shared" si="0"/>
        <v>07/01/12 - 06/30/13</v>
      </c>
      <c r="M15" s="911" t="str">
        <f t="shared" si="0"/>
        <v>07/01/12 - 06/30/13</v>
      </c>
      <c r="N15" s="911" t="str">
        <f t="shared" si="0"/>
        <v>07/01/12 - 06/30/13</v>
      </c>
      <c r="O15" s="911" t="str">
        <f t="shared" si="0"/>
        <v>07/01/12 - 06/30/13</v>
      </c>
      <c r="P15" s="911" t="str">
        <f t="shared" si="0"/>
        <v>07/01/12 - 06/30/13</v>
      </c>
      <c r="Q15" s="911" t="str">
        <f t="shared" si="0"/>
        <v>07/01/12 - 06/30/13</v>
      </c>
      <c r="R15" s="911" t="str">
        <f t="shared" si="0"/>
        <v>07/01/12 - 06/30/13</v>
      </c>
      <c r="S15" s="911" t="str">
        <f t="shared" si="0"/>
        <v>07/01/12 - 06/30/13</v>
      </c>
      <c r="T15" s="911" t="str">
        <f t="shared" si="0"/>
        <v>07/01/12 - 06/30/13</v>
      </c>
      <c r="U15" s="911" t="str">
        <f t="shared" si="0"/>
        <v>07/01/12 - 06/30/13</v>
      </c>
      <c r="V15" s="911" t="str">
        <f t="shared" si="0"/>
        <v>07/01/12 - 06/30/13</v>
      </c>
      <c r="W15" s="911" t="str">
        <f t="shared" si="0"/>
        <v>07/01/12 - 06/30/13</v>
      </c>
      <c r="X15" s="911" t="str">
        <f t="shared" si="0"/>
        <v>07/01/12 - 06/30/13</v>
      </c>
      <c r="Y15" s="911" t="str">
        <f t="shared" si="0"/>
        <v>07/01/12 - 06/30/13</v>
      </c>
      <c r="Z15" s="911" t="str">
        <f t="shared" si="0"/>
        <v>07/01/12 - 06/30/13</v>
      </c>
    </row>
    <row r="16" spans="1:26" ht="12.6" customHeight="1">
      <c r="A16" s="569" t="s">
        <v>681</v>
      </c>
      <c r="B16" s="570"/>
      <c r="C16" s="1168"/>
      <c r="D16" s="1168"/>
      <c r="E16" s="1168"/>
      <c r="F16" s="1168"/>
      <c r="G16" s="1168"/>
      <c r="H16" s="1168"/>
      <c r="I16" s="1168"/>
      <c r="J16" s="1168"/>
      <c r="K16" s="1168"/>
      <c r="L16" s="1168"/>
      <c r="M16" s="1168"/>
      <c r="N16" s="1168"/>
      <c r="O16" s="1168"/>
      <c r="P16" s="1168"/>
      <c r="Q16" s="1168"/>
      <c r="R16" s="1168"/>
      <c r="S16" s="1168"/>
      <c r="T16" s="1168"/>
      <c r="U16" s="1168"/>
      <c r="V16" s="1168"/>
      <c r="W16" s="1168"/>
      <c r="X16" s="1169"/>
      <c r="Y16" s="1168"/>
      <c r="Z16" s="1168"/>
    </row>
    <row r="17" spans="1:26" ht="12.6" customHeight="1">
      <c r="A17" s="572"/>
      <c r="B17" s="1144" t="s">
        <v>682</v>
      </c>
      <c r="C17" s="1170"/>
      <c r="D17" s="1170"/>
      <c r="E17" s="1170"/>
      <c r="F17" s="1170"/>
      <c r="G17" s="1170"/>
      <c r="H17" s="1170"/>
      <c r="I17" s="1170"/>
      <c r="J17" s="1170"/>
      <c r="K17" s="1170"/>
      <c r="L17" s="1170"/>
      <c r="M17" s="1170"/>
      <c r="N17" s="1170"/>
      <c r="O17" s="1170"/>
      <c r="P17" s="1170"/>
      <c r="Q17" s="1170"/>
      <c r="R17" s="1170"/>
      <c r="S17" s="1170"/>
      <c r="T17" s="1170"/>
      <c r="U17" s="1170"/>
      <c r="V17" s="1170"/>
      <c r="W17" s="1170"/>
      <c r="X17" s="1170"/>
      <c r="Y17" s="1170"/>
      <c r="Z17" s="1170"/>
    </row>
    <row r="18" spans="1:26" ht="12.6" customHeight="1">
      <c r="A18" s="572"/>
      <c r="B18" s="1144" t="s">
        <v>683</v>
      </c>
      <c r="C18" s="1170"/>
      <c r="D18" s="1170"/>
      <c r="E18" s="1170"/>
      <c r="F18" s="1170"/>
      <c r="G18" s="1170"/>
      <c r="H18" s="1170"/>
      <c r="I18" s="1170"/>
      <c r="J18" s="1170"/>
      <c r="K18" s="1170"/>
      <c r="L18" s="1170"/>
      <c r="M18" s="1170"/>
      <c r="N18" s="1170"/>
      <c r="O18" s="1170"/>
      <c r="P18" s="1170"/>
      <c r="Q18" s="1170"/>
      <c r="R18" s="1170"/>
      <c r="S18" s="1170"/>
      <c r="T18" s="1170"/>
      <c r="U18" s="1170"/>
      <c r="V18" s="1170"/>
      <c r="W18" s="1170"/>
      <c r="X18" s="1170"/>
      <c r="Y18" s="1170"/>
      <c r="Z18" s="1170"/>
    </row>
    <row r="19" spans="1:26" ht="12.6" customHeight="1">
      <c r="A19" s="572"/>
      <c r="B19" s="1144" t="s">
        <v>684</v>
      </c>
      <c r="C19" s="1170"/>
      <c r="D19" s="1170"/>
      <c r="E19" s="1170"/>
      <c r="F19" s="1170"/>
      <c r="G19" s="1170"/>
      <c r="H19" s="1170"/>
      <c r="I19" s="1170"/>
      <c r="J19" s="1170"/>
      <c r="K19" s="1170"/>
      <c r="L19" s="1170"/>
      <c r="M19" s="1170"/>
      <c r="N19" s="1170"/>
      <c r="O19" s="1170"/>
      <c r="P19" s="1170"/>
      <c r="Q19" s="1170"/>
      <c r="R19" s="1170"/>
      <c r="S19" s="1170"/>
      <c r="T19" s="1170"/>
      <c r="U19" s="1170"/>
      <c r="V19" s="1170"/>
      <c r="W19" s="1170"/>
      <c r="X19" s="1170"/>
      <c r="Y19" s="1170"/>
      <c r="Z19" s="1170"/>
    </row>
    <row r="20" spans="1:26" ht="12.6" customHeight="1">
      <c r="A20" s="572"/>
      <c r="B20" s="1144" t="s">
        <v>685</v>
      </c>
      <c r="C20" s="1170"/>
      <c r="D20" s="1170"/>
      <c r="E20" s="1170"/>
      <c r="F20" s="1170"/>
      <c r="G20" s="1170"/>
      <c r="H20" s="1170"/>
      <c r="I20" s="1170"/>
      <c r="J20" s="1170"/>
      <c r="K20" s="1170"/>
      <c r="L20" s="1170"/>
      <c r="M20" s="1170"/>
      <c r="N20" s="1170"/>
      <c r="O20" s="1170"/>
      <c r="P20" s="1170"/>
      <c r="Q20" s="1170"/>
      <c r="R20" s="1170"/>
      <c r="S20" s="1170"/>
      <c r="T20" s="1170"/>
      <c r="U20" s="1170"/>
      <c r="V20" s="1170"/>
      <c r="W20" s="1170"/>
      <c r="X20" s="1170"/>
      <c r="Y20" s="1170"/>
      <c r="Z20" s="1170"/>
    </row>
    <row r="21" spans="1:26" ht="12.6" customHeight="1">
      <c r="A21" s="572"/>
      <c r="B21" s="1144" t="s">
        <v>686</v>
      </c>
      <c r="C21" s="1170"/>
      <c r="D21" s="1170"/>
      <c r="E21" s="1170"/>
      <c r="F21" s="1170"/>
      <c r="G21" s="1170"/>
      <c r="H21" s="1170"/>
      <c r="I21" s="1170"/>
      <c r="J21" s="1170"/>
      <c r="K21" s="1170"/>
      <c r="L21" s="1170"/>
      <c r="M21" s="1170"/>
      <c r="N21" s="1170"/>
      <c r="O21" s="1170"/>
      <c r="P21" s="1170"/>
      <c r="Q21" s="1170"/>
      <c r="R21" s="1170"/>
      <c r="S21" s="1170"/>
      <c r="T21" s="1170"/>
      <c r="U21" s="1170"/>
      <c r="V21" s="1170"/>
      <c r="W21" s="1170"/>
      <c r="X21" s="1170"/>
      <c r="Y21" s="1170"/>
      <c r="Z21" s="1170"/>
    </row>
    <row r="22" spans="1:26" ht="12.6" customHeight="1">
      <c r="A22" s="572"/>
      <c r="B22" s="1144" t="str">
        <f>MH1960_HOSP_COSTS!B21</f>
        <v>Other Special Care Unit (specify)</v>
      </c>
      <c r="C22" s="1170"/>
      <c r="D22" s="1170"/>
      <c r="E22" s="1170"/>
      <c r="F22" s="1170"/>
      <c r="G22" s="1170"/>
      <c r="H22" s="1170"/>
      <c r="I22" s="1170"/>
      <c r="J22" s="1170"/>
      <c r="K22" s="1170"/>
      <c r="L22" s="1170"/>
      <c r="M22" s="1170"/>
      <c r="N22" s="1170"/>
      <c r="O22" s="1170"/>
      <c r="P22" s="1170"/>
      <c r="Q22" s="1170"/>
      <c r="R22" s="1170"/>
      <c r="S22" s="1170"/>
      <c r="T22" s="1170"/>
      <c r="U22" s="1170"/>
      <c r="V22" s="1170"/>
      <c r="W22" s="1170"/>
      <c r="X22" s="1170"/>
      <c r="Y22" s="1170"/>
      <c r="Z22" s="1170"/>
    </row>
    <row r="23" spans="1:26" ht="12.6" customHeight="1">
      <c r="A23" s="572"/>
      <c r="B23" s="1144" t="str">
        <f>MH1960_HOSP_COSTS!B22</f>
        <v>Subprovider (specify)</v>
      </c>
      <c r="C23" s="1170"/>
      <c r="D23" s="1170"/>
      <c r="E23" s="1170"/>
      <c r="F23" s="1170"/>
      <c r="G23" s="1170"/>
      <c r="H23" s="1170"/>
      <c r="I23" s="1170"/>
      <c r="J23" s="1170"/>
      <c r="K23" s="1170"/>
      <c r="L23" s="1170"/>
      <c r="M23" s="1170"/>
      <c r="N23" s="1170"/>
      <c r="O23" s="1170"/>
      <c r="P23" s="1170"/>
      <c r="Q23" s="1170"/>
      <c r="R23" s="1170"/>
      <c r="S23" s="1170"/>
      <c r="T23" s="1170"/>
      <c r="U23" s="1170"/>
      <c r="V23" s="1170"/>
      <c r="W23" s="1170"/>
      <c r="X23" s="1170"/>
      <c r="Y23" s="1170"/>
      <c r="Z23" s="1170"/>
    </row>
    <row r="24" spans="1:26" ht="12.6" customHeight="1">
      <c r="A24" s="572"/>
      <c r="B24" s="1144" t="str">
        <f>MH1960_HOSP_COSTS!B23</f>
        <v>Subprovider (specify)</v>
      </c>
      <c r="C24" s="1170"/>
      <c r="D24" s="1170"/>
      <c r="E24" s="1170"/>
      <c r="F24" s="1170"/>
      <c r="G24" s="1170"/>
      <c r="H24" s="1170"/>
      <c r="I24" s="1170"/>
      <c r="J24" s="1170"/>
      <c r="K24" s="1170"/>
      <c r="L24" s="1170"/>
      <c r="M24" s="1170"/>
      <c r="N24" s="1170"/>
      <c r="O24" s="1170"/>
      <c r="P24" s="1170"/>
      <c r="Q24" s="1170"/>
      <c r="R24" s="1170"/>
      <c r="S24" s="1170"/>
      <c r="T24" s="1170"/>
      <c r="U24" s="1170"/>
      <c r="V24" s="1170"/>
      <c r="W24" s="1170"/>
      <c r="X24" s="1170"/>
      <c r="Y24" s="1170"/>
      <c r="Z24" s="1170"/>
    </row>
    <row r="25" spans="1:26" ht="12.6" customHeight="1">
      <c r="A25" s="572"/>
      <c r="B25" s="1144" t="str">
        <f>MH1960_HOSP_COSTS!B24</f>
        <v>Subprovider (specify)</v>
      </c>
      <c r="C25" s="1170"/>
      <c r="D25" s="1170"/>
      <c r="E25" s="1170"/>
      <c r="F25" s="1170"/>
      <c r="G25" s="1170"/>
      <c r="H25" s="1170"/>
      <c r="I25" s="1170"/>
      <c r="J25" s="1170"/>
      <c r="K25" s="1170"/>
      <c r="L25" s="1170"/>
      <c r="M25" s="1170"/>
      <c r="N25" s="1170"/>
      <c r="O25" s="1170"/>
      <c r="P25" s="1170"/>
      <c r="Q25" s="1170"/>
      <c r="R25" s="1170"/>
      <c r="S25" s="1170"/>
      <c r="T25" s="1170"/>
      <c r="U25" s="1170"/>
      <c r="V25" s="1170"/>
      <c r="W25" s="1170"/>
      <c r="X25" s="1170"/>
      <c r="Y25" s="1170"/>
      <c r="Z25" s="1170"/>
    </row>
    <row r="26" spans="1:26" ht="12.6" customHeight="1">
      <c r="A26" s="572"/>
      <c r="B26" s="1144" t="s">
        <v>689</v>
      </c>
      <c r="C26" s="1170"/>
      <c r="D26" s="1170"/>
      <c r="E26" s="1170"/>
      <c r="F26" s="1170"/>
      <c r="G26" s="1170"/>
      <c r="H26" s="1170"/>
      <c r="I26" s="1170"/>
      <c r="J26" s="1170"/>
      <c r="K26" s="1170"/>
      <c r="L26" s="1170"/>
      <c r="M26" s="1170"/>
      <c r="N26" s="1170"/>
      <c r="O26" s="1170"/>
      <c r="P26" s="1170"/>
      <c r="Q26" s="1170"/>
      <c r="R26" s="1170"/>
      <c r="S26" s="1170"/>
      <c r="T26" s="1170"/>
      <c r="U26" s="1170"/>
      <c r="V26" s="1170"/>
      <c r="W26" s="1170"/>
      <c r="X26" s="1170"/>
      <c r="Y26" s="1170"/>
      <c r="Z26" s="1170"/>
    </row>
    <row r="27" spans="1:26" ht="12.6" customHeight="1">
      <c r="A27" s="572"/>
      <c r="B27" s="1144" t="s">
        <v>690</v>
      </c>
      <c r="C27" s="1170"/>
      <c r="D27" s="1170"/>
      <c r="E27" s="1170"/>
      <c r="F27" s="1170"/>
      <c r="G27" s="1170"/>
      <c r="H27" s="1170"/>
      <c r="I27" s="1170"/>
      <c r="J27" s="1170"/>
      <c r="K27" s="1170"/>
      <c r="L27" s="1170"/>
      <c r="M27" s="1170"/>
      <c r="N27" s="1170"/>
      <c r="O27" s="1170"/>
      <c r="P27" s="1170"/>
      <c r="Q27" s="1170"/>
      <c r="R27" s="1170"/>
      <c r="S27" s="1170"/>
      <c r="T27" s="1170"/>
      <c r="U27" s="1170"/>
      <c r="V27" s="1170"/>
      <c r="W27" s="1170"/>
      <c r="X27" s="1170"/>
      <c r="Y27" s="1170"/>
      <c r="Z27" s="1170"/>
    </row>
    <row r="28" spans="1:26" ht="12.6" customHeight="1">
      <c r="A28" s="572"/>
      <c r="B28" s="1144" t="s">
        <v>691</v>
      </c>
      <c r="C28" s="1170"/>
      <c r="D28" s="1170"/>
      <c r="E28" s="1170"/>
      <c r="F28" s="1170"/>
      <c r="G28" s="1170"/>
      <c r="H28" s="1170"/>
      <c r="I28" s="1170"/>
      <c r="J28" s="1170"/>
      <c r="K28" s="1170"/>
      <c r="L28" s="1170"/>
      <c r="M28" s="1170"/>
      <c r="N28" s="1170"/>
      <c r="O28" s="1170"/>
      <c r="P28" s="1170"/>
      <c r="Q28" s="1170"/>
      <c r="R28" s="1170"/>
      <c r="S28" s="1170"/>
      <c r="T28" s="1170"/>
      <c r="U28" s="1170"/>
      <c r="V28" s="1170"/>
      <c r="W28" s="1170"/>
      <c r="X28" s="1170"/>
      <c r="Y28" s="1170"/>
      <c r="Z28" s="1170"/>
    </row>
    <row r="29" spans="1:26" ht="12.6" customHeight="1">
      <c r="A29" s="573"/>
      <c r="B29" s="1146" t="s">
        <v>692</v>
      </c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</row>
    <row r="30" spans="1:26" ht="12.6" customHeight="1">
      <c r="A30" s="569" t="s">
        <v>693</v>
      </c>
      <c r="B30" s="1145"/>
      <c r="C30" s="1171"/>
      <c r="D30" s="1171"/>
      <c r="E30" s="1171"/>
      <c r="F30" s="1174"/>
      <c r="G30" s="1171"/>
      <c r="H30" s="1171"/>
      <c r="I30" s="1171"/>
      <c r="J30" s="1171"/>
      <c r="K30" s="1171"/>
      <c r="L30" s="1171"/>
      <c r="M30" s="1171"/>
      <c r="N30" s="1171"/>
      <c r="O30" s="1171"/>
      <c r="P30" s="1171"/>
      <c r="Q30" s="1171"/>
      <c r="R30" s="1171"/>
      <c r="S30" s="1171"/>
      <c r="T30" s="1171"/>
      <c r="U30" s="1171"/>
      <c r="V30" s="1171"/>
      <c r="W30" s="1171"/>
      <c r="X30" s="1171"/>
      <c r="Y30" s="1171"/>
      <c r="Z30" s="1171"/>
    </row>
    <row r="31" spans="1:26" ht="12.6" customHeight="1">
      <c r="A31" s="572"/>
      <c r="B31" s="1144" t="s">
        <v>694</v>
      </c>
      <c r="C31" s="1175">
        <f>MH1960_HOSP_COSTS!M30</f>
        <v>0</v>
      </c>
      <c r="D31" s="1152"/>
      <c r="E31" s="1172">
        <f>$C31*D31</f>
        <v>0</v>
      </c>
      <c r="F31" s="1152"/>
      <c r="G31" s="1172">
        <f>$C31*F31</f>
        <v>0</v>
      </c>
      <c r="H31" s="1152"/>
      <c r="I31" s="1172">
        <f t="shared" ref="I31:I62" si="1">$C31*H31</f>
        <v>0</v>
      </c>
      <c r="J31" s="1152"/>
      <c r="K31" s="1172">
        <f t="shared" ref="K31:K62" si="2">$C31*J31</f>
        <v>0</v>
      </c>
      <c r="L31" s="1152"/>
      <c r="M31" s="1172">
        <f t="shared" ref="M31:M62" si="3">$C31*L31</f>
        <v>0</v>
      </c>
      <c r="N31" s="1152"/>
      <c r="O31" s="1172">
        <f t="shared" ref="O31:O62" si="4">$C31*N31</f>
        <v>0</v>
      </c>
      <c r="P31" s="1152"/>
      <c r="Q31" s="1172">
        <f t="shared" ref="Q31:Q62" si="5">$C31*P31</f>
        <v>0</v>
      </c>
      <c r="R31" s="1152"/>
      <c r="S31" s="1172">
        <f t="shared" ref="S31:S62" si="6">$C31*R31</f>
        <v>0</v>
      </c>
      <c r="T31" s="1152"/>
      <c r="U31" s="1172">
        <f t="shared" ref="U31:U62" si="7">$C31*T31</f>
        <v>0</v>
      </c>
      <c r="V31" s="1152"/>
      <c r="W31" s="1172">
        <f t="shared" ref="W31:W62" si="8">$C31*V31</f>
        <v>0</v>
      </c>
      <c r="X31" s="1152"/>
      <c r="Y31" s="1172">
        <f t="shared" ref="Y31:Y62" si="9">$C31*X31</f>
        <v>0</v>
      </c>
      <c r="Z31" s="1158">
        <f>SUM(E31,G31,I31,K31,M31,O31,Q31,S31,U31,W31,Y31)</f>
        <v>0</v>
      </c>
    </row>
    <row r="32" spans="1:26" ht="12.6" customHeight="1">
      <c r="A32" s="572"/>
      <c r="B32" s="1144" t="s">
        <v>695</v>
      </c>
      <c r="C32" s="1175">
        <f>MH1960_HOSP_COSTS!M31</f>
        <v>0</v>
      </c>
      <c r="D32" s="1152"/>
      <c r="E32" s="1172">
        <f t="shared" ref="E32:E62" si="10">$C32*D32</f>
        <v>0</v>
      </c>
      <c r="F32" s="1152"/>
      <c r="G32" s="1172">
        <f t="shared" ref="G32:G62" si="11">$C32*F32</f>
        <v>0</v>
      </c>
      <c r="H32" s="1152"/>
      <c r="I32" s="1172">
        <f t="shared" si="1"/>
        <v>0</v>
      </c>
      <c r="J32" s="1152"/>
      <c r="K32" s="1172">
        <f t="shared" si="2"/>
        <v>0</v>
      </c>
      <c r="L32" s="1152"/>
      <c r="M32" s="1172">
        <f t="shared" si="3"/>
        <v>0</v>
      </c>
      <c r="N32" s="1152"/>
      <c r="O32" s="1172">
        <f t="shared" si="4"/>
        <v>0</v>
      </c>
      <c r="P32" s="1152"/>
      <c r="Q32" s="1172">
        <f t="shared" si="5"/>
        <v>0</v>
      </c>
      <c r="R32" s="1152"/>
      <c r="S32" s="1172">
        <f t="shared" si="6"/>
        <v>0</v>
      </c>
      <c r="T32" s="1152"/>
      <c r="U32" s="1172">
        <f t="shared" si="7"/>
        <v>0</v>
      </c>
      <c r="V32" s="1152"/>
      <c r="W32" s="1172">
        <f t="shared" si="8"/>
        <v>0</v>
      </c>
      <c r="X32" s="1152"/>
      <c r="Y32" s="1172">
        <f t="shared" si="9"/>
        <v>0</v>
      </c>
      <c r="Z32" s="1158">
        <f t="shared" ref="Z32:Z62" si="12">SUM(E32,G32,I32,K32,M32,O32,Q32,S32,U32,W32,Y32)</f>
        <v>0</v>
      </c>
    </row>
    <row r="33" spans="1:26" ht="12.6" customHeight="1">
      <c r="A33" s="572"/>
      <c r="B33" s="1144" t="s">
        <v>696</v>
      </c>
      <c r="C33" s="1175">
        <f>MH1960_HOSP_COSTS!M32</f>
        <v>0</v>
      </c>
      <c r="D33" s="1152"/>
      <c r="E33" s="1172">
        <f t="shared" si="10"/>
        <v>0</v>
      </c>
      <c r="F33" s="1152"/>
      <c r="G33" s="1172">
        <f t="shared" si="11"/>
        <v>0</v>
      </c>
      <c r="H33" s="1152"/>
      <c r="I33" s="1172">
        <f t="shared" si="1"/>
        <v>0</v>
      </c>
      <c r="J33" s="1152"/>
      <c r="K33" s="1172">
        <f t="shared" si="2"/>
        <v>0</v>
      </c>
      <c r="L33" s="1152"/>
      <c r="M33" s="1172">
        <f t="shared" si="3"/>
        <v>0</v>
      </c>
      <c r="N33" s="1152"/>
      <c r="O33" s="1172">
        <f t="shared" si="4"/>
        <v>0</v>
      </c>
      <c r="P33" s="1152"/>
      <c r="Q33" s="1172">
        <f t="shared" si="5"/>
        <v>0</v>
      </c>
      <c r="R33" s="1152"/>
      <c r="S33" s="1172">
        <f t="shared" si="6"/>
        <v>0</v>
      </c>
      <c r="T33" s="1152"/>
      <c r="U33" s="1172">
        <f t="shared" si="7"/>
        <v>0</v>
      </c>
      <c r="V33" s="1152"/>
      <c r="W33" s="1172">
        <f t="shared" si="8"/>
        <v>0</v>
      </c>
      <c r="X33" s="1152"/>
      <c r="Y33" s="1172">
        <f t="shared" si="9"/>
        <v>0</v>
      </c>
      <c r="Z33" s="1158">
        <f t="shared" si="12"/>
        <v>0</v>
      </c>
    </row>
    <row r="34" spans="1:26" ht="12.6" customHeight="1">
      <c r="A34" s="572"/>
      <c r="B34" s="1144" t="s">
        <v>697</v>
      </c>
      <c r="C34" s="1175">
        <f>MH1960_HOSP_COSTS!M33</f>
        <v>0</v>
      </c>
      <c r="D34" s="1152"/>
      <c r="E34" s="1172">
        <f t="shared" si="10"/>
        <v>0</v>
      </c>
      <c r="F34" s="1152"/>
      <c r="G34" s="1172">
        <f t="shared" si="11"/>
        <v>0</v>
      </c>
      <c r="H34" s="1152"/>
      <c r="I34" s="1172">
        <f t="shared" si="1"/>
        <v>0</v>
      </c>
      <c r="J34" s="1152"/>
      <c r="K34" s="1172">
        <f t="shared" si="2"/>
        <v>0</v>
      </c>
      <c r="L34" s="1152"/>
      <c r="M34" s="1172">
        <f t="shared" si="3"/>
        <v>0</v>
      </c>
      <c r="N34" s="1152"/>
      <c r="O34" s="1172">
        <f t="shared" si="4"/>
        <v>0</v>
      </c>
      <c r="P34" s="1152"/>
      <c r="Q34" s="1172">
        <f t="shared" si="5"/>
        <v>0</v>
      </c>
      <c r="R34" s="1152"/>
      <c r="S34" s="1172">
        <f t="shared" si="6"/>
        <v>0</v>
      </c>
      <c r="T34" s="1152"/>
      <c r="U34" s="1172">
        <f t="shared" si="7"/>
        <v>0</v>
      </c>
      <c r="V34" s="1152"/>
      <c r="W34" s="1172">
        <f t="shared" si="8"/>
        <v>0</v>
      </c>
      <c r="X34" s="1152"/>
      <c r="Y34" s="1172">
        <f t="shared" si="9"/>
        <v>0</v>
      </c>
      <c r="Z34" s="1158">
        <f t="shared" si="12"/>
        <v>0</v>
      </c>
    </row>
    <row r="35" spans="1:26" ht="12.6" customHeight="1">
      <c r="A35" s="572"/>
      <c r="B35" s="1144" t="s">
        <v>698</v>
      </c>
      <c r="C35" s="1175">
        <f>MH1960_HOSP_COSTS!M34</f>
        <v>0</v>
      </c>
      <c r="D35" s="1152"/>
      <c r="E35" s="1172">
        <f t="shared" si="10"/>
        <v>0</v>
      </c>
      <c r="F35" s="1152"/>
      <c r="G35" s="1172">
        <f t="shared" si="11"/>
        <v>0</v>
      </c>
      <c r="H35" s="1152"/>
      <c r="I35" s="1172">
        <f t="shared" si="1"/>
        <v>0</v>
      </c>
      <c r="J35" s="1152"/>
      <c r="K35" s="1172">
        <f t="shared" si="2"/>
        <v>0</v>
      </c>
      <c r="L35" s="1152"/>
      <c r="M35" s="1172">
        <f t="shared" si="3"/>
        <v>0</v>
      </c>
      <c r="N35" s="1152"/>
      <c r="O35" s="1172">
        <f t="shared" si="4"/>
        <v>0</v>
      </c>
      <c r="P35" s="1152"/>
      <c r="Q35" s="1172">
        <f t="shared" si="5"/>
        <v>0</v>
      </c>
      <c r="R35" s="1152"/>
      <c r="S35" s="1172">
        <f t="shared" si="6"/>
        <v>0</v>
      </c>
      <c r="T35" s="1152"/>
      <c r="U35" s="1172">
        <f t="shared" si="7"/>
        <v>0</v>
      </c>
      <c r="V35" s="1152"/>
      <c r="W35" s="1172">
        <f t="shared" si="8"/>
        <v>0</v>
      </c>
      <c r="X35" s="1152"/>
      <c r="Y35" s="1172">
        <f t="shared" si="9"/>
        <v>0</v>
      </c>
      <c r="Z35" s="1158">
        <f t="shared" si="12"/>
        <v>0</v>
      </c>
    </row>
    <row r="36" spans="1:26" ht="12.6" customHeight="1">
      <c r="A36" s="572"/>
      <c r="B36" s="1144" t="s">
        <v>699</v>
      </c>
      <c r="C36" s="1175">
        <f>MH1960_HOSP_COSTS!M35</f>
        <v>0</v>
      </c>
      <c r="D36" s="1152"/>
      <c r="E36" s="1172">
        <f t="shared" si="10"/>
        <v>0</v>
      </c>
      <c r="F36" s="1152"/>
      <c r="G36" s="1172">
        <f t="shared" si="11"/>
        <v>0</v>
      </c>
      <c r="H36" s="1152"/>
      <c r="I36" s="1172">
        <f t="shared" si="1"/>
        <v>0</v>
      </c>
      <c r="J36" s="1152"/>
      <c r="K36" s="1172">
        <f t="shared" si="2"/>
        <v>0</v>
      </c>
      <c r="L36" s="1152"/>
      <c r="M36" s="1172">
        <f t="shared" si="3"/>
        <v>0</v>
      </c>
      <c r="N36" s="1152"/>
      <c r="O36" s="1172">
        <f t="shared" si="4"/>
        <v>0</v>
      </c>
      <c r="P36" s="1152"/>
      <c r="Q36" s="1172">
        <f t="shared" si="5"/>
        <v>0</v>
      </c>
      <c r="R36" s="1152"/>
      <c r="S36" s="1172">
        <f t="shared" si="6"/>
        <v>0</v>
      </c>
      <c r="T36" s="1152"/>
      <c r="U36" s="1172">
        <f t="shared" si="7"/>
        <v>0</v>
      </c>
      <c r="V36" s="1152"/>
      <c r="W36" s="1172">
        <f t="shared" si="8"/>
        <v>0</v>
      </c>
      <c r="X36" s="1152"/>
      <c r="Y36" s="1172">
        <f t="shared" si="9"/>
        <v>0</v>
      </c>
      <c r="Z36" s="1158">
        <f t="shared" si="12"/>
        <v>0</v>
      </c>
    </row>
    <row r="37" spans="1:26" ht="12.6" customHeight="1">
      <c r="A37" s="572"/>
      <c r="B37" s="1144" t="s">
        <v>700</v>
      </c>
      <c r="C37" s="1175">
        <f>MH1960_HOSP_COSTS!M36</f>
        <v>0</v>
      </c>
      <c r="D37" s="1152"/>
      <c r="E37" s="1172">
        <f t="shared" si="10"/>
        <v>0</v>
      </c>
      <c r="F37" s="1152"/>
      <c r="G37" s="1172">
        <f t="shared" si="11"/>
        <v>0</v>
      </c>
      <c r="H37" s="1152"/>
      <c r="I37" s="1172">
        <f t="shared" si="1"/>
        <v>0</v>
      </c>
      <c r="J37" s="1152"/>
      <c r="K37" s="1172">
        <f t="shared" si="2"/>
        <v>0</v>
      </c>
      <c r="L37" s="1152"/>
      <c r="M37" s="1172">
        <f t="shared" si="3"/>
        <v>0</v>
      </c>
      <c r="N37" s="1152"/>
      <c r="O37" s="1172">
        <f t="shared" si="4"/>
        <v>0</v>
      </c>
      <c r="P37" s="1152"/>
      <c r="Q37" s="1172">
        <f t="shared" si="5"/>
        <v>0</v>
      </c>
      <c r="R37" s="1152"/>
      <c r="S37" s="1172">
        <f t="shared" si="6"/>
        <v>0</v>
      </c>
      <c r="T37" s="1152"/>
      <c r="U37" s="1172">
        <f t="shared" si="7"/>
        <v>0</v>
      </c>
      <c r="V37" s="1152"/>
      <c r="W37" s="1172">
        <f t="shared" si="8"/>
        <v>0</v>
      </c>
      <c r="X37" s="1152"/>
      <c r="Y37" s="1172">
        <f t="shared" si="9"/>
        <v>0</v>
      </c>
      <c r="Z37" s="1158">
        <f t="shared" si="12"/>
        <v>0</v>
      </c>
    </row>
    <row r="38" spans="1:26" ht="12.6" customHeight="1">
      <c r="A38" s="572"/>
      <c r="B38" s="1147" t="s">
        <v>931</v>
      </c>
      <c r="C38" s="1175">
        <f>MH1960_HOSP_COSTS!M37</f>
        <v>0</v>
      </c>
      <c r="D38" s="1152"/>
      <c r="E38" s="1172">
        <f t="shared" si="10"/>
        <v>0</v>
      </c>
      <c r="F38" s="1152"/>
      <c r="G38" s="1172">
        <f t="shared" si="11"/>
        <v>0</v>
      </c>
      <c r="H38" s="1152"/>
      <c r="I38" s="1172">
        <f t="shared" si="1"/>
        <v>0</v>
      </c>
      <c r="J38" s="1152"/>
      <c r="K38" s="1172">
        <f t="shared" si="2"/>
        <v>0</v>
      </c>
      <c r="L38" s="1152"/>
      <c r="M38" s="1172">
        <f t="shared" si="3"/>
        <v>0</v>
      </c>
      <c r="N38" s="1152"/>
      <c r="O38" s="1172">
        <f t="shared" si="4"/>
        <v>0</v>
      </c>
      <c r="P38" s="1152"/>
      <c r="Q38" s="1172">
        <f t="shared" si="5"/>
        <v>0</v>
      </c>
      <c r="R38" s="1152"/>
      <c r="S38" s="1172">
        <f t="shared" si="6"/>
        <v>0</v>
      </c>
      <c r="T38" s="1152"/>
      <c r="U38" s="1172">
        <f t="shared" si="7"/>
        <v>0</v>
      </c>
      <c r="V38" s="1152"/>
      <c r="W38" s="1172">
        <f t="shared" si="8"/>
        <v>0</v>
      </c>
      <c r="X38" s="1152"/>
      <c r="Y38" s="1172">
        <f t="shared" si="9"/>
        <v>0</v>
      </c>
      <c r="Z38" s="1158">
        <f t="shared" si="12"/>
        <v>0</v>
      </c>
    </row>
    <row r="39" spans="1:26" ht="12.6" customHeight="1">
      <c r="A39" s="572"/>
      <c r="B39" s="1147" t="s">
        <v>932</v>
      </c>
      <c r="C39" s="1175">
        <f>MH1960_HOSP_COSTS!M38</f>
        <v>0</v>
      </c>
      <c r="D39" s="1152"/>
      <c r="E39" s="1172">
        <f t="shared" si="10"/>
        <v>0</v>
      </c>
      <c r="F39" s="1152"/>
      <c r="G39" s="1172">
        <f t="shared" si="11"/>
        <v>0</v>
      </c>
      <c r="H39" s="1152"/>
      <c r="I39" s="1172">
        <f t="shared" si="1"/>
        <v>0</v>
      </c>
      <c r="J39" s="1152"/>
      <c r="K39" s="1172">
        <f t="shared" si="2"/>
        <v>0</v>
      </c>
      <c r="L39" s="1152"/>
      <c r="M39" s="1172">
        <f t="shared" si="3"/>
        <v>0</v>
      </c>
      <c r="N39" s="1152"/>
      <c r="O39" s="1172">
        <f t="shared" si="4"/>
        <v>0</v>
      </c>
      <c r="P39" s="1152"/>
      <c r="Q39" s="1172">
        <f t="shared" si="5"/>
        <v>0</v>
      </c>
      <c r="R39" s="1152"/>
      <c r="S39" s="1172">
        <f t="shared" si="6"/>
        <v>0</v>
      </c>
      <c r="T39" s="1152"/>
      <c r="U39" s="1172">
        <f t="shared" si="7"/>
        <v>0</v>
      </c>
      <c r="V39" s="1152"/>
      <c r="W39" s="1172">
        <f t="shared" si="8"/>
        <v>0</v>
      </c>
      <c r="X39" s="1152"/>
      <c r="Y39" s="1172">
        <f t="shared" si="9"/>
        <v>0</v>
      </c>
      <c r="Z39" s="1158">
        <f t="shared" si="12"/>
        <v>0</v>
      </c>
    </row>
    <row r="40" spans="1:26" ht="12.6" customHeight="1">
      <c r="A40" s="572"/>
      <c r="B40" s="1144" t="s">
        <v>701</v>
      </c>
      <c r="C40" s="1175">
        <f>MH1960_HOSP_COSTS!M39</f>
        <v>0</v>
      </c>
      <c r="D40" s="1152"/>
      <c r="E40" s="1172">
        <f t="shared" si="10"/>
        <v>0</v>
      </c>
      <c r="F40" s="1152"/>
      <c r="G40" s="1172">
        <f t="shared" si="11"/>
        <v>0</v>
      </c>
      <c r="H40" s="1152"/>
      <c r="I40" s="1172">
        <f t="shared" si="1"/>
        <v>0</v>
      </c>
      <c r="J40" s="1152"/>
      <c r="K40" s="1172">
        <f t="shared" si="2"/>
        <v>0</v>
      </c>
      <c r="L40" s="1152"/>
      <c r="M40" s="1172">
        <f t="shared" si="3"/>
        <v>0</v>
      </c>
      <c r="N40" s="1152"/>
      <c r="O40" s="1172">
        <f t="shared" si="4"/>
        <v>0</v>
      </c>
      <c r="P40" s="1152"/>
      <c r="Q40" s="1172">
        <f t="shared" si="5"/>
        <v>0</v>
      </c>
      <c r="R40" s="1152"/>
      <c r="S40" s="1172">
        <f t="shared" si="6"/>
        <v>0</v>
      </c>
      <c r="T40" s="1152"/>
      <c r="U40" s="1172">
        <f t="shared" si="7"/>
        <v>0</v>
      </c>
      <c r="V40" s="1152"/>
      <c r="W40" s="1172">
        <f t="shared" si="8"/>
        <v>0</v>
      </c>
      <c r="X40" s="1152"/>
      <c r="Y40" s="1172">
        <f t="shared" si="9"/>
        <v>0</v>
      </c>
      <c r="Z40" s="1158">
        <f t="shared" si="12"/>
        <v>0</v>
      </c>
    </row>
    <row r="41" spans="1:26" ht="12.6" customHeight="1">
      <c r="A41" s="572"/>
      <c r="B41" s="1144" t="s">
        <v>702</v>
      </c>
      <c r="C41" s="1175">
        <f>MH1960_HOSP_COSTS!M40</f>
        <v>0</v>
      </c>
      <c r="D41" s="1152"/>
      <c r="E41" s="1172">
        <f t="shared" si="10"/>
        <v>0</v>
      </c>
      <c r="F41" s="1152"/>
      <c r="G41" s="1172">
        <f t="shared" si="11"/>
        <v>0</v>
      </c>
      <c r="H41" s="1152"/>
      <c r="I41" s="1172">
        <f t="shared" si="1"/>
        <v>0</v>
      </c>
      <c r="J41" s="1152"/>
      <c r="K41" s="1172">
        <f t="shared" si="2"/>
        <v>0</v>
      </c>
      <c r="L41" s="1152"/>
      <c r="M41" s="1172">
        <f t="shared" si="3"/>
        <v>0</v>
      </c>
      <c r="N41" s="1152"/>
      <c r="O41" s="1172">
        <f t="shared" si="4"/>
        <v>0</v>
      </c>
      <c r="P41" s="1152"/>
      <c r="Q41" s="1172">
        <f t="shared" si="5"/>
        <v>0</v>
      </c>
      <c r="R41" s="1152"/>
      <c r="S41" s="1172">
        <f t="shared" si="6"/>
        <v>0</v>
      </c>
      <c r="T41" s="1152"/>
      <c r="U41" s="1172">
        <f t="shared" si="7"/>
        <v>0</v>
      </c>
      <c r="V41" s="1152"/>
      <c r="W41" s="1172">
        <f t="shared" si="8"/>
        <v>0</v>
      </c>
      <c r="X41" s="1152"/>
      <c r="Y41" s="1172">
        <f t="shared" si="9"/>
        <v>0</v>
      </c>
      <c r="Z41" s="1158">
        <f t="shared" si="12"/>
        <v>0</v>
      </c>
    </row>
    <row r="42" spans="1:26" ht="12.6" customHeight="1">
      <c r="A42" s="572"/>
      <c r="B42" s="1144" t="s">
        <v>703</v>
      </c>
      <c r="C42" s="1175">
        <f>MH1960_HOSP_COSTS!M41</f>
        <v>0</v>
      </c>
      <c r="D42" s="1152"/>
      <c r="E42" s="1172">
        <f t="shared" si="10"/>
        <v>0</v>
      </c>
      <c r="F42" s="1152"/>
      <c r="G42" s="1172">
        <f t="shared" si="11"/>
        <v>0</v>
      </c>
      <c r="H42" s="1152"/>
      <c r="I42" s="1172">
        <f t="shared" si="1"/>
        <v>0</v>
      </c>
      <c r="J42" s="1152"/>
      <c r="K42" s="1172">
        <f t="shared" si="2"/>
        <v>0</v>
      </c>
      <c r="L42" s="1152"/>
      <c r="M42" s="1172">
        <f t="shared" si="3"/>
        <v>0</v>
      </c>
      <c r="N42" s="1152"/>
      <c r="O42" s="1172">
        <f t="shared" si="4"/>
        <v>0</v>
      </c>
      <c r="P42" s="1152"/>
      <c r="Q42" s="1172">
        <f t="shared" si="5"/>
        <v>0</v>
      </c>
      <c r="R42" s="1152"/>
      <c r="S42" s="1172">
        <f t="shared" si="6"/>
        <v>0</v>
      </c>
      <c r="T42" s="1152"/>
      <c r="U42" s="1172">
        <f t="shared" si="7"/>
        <v>0</v>
      </c>
      <c r="V42" s="1152"/>
      <c r="W42" s="1172">
        <f t="shared" si="8"/>
        <v>0</v>
      </c>
      <c r="X42" s="1152"/>
      <c r="Y42" s="1172">
        <f t="shared" si="9"/>
        <v>0</v>
      </c>
      <c r="Z42" s="1158">
        <f t="shared" si="12"/>
        <v>0</v>
      </c>
    </row>
    <row r="43" spans="1:26" ht="12.6" customHeight="1">
      <c r="A43" s="572"/>
      <c r="B43" s="1144" t="s">
        <v>704</v>
      </c>
      <c r="C43" s="1175">
        <f>MH1960_HOSP_COSTS!M42</f>
        <v>0</v>
      </c>
      <c r="D43" s="1152"/>
      <c r="E43" s="1172">
        <f t="shared" si="10"/>
        <v>0</v>
      </c>
      <c r="F43" s="1152"/>
      <c r="G43" s="1172">
        <f t="shared" si="11"/>
        <v>0</v>
      </c>
      <c r="H43" s="1152"/>
      <c r="I43" s="1172">
        <f t="shared" si="1"/>
        <v>0</v>
      </c>
      <c r="J43" s="1152"/>
      <c r="K43" s="1172">
        <f t="shared" si="2"/>
        <v>0</v>
      </c>
      <c r="L43" s="1152"/>
      <c r="M43" s="1172">
        <f t="shared" si="3"/>
        <v>0</v>
      </c>
      <c r="N43" s="1152"/>
      <c r="O43" s="1172">
        <f t="shared" si="4"/>
        <v>0</v>
      </c>
      <c r="P43" s="1152"/>
      <c r="Q43" s="1172">
        <f t="shared" si="5"/>
        <v>0</v>
      </c>
      <c r="R43" s="1152"/>
      <c r="S43" s="1172">
        <f t="shared" si="6"/>
        <v>0</v>
      </c>
      <c r="T43" s="1152"/>
      <c r="U43" s="1172">
        <f t="shared" si="7"/>
        <v>0</v>
      </c>
      <c r="V43" s="1152"/>
      <c r="W43" s="1172">
        <f t="shared" si="8"/>
        <v>0</v>
      </c>
      <c r="X43" s="1152"/>
      <c r="Y43" s="1172">
        <f t="shared" si="9"/>
        <v>0</v>
      </c>
      <c r="Z43" s="1158">
        <f t="shared" si="12"/>
        <v>0</v>
      </c>
    </row>
    <row r="44" spans="1:26" ht="12.6" customHeight="1">
      <c r="A44" s="572"/>
      <c r="B44" s="1144" t="s">
        <v>705</v>
      </c>
      <c r="C44" s="1175">
        <f>MH1960_HOSP_COSTS!M43</f>
        <v>0</v>
      </c>
      <c r="D44" s="1152"/>
      <c r="E44" s="1172">
        <f t="shared" si="10"/>
        <v>0</v>
      </c>
      <c r="F44" s="1152"/>
      <c r="G44" s="1172">
        <f t="shared" si="11"/>
        <v>0</v>
      </c>
      <c r="H44" s="1152"/>
      <c r="I44" s="1172">
        <f t="shared" si="1"/>
        <v>0</v>
      </c>
      <c r="J44" s="1152"/>
      <c r="K44" s="1172">
        <f t="shared" si="2"/>
        <v>0</v>
      </c>
      <c r="L44" s="1152"/>
      <c r="M44" s="1172">
        <f t="shared" si="3"/>
        <v>0</v>
      </c>
      <c r="N44" s="1152"/>
      <c r="O44" s="1172">
        <f t="shared" si="4"/>
        <v>0</v>
      </c>
      <c r="P44" s="1152"/>
      <c r="Q44" s="1172">
        <f t="shared" si="5"/>
        <v>0</v>
      </c>
      <c r="R44" s="1152"/>
      <c r="S44" s="1172">
        <f t="shared" si="6"/>
        <v>0</v>
      </c>
      <c r="T44" s="1152"/>
      <c r="U44" s="1172">
        <f t="shared" si="7"/>
        <v>0</v>
      </c>
      <c r="V44" s="1152"/>
      <c r="W44" s="1172">
        <f t="shared" si="8"/>
        <v>0</v>
      </c>
      <c r="X44" s="1152"/>
      <c r="Y44" s="1172">
        <f t="shared" si="9"/>
        <v>0</v>
      </c>
      <c r="Z44" s="1158">
        <f t="shared" si="12"/>
        <v>0</v>
      </c>
    </row>
    <row r="45" spans="1:26" ht="12.6" customHeight="1">
      <c r="A45" s="572"/>
      <c r="B45" s="1144" t="s">
        <v>706</v>
      </c>
      <c r="C45" s="1175">
        <f>MH1960_HOSP_COSTS!M44</f>
        <v>0</v>
      </c>
      <c r="D45" s="1152"/>
      <c r="E45" s="1172">
        <f t="shared" si="10"/>
        <v>0</v>
      </c>
      <c r="F45" s="1152"/>
      <c r="G45" s="1172">
        <f t="shared" si="11"/>
        <v>0</v>
      </c>
      <c r="H45" s="1152"/>
      <c r="I45" s="1172">
        <f t="shared" si="1"/>
        <v>0</v>
      </c>
      <c r="J45" s="1152"/>
      <c r="K45" s="1172">
        <f t="shared" si="2"/>
        <v>0</v>
      </c>
      <c r="L45" s="1152"/>
      <c r="M45" s="1172">
        <f t="shared" si="3"/>
        <v>0</v>
      </c>
      <c r="N45" s="1152"/>
      <c r="O45" s="1172">
        <f t="shared" si="4"/>
        <v>0</v>
      </c>
      <c r="P45" s="1152"/>
      <c r="Q45" s="1172">
        <f t="shared" si="5"/>
        <v>0</v>
      </c>
      <c r="R45" s="1152"/>
      <c r="S45" s="1172">
        <f t="shared" si="6"/>
        <v>0</v>
      </c>
      <c r="T45" s="1152"/>
      <c r="U45" s="1172">
        <f t="shared" si="7"/>
        <v>0</v>
      </c>
      <c r="V45" s="1152"/>
      <c r="W45" s="1172">
        <f t="shared" si="8"/>
        <v>0</v>
      </c>
      <c r="X45" s="1152"/>
      <c r="Y45" s="1172">
        <f t="shared" si="9"/>
        <v>0</v>
      </c>
      <c r="Z45" s="1158">
        <f t="shared" si="12"/>
        <v>0</v>
      </c>
    </row>
    <row r="46" spans="1:26" ht="12.6" customHeight="1">
      <c r="A46" s="572"/>
      <c r="B46" s="1144" t="s">
        <v>707</v>
      </c>
      <c r="C46" s="1175">
        <f>MH1960_HOSP_COSTS!M45</f>
        <v>0</v>
      </c>
      <c r="D46" s="1152"/>
      <c r="E46" s="1172">
        <f t="shared" si="10"/>
        <v>0</v>
      </c>
      <c r="F46" s="1152"/>
      <c r="G46" s="1172">
        <f t="shared" si="11"/>
        <v>0</v>
      </c>
      <c r="H46" s="1152"/>
      <c r="I46" s="1172">
        <f t="shared" si="1"/>
        <v>0</v>
      </c>
      <c r="J46" s="1152"/>
      <c r="K46" s="1172">
        <f t="shared" si="2"/>
        <v>0</v>
      </c>
      <c r="L46" s="1152"/>
      <c r="M46" s="1172">
        <f t="shared" si="3"/>
        <v>0</v>
      </c>
      <c r="N46" s="1152"/>
      <c r="O46" s="1172">
        <f t="shared" si="4"/>
        <v>0</v>
      </c>
      <c r="P46" s="1152"/>
      <c r="Q46" s="1172">
        <f t="shared" si="5"/>
        <v>0</v>
      </c>
      <c r="R46" s="1152"/>
      <c r="S46" s="1172">
        <f t="shared" si="6"/>
        <v>0</v>
      </c>
      <c r="T46" s="1152"/>
      <c r="U46" s="1172">
        <f t="shared" si="7"/>
        <v>0</v>
      </c>
      <c r="V46" s="1152"/>
      <c r="W46" s="1172">
        <f t="shared" si="8"/>
        <v>0</v>
      </c>
      <c r="X46" s="1152"/>
      <c r="Y46" s="1172">
        <f t="shared" si="9"/>
        <v>0</v>
      </c>
      <c r="Z46" s="1158">
        <f t="shared" si="12"/>
        <v>0</v>
      </c>
    </row>
    <row r="47" spans="1:26" ht="12.6" customHeight="1">
      <c r="A47" s="572"/>
      <c r="B47" s="1144" t="s">
        <v>708</v>
      </c>
      <c r="C47" s="1175">
        <f>MH1960_HOSP_COSTS!M46</f>
        <v>0</v>
      </c>
      <c r="D47" s="1152"/>
      <c r="E47" s="1172">
        <f t="shared" si="10"/>
        <v>0</v>
      </c>
      <c r="F47" s="1152"/>
      <c r="G47" s="1172">
        <f t="shared" si="11"/>
        <v>0</v>
      </c>
      <c r="H47" s="1152"/>
      <c r="I47" s="1172">
        <f t="shared" si="1"/>
        <v>0</v>
      </c>
      <c r="J47" s="1152"/>
      <c r="K47" s="1172">
        <f t="shared" si="2"/>
        <v>0</v>
      </c>
      <c r="L47" s="1152"/>
      <c r="M47" s="1172">
        <f t="shared" si="3"/>
        <v>0</v>
      </c>
      <c r="N47" s="1152"/>
      <c r="O47" s="1172">
        <f t="shared" si="4"/>
        <v>0</v>
      </c>
      <c r="P47" s="1152"/>
      <c r="Q47" s="1172">
        <f t="shared" si="5"/>
        <v>0</v>
      </c>
      <c r="R47" s="1152"/>
      <c r="S47" s="1172">
        <f t="shared" si="6"/>
        <v>0</v>
      </c>
      <c r="T47" s="1152"/>
      <c r="U47" s="1172">
        <f t="shared" si="7"/>
        <v>0</v>
      </c>
      <c r="V47" s="1152"/>
      <c r="W47" s="1172">
        <f t="shared" si="8"/>
        <v>0</v>
      </c>
      <c r="X47" s="1152"/>
      <c r="Y47" s="1172">
        <f t="shared" si="9"/>
        <v>0</v>
      </c>
      <c r="Z47" s="1158">
        <f t="shared" si="12"/>
        <v>0</v>
      </c>
    </row>
    <row r="48" spans="1:26" ht="12.6" customHeight="1">
      <c r="A48" s="572"/>
      <c r="B48" s="1147" t="s">
        <v>933</v>
      </c>
      <c r="C48" s="1175">
        <f>MH1960_HOSP_COSTS!M47</f>
        <v>0</v>
      </c>
      <c r="D48" s="1152"/>
      <c r="E48" s="1172">
        <f t="shared" si="10"/>
        <v>0</v>
      </c>
      <c r="F48" s="1152"/>
      <c r="G48" s="1172">
        <f t="shared" si="11"/>
        <v>0</v>
      </c>
      <c r="H48" s="1152"/>
      <c r="I48" s="1172">
        <f t="shared" si="1"/>
        <v>0</v>
      </c>
      <c r="J48" s="1152"/>
      <c r="K48" s="1172">
        <f t="shared" si="2"/>
        <v>0</v>
      </c>
      <c r="L48" s="1152"/>
      <c r="M48" s="1172">
        <f t="shared" si="3"/>
        <v>0</v>
      </c>
      <c r="N48" s="1152"/>
      <c r="O48" s="1172">
        <f t="shared" si="4"/>
        <v>0</v>
      </c>
      <c r="P48" s="1152"/>
      <c r="Q48" s="1172">
        <f t="shared" si="5"/>
        <v>0</v>
      </c>
      <c r="R48" s="1152"/>
      <c r="S48" s="1172">
        <f t="shared" si="6"/>
        <v>0</v>
      </c>
      <c r="T48" s="1152"/>
      <c r="U48" s="1172">
        <f t="shared" si="7"/>
        <v>0</v>
      </c>
      <c r="V48" s="1152"/>
      <c r="W48" s="1172">
        <f t="shared" si="8"/>
        <v>0</v>
      </c>
      <c r="X48" s="1152"/>
      <c r="Y48" s="1172">
        <f t="shared" si="9"/>
        <v>0</v>
      </c>
      <c r="Z48" s="1158">
        <f t="shared" si="12"/>
        <v>0</v>
      </c>
    </row>
    <row r="49" spans="1:26" ht="12.6" customHeight="1">
      <c r="A49" s="572"/>
      <c r="B49" s="1144" t="s">
        <v>709</v>
      </c>
      <c r="C49" s="1175">
        <f>MH1960_HOSP_COSTS!M48</f>
        <v>0</v>
      </c>
      <c r="D49" s="1152"/>
      <c r="E49" s="1172">
        <f t="shared" si="10"/>
        <v>0</v>
      </c>
      <c r="F49" s="1152"/>
      <c r="G49" s="1172">
        <f t="shared" si="11"/>
        <v>0</v>
      </c>
      <c r="H49" s="1152"/>
      <c r="I49" s="1172">
        <f t="shared" si="1"/>
        <v>0</v>
      </c>
      <c r="J49" s="1152"/>
      <c r="K49" s="1172">
        <f t="shared" si="2"/>
        <v>0</v>
      </c>
      <c r="L49" s="1152"/>
      <c r="M49" s="1172">
        <f t="shared" si="3"/>
        <v>0</v>
      </c>
      <c r="N49" s="1152"/>
      <c r="O49" s="1172">
        <f t="shared" si="4"/>
        <v>0</v>
      </c>
      <c r="P49" s="1152"/>
      <c r="Q49" s="1172">
        <f t="shared" si="5"/>
        <v>0</v>
      </c>
      <c r="R49" s="1152"/>
      <c r="S49" s="1172">
        <f t="shared" si="6"/>
        <v>0</v>
      </c>
      <c r="T49" s="1152"/>
      <c r="U49" s="1172">
        <f t="shared" si="7"/>
        <v>0</v>
      </c>
      <c r="V49" s="1152"/>
      <c r="W49" s="1172">
        <f t="shared" si="8"/>
        <v>0</v>
      </c>
      <c r="X49" s="1152"/>
      <c r="Y49" s="1172">
        <f t="shared" si="9"/>
        <v>0</v>
      </c>
      <c r="Z49" s="1158">
        <f t="shared" si="12"/>
        <v>0</v>
      </c>
    </row>
    <row r="50" spans="1:26" ht="12.6" customHeight="1">
      <c r="A50" s="572"/>
      <c r="B50" s="1144" t="s">
        <v>710</v>
      </c>
      <c r="C50" s="1175">
        <f>MH1960_HOSP_COSTS!M49</f>
        <v>0</v>
      </c>
      <c r="D50" s="1152"/>
      <c r="E50" s="1172">
        <f t="shared" si="10"/>
        <v>0</v>
      </c>
      <c r="F50" s="1152"/>
      <c r="G50" s="1172">
        <f t="shared" si="11"/>
        <v>0</v>
      </c>
      <c r="H50" s="1152"/>
      <c r="I50" s="1172">
        <f t="shared" si="1"/>
        <v>0</v>
      </c>
      <c r="J50" s="1152"/>
      <c r="K50" s="1172">
        <f t="shared" si="2"/>
        <v>0</v>
      </c>
      <c r="L50" s="1152"/>
      <c r="M50" s="1172">
        <f t="shared" si="3"/>
        <v>0</v>
      </c>
      <c r="N50" s="1152"/>
      <c r="O50" s="1172">
        <f t="shared" si="4"/>
        <v>0</v>
      </c>
      <c r="P50" s="1152"/>
      <c r="Q50" s="1172">
        <f t="shared" si="5"/>
        <v>0</v>
      </c>
      <c r="R50" s="1152"/>
      <c r="S50" s="1172">
        <f t="shared" si="6"/>
        <v>0</v>
      </c>
      <c r="T50" s="1152"/>
      <c r="U50" s="1172">
        <f t="shared" si="7"/>
        <v>0</v>
      </c>
      <c r="V50" s="1152"/>
      <c r="W50" s="1172">
        <f t="shared" si="8"/>
        <v>0</v>
      </c>
      <c r="X50" s="1152"/>
      <c r="Y50" s="1172">
        <f t="shared" si="9"/>
        <v>0</v>
      </c>
      <c r="Z50" s="1158">
        <f t="shared" si="12"/>
        <v>0</v>
      </c>
    </row>
    <row r="51" spans="1:26" ht="12.6" customHeight="1">
      <c r="A51" s="572"/>
      <c r="B51" s="1144" t="s">
        <v>711</v>
      </c>
      <c r="C51" s="1175">
        <f>MH1960_HOSP_COSTS!M50</f>
        <v>0</v>
      </c>
      <c r="D51" s="1152"/>
      <c r="E51" s="1172">
        <f t="shared" si="10"/>
        <v>0</v>
      </c>
      <c r="F51" s="1152"/>
      <c r="G51" s="1172">
        <f t="shared" si="11"/>
        <v>0</v>
      </c>
      <c r="H51" s="1152"/>
      <c r="I51" s="1172">
        <f t="shared" si="1"/>
        <v>0</v>
      </c>
      <c r="J51" s="1152"/>
      <c r="K51" s="1172">
        <f t="shared" si="2"/>
        <v>0</v>
      </c>
      <c r="L51" s="1152"/>
      <c r="M51" s="1172">
        <f t="shared" si="3"/>
        <v>0</v>
      </c>
      <c r="N51" s="1152"/>
      <c r="O51" s="1172">
        <f t="shared" si="4"/>
        <v>0</v>
      </c>
      <c r="P51" s="1152"/>
      <c r="Q51" s="1172">
        <f t="shared" si="5"/>
        <v>0</v>
      </c>
      <c r="R51" s="1152"/>
      <c r="S51" s="1172">
        <f t="shared" si="6"/>
        <v>0</v>
      </c>
      <c r="T51" s="1152"/>
      <c r="U51" s="1172">
        <f t="shared" si="7"/>
        <v>0</v>
      </c>
      <c r="V51" s="1152"/>
      <c r="W51" s="1172">
        <f t="shared" si="8"/>
        <v>0</v>
      </c>
      <c r="X51" s="1152"/>
      <c r="Y51" s="1172">
        <f t="shared" si="9"/>
        <v>0</v>
      </c>
      <c r="Z51" s="1158">
        <f t="shared" si="12"/>
        <v>0</v>
      </c>
    </row>
    <row r="52" spans="1:26" ht="12.6" customHeight="1">
      <c r="A52" s="572"/>
      <c r="B52" s="1144" t="s">
        <v>712</v>
      </c>
      <c r="C52" s="1175">
        <f>MH1960_HOSP_COSTS!M51</f>
        <v>0</v>
      </c>
      <c r="D52" s="1152"/>
      <c r="E52" s="1172">
        <f t="shared" si="10"/>
        <v>0</v>
      </c>
      <c r="F52" s="1152"/>
      <c r="G52" s="1172">
        <f t="shared" si="11"/>
        <v>0</v>
      </c>
      <c r="H52" s="1152"/>
      <c r="I52" s="1172">
        <f t="shared" si="1"/>
        <v>0</v>
      </c>
      <c r="J52" s="1152"/>
      <c r="K52" s="1172">
        <f t="shared" si="2"/>
        <v>0</v>
      </c>
      <c r="L52" s="1152"/>
      <c r="M52" s="1172">
        <f t="shared" si="3"/>
        <v>0</v>
      </c>
      <c r="N52" s="1152"/>
      <c r="O52" s="1172">
        <f t="shared" si="4"/>
        <v>0</v>
      </c>
      <c r="P52" s="1152"/>
      <c r="Q52" s="1172">
        <f t="shared" si="5"/>
        <v>0</v>
      </c>
      <c r="R52" s="1152"/>
      <c r="S52" s="1172">
        <f t="shared" si="6"/>
        <v>0</v>
      </c>
      <c r="T52" s="1152"/>
      <c r="U52" s="1172">
        <f t="shared" si="7"/>
        <v>0</v>
      </c>
      <c r="V52" s="1152"/>
      <c r="W52" s="1172">
        <f t="shared" si="8"/>
        <v>0</v>
      </c>
      <c r="X52" s="1152"/>
      <c r="Y52" s="1172">
        <f t="shared" si="9"/>
        <v>0</v>
      </c>
      <c r="Z52" s="1158">
        <f t="shared" si="12"/>
        <v>0</v>
      </c>
    </row>
    <row r="53" spans="1:26" ht="12.6" customHeight="1">
      <c r="A53" s="572"/>
      <c r="B53" s="1144" t="s">
        <v>713</v>
      </c>
      <c r="C53" s="1175">
        <f>MH1960_HOSP_COSTS!M52</f>
        <v>0</v>
      </c>
      <c r="D53" s="1152"/>
      <c r="E53" s="1172">
        <f t="shared" si="10"/>
        <v>0</v>
      </c>
      <c r="F53" s="1152"/>
      <c r="G53" s="1172">
        <f t="shared" si="11"/>
        <v>0</v>
      </c>
      <c r="H53" s="1152"/>
      <c r="I53" s="1172">
        <f t="shared" si="1"/>
        <v>0</v>
      </c>
      <c r="J53" s="1152"/>
      <c r="K53" s="1172">
        <f t="shared" si="2"/>
        <v>0</v>
      </c>
      <c r="L53" s="1152"/>
      <c r="M53" s="1172">
        <f t="shared" si="3"/>
        <v>0</v>
      </c>
      <c r="N53" s="1152"/>
      <c r="O53" s="1172">
        <f t="shared" si="4"/>
        <v>0</v>
      </c>
      <c r="P53" s="1152"/>
      <c r="Q53" s="1172">
        <f t="shared" si="5"/>
        <v>0</v>
      </c>
      <c r="R53" s="1152"/>
      <c r="S53" s="1172">
        <f t="shared" si="6"/>
        <v>0</v>
      </c>
      <c r="T53" s="1152"/>
      <c r="U53" s="1172">
        <f t="shared" si="7"/>
        <v>0</v>
      </c>
      <c r="V53" s="1152"/>
      <c r="W53" s="1172">
        <f t="shared" si="8"/>
        <v>0</v>
      </c>
      <c r="X53" s="1152"/>
      <c r="Y53" s="1172">
        <f t="shared" si="9"/>
        <v>0</v>
      </c>
      <c r="Z53" s="1158">
        <f t="shared" si="12"/>
        <v>0</v>
      </c>
    </row>
    <row r="54" spans="1:26" ht="12.6" customHeight="1">
      <c r="A54" s="572"/>
      <c r="B54" s="1144" t="s">
        <v>714</v>
      </c>
      <c r="C54" s="1175">
        <f>MH1960_HOSP_COSTS!M53</f>
        <v>0</v>
      </c>
      <c r="D54" s="1152"/>
      <c r="E54" s="1172">
        <f t="shared" si="10"/>
        <v>0</v>
      </c>
      <c r="F54" s="1152"/>
      <c r="G54" s="1172">
        <f t="shared" si="11"/>
        <v>0</v>
      </c>
      <c r="H54" s="1152"/>
      <c r="I54" s="1172">
        <f t="shared" si="1"/>
        <v>0</v>
      </c>
      <c r="J54" s="1152"/>
      <c r="K54" s="1172">
        <f t="shared" si="2"/>
        <v>0</v>
      </c>
      <c r="L54" s="1152"/>
      <c r="M54" s="1172">
        <f t="shared" si="3"/>
        <v>0</v>
      </c>
      <c r="N54" s="1152"/>
      <c r="O54" s="1172">
        <f t="shared" si="4"/>
        <v>0</v>
      </c>
      <c r="P54" s="1152"/>
      <c r="Q54" s="1172">
        <f t="shared" si="5"/>
        <v>0</v>
      </c>
      <c r="R54" s="1152"/>
      <c r="S54" s="1172">
        <f t="shared" si="6"/>
        <v>0</v>
      </c>
      <c r="T54" s="1152"/>
      <c r="U54" s="1172">
        <f t="shared" si="7"/>
        <v>0</v>
      </c>
      <c r="V54" s="1152"/>
      <c r="W54" s="1172">
        <f t="shared" si="8"/>
        <v>0</v>
      </c>
      <c r="X54" s="1152"/>
      <c r="Y54" s="1172">
        <f t="shared" si="9"/>
        <v>0</v>
      </c>
      <c r="Z54" s="1158">
        <f t="shared" si="12"/>
        <v>0</v>
      </c>
    </row>
    <row r="55" spans="1:26" ht="12.6" customHeight="1">
      <c r="A55" s="572"/>
      <c r="B55" s="1144" t="s">
        <v>715</v>
      </c>
      <c r="C55" s="1175">
        <f>MH1960_HOSP_COSTS!M54</f>
        <v>0</v>
      </c>
      <c r="D55" s="1152"/>
      <c r="E55" s="1172">
        <f t="shared" si="10"/>
        <v>0</v>
      </c>
      <c r="F55" s="1152"/>
      <c r="G55" s="1172">
        <f t="shared" si="11"/>
        <v>0</v>
      </c>
      <c r="H55" s="1152"/>
      <c r="I55" s="1172">
        <f t="shared" si="1"/>
        <v>0</v>
      </c>
      <c r="J55" s="1152"/>
      <c r="K55" s="1172">
        <f t="shared" si="2"/>
        <v>0</v>
      </c>
      <c r="L55" s="1152"/>
      <c r="M55" s="1172">
        <f t="shared" si="3"/>
        <v>0</v>
      </c>
      <c r="N55" s="1152"/>
      <c r="O55" s="1172">
        <f t="shared" si="4"/>
        <v>0</v>
      </c>
      <c r="P55" s="1152"/>
      <c r="Q55" s="1172">
        <f t="shared" si="5"/>
        <v>0</v>
      </c>
      <c r="R55" s="1152"/>
      <c r="S55" s="1172">
        <f t="shared" si="6"/>
        <v>0</v>
      </c>
      <c r="T55" s="1152"/>
      <c r="U55" s="1172">
        <f t="shared" si="7"/>
        <v>0</v>
      </c>
      <c r="V55" s="1152"/>
      <c r="W55" s="1172">
        <f t="shared" si="8"/>
        <v>0</v>
      </c>
      <c r="X55" s="1152"/>
      <c r="Y55" s="1172">
        <f t="shared" si="9"/>
        <v>0</v>
      </c>
      <c r="Z55" s="1158">
        <f t="shared" si="12"/>
        <v>0</v>
      </c>
    </row>
    <row r="56" spans="1:26" ht="12.6" customHeight="1">
      <c r="A56" s="572"/>
      <c r="B56" s="1144" t="s">
        <v>716</v>
      </c>
      <c r="C56" s="1175">
        <f>MH1960_HOSP_COSTS!M55</f>
        <v>0</v>
      </c>
      <c r="D56" s="1152"/>
      <c r="E56" s="1172">
        <f t="shared" si="10"/>
        <v>0</v>
      </c>
      <c r="F56" s="1152"/>
      <c r="G56" s="1172">
        <f t="shared" si="11"/>
        <v>0</v>
      </c>
      <c r="H56" s="1152"/>
      <c r="I56" s="1172">
        <f t="shared" si="1"/>
        <v>0</v>
      </c>
      <c r="J56" s="1152"/>
      <c r="K56" s="1172">
        <f t="shared" si="2"/>
        <v>0</v>
      </c>
      <c r="L56" s="1152"/>
      <c r="M56" s="1172">
        <f t="shared" si="3"/>
        <v>0</v>
      </c>
      <c r="N56" s="1152"/>
      <c r="O56" s="1172">
        <f t="shared" si="4"/>
        <v>0</v>
      </c>
      <c r="P56" s="1152"/>
      <c r="Q56" s="1172">
        <f t="shared" si="5"/>
        <v>0</v>
      </c>
      <c r="R56" s="1152"/>
      <c r="S56" s="1172">
        <f t="shared" si="6"/>
        <v>0</v>
      </c>
      <c r="T56" s="1152"/>
      <c r="U56" s="1172">
        <f t="shared" si="7"/>
        <v>0</v>
      </c>
      <c r="V56" s="1152"/>
      <c r="W56" s="1172">
        <f t="shared" si="8"/>
        <v>0</v>
      </c>
      <c r="X56" s="1152"/>
      <c r="Y56" s="1172">
        <f t="shared" si="9"/>
        <v>0</v>
      </c>
      <c r="Z56" s="1158">
        <f t="shared" si="12"/>
        <v>0</v>
      </c>
    </row>
    <row r="57" spans="1:26" ht="12.6" customHeight="1">
      <c r="A57" s="572"/>
      <c r="B57" s="1147" t="s">
        <v>934</v>
      </c>
      <c r="C57" s="1175">
        <f>MH1960_HOSP_COSTS!M56</f>
        <v>0</v>
      </c>
      <c r="D57" s="1152"/>
      <c r="E57" s="1172">
        <f t="shared" si="10"/>
        <v>0</v>
      </c>
      <c r="F57" s="1152"/>
      <c r="G57" s="1172">
        <f t="shared" si="11"/>
        <v>0</v>
      </c>
      <c r="H57" s="1152"/>
      <c r="I57" s="1172">
        <f t="shared" si="1"/>
        <v>0</v>
      </c>
      <c r="J57" s="1152"/>
      <c r="K57" s="1172">
        <f t="shared" si="2"/>
        <v>0</v>
      </c>
      <c r="L57" s="1152"/>
      <c r="M57" s="1172">
        <f t="shared" si="3"/>
        <v>0</v>
      </c>
      <c r="N57" s="1152"/>
      <c r="O57" s="1172">
        <f t="shared" si="4"/>
        <v>0</v>
      </c>
      <c r="P57" s="1152"/>
      <c r="Q57" s="1172">
        <f t="shared" si="5"/>
        <v>0</v>
      </c>
      <c r="R57" s="1152"/>
      <c r="S57" s="1172">
        <f t="shared" si="6"/>
        <v>0</v>
      </c>
      <c r="T57" s="1152"/>
      <c r="U57" s="1172">
        <f t="shared" si="7"/>
        <v>0</v>
      </c>
      <c r="V57" s="1152"/>
      <c r="W57" s="1172">
        <f t="shared" si="8"/>
        <v>0</v>
      </c>
      <c r="X57" s="1152"/>
      <c r="Y57" s="1172">
        <f t="shared" si="9"/>
        <v>0</v>
      </c>
      <c r="Z57" s="1158">
        <f t="shared" si="12"/>
        <v>0</v>
      </c>
    </row>
    <row r="58" spans="1:26" ht="12.6" customHeight="1">
      <c r="A58" s="572"/>
      <c r="B58" s="1147" t="s">
        <v>935</v>
      </c>
      <c r="C58" s="1175">
        <f>MH1960_HOSP_COSTS!M57</f>
        <v>0</v>
      </c>
      <c r="D58" s="1152"/>
      <c r="E58" s="1172">
        <f t="shared" si="10"/>
        <v>0</v>
      </c>
      <c r="F58" s="1152"/>
      <c r="G58" s="1172">
        <f t="shared" si="11"/>
        <v>0</v>
      </c>
      <c r="H58" s="1152"/>
      <c r="I58" s="1172">
        <f t="shared" si="1"/>
        <v>0</v>
      </c>
      <c r="J58" s="1152"/>
      <c r="K58" s="1172">
        <f t="shared" si="2"/>
        <v>0</v>
      </c>
      <c r="L58" s="1152"/>
      <c r="M58" s="1172">
        <f t="shared" si="3"/>
        <v>0</v>
      </c>
      <c r="N58" s="1152"/>
      <c r="O58" s="1172">
        <f t="shared" si="4"/>
        <v>0</v>
      </c>
      <c r="P58" s="1152"/>
      <c r="Q58" s="1172">
        <f t="shared" si="5"/>
        <v>0</v>
      </c>
      <c r="R58" s="1152"/>
      <c r="S58" s="1172">
        <f t="shared" si="6"/>
        <v>0</v>
      </c>
      <c r="T58" s="1152"/>
      <c r="U58" s="1172">
        <f t="shared" si="7"/>
        <v>0</v>
      </c>
      <c r="V58" s="1152"/>
      <c r="W58" s="1172">
        <f t="shared" si="8"/>
        <v>0</v>
      </c>
      <c r="X58" s="1152"/>
      <c r="Y58" s="1172">
        <f t="shared" si="9"/>
        <v>0</v>
      </c>
      <c r="Z58" s="1158">
        <f t="shared" si="12"/>
        <v>0</v>
      </c>
    </row>
    <row r="59" spans="1:26" ht="12.6" customHeight="1">
      <c r="A59" s="572"/>
      <c r="B59" s="1147" t="s">
        <v>936</v>
      </c>
      <c r="C59" s="1175">
        <f>MH1960_HOSP_COSTS!M58</f>
        <v>0</v>
      </c>
      <c r="D59" s="1152"/>
      <c r="E59" s="1172">
        <f t="shared" si="10"/>
        <v>0</v>
      </c>
      <c r="F59" s="1152"/>
      <c r="G59" s="1172">
        <f t="shared" si="11"/>
        <v>0</v>
      </c>
      <c r="H59" s="1152"/>
      <c r="I59" s="1172">
        <f t="shared" si="1"/>
        <v>0</v>
      </c>
      <c r="J59" s="1152"/>
      <c r="K59" s="1172">
        <f t="shared" si="2"/>
        <v>0</v>
      </c>
      <c r="L59" s="1152"/>
      <c r="M59" s="1172">
        <f t="shared" si="3"/>
        <v>0</v>
      </c>
      <c r="N59" s="1152"/>
      <c r="O59" s="1172">
        <f t="shared" si="4"/>
        <v>0</v>
      </c>
      <c r="P59" s="1152"/>
      <c r="Q59" s="1172">
        <f t="shared" si="5"/>
        <v>0</v>
      </c>
      <c r="R59" s="1152"/>
      <c r="S59" s="1172">
        <f t="shared" si="6"/>
        <v>0</v>
      </c>
      <c r="T59" s="1152"/>
      <c r="U59" s="1172">
        <f t="shared" si="7"/>
        <v>0</v>
      </c>
      <c r="V59" s="1152"/>
      <c r="W59" s="1172">
        <f t="shared" si="8"/>
        <v>0</v>
      </c>
      <c r="X59" s="1152"/>
      <c r="Y59" s="1172">
        <f t="shared" si="9"/>
        <v>0</v>
      </c>
      <c r="Z59" s="1158">
        <f t="shared" si="12"/>
        <v>0</v>
      </c>
    </row>
    <row r="60" spans="1:26" ht="12.6" customHeight="1">
      <c r="A60" s="572"/>
      <c r="B60" s="1147" t="s">
        <v>937</v>
      </c>
      <c r="C60" s="1175">
        <f>MH1960_HOSP_COSTS!M59</f>
        <v>0</v>
      </c>
      <c r="D60" s="1152"/>
      <c r="E60" s="1172">
        <f t="shared" si="10"/>
        <v>0</v>
      </c>
      <c r="F60" s="1152"/>
      <c r="G60" s="1172">
        <f t="shared" si="11"/>
        <v>0</v>
      </c>
      <c r="H60" s="1152"/>
      <c r="I60" s="1172">
        <f t="shared" si="1"/>
        <v>0</v>
      </c>
      <c r="J60" s="1152"/>
      <c r="K60" s="1172">
        <f t="shared" si="2"/>
        <v>0</v>
      </c>
      <c r="L60" s="1152"/>
      <c r="M60" s="1172">
        <f t="shared" si="3"/>
        <v>0</v>
      </c>
      <c r="N60" s="1152"/>
      <c r="O60" s="1172">
        <f t="shared" si="4"/>
        <v>0</v>
      </c>
      <c r="P60" s="1152"/>
      <c r="Q60" s="1172">
        <f t="shared" si="5"/>
        <v>0</v>
      </c>
      <c r="R60" s="1152"/>
      <c r="S60" s="1172">
        <f t="shared" si="6"/>
        <v>0</v>
      </c>
      <c r="T60" s="1152"/>
      <c r="U60" s="1172">
        <f t="shared" si="7"/>
        <v>0</v>
      </c>
      <c r="V60" s="1152"/>
      <c r="W60" s="1172">
        <f t="shared" si="8"/>
        <v>0</v>
      </c>
      <c r="X60" s="1152"/>
      <c r="Y60" s="1172">
        <f t="shared" si="9"/>
        <v>0</v>
      </c>
      <c r="Z60" s="1158">
        <f t="shared" si="12"/>
        <v>0</v>
      </c>
    </row>
    <row r="61" spans="1:26" ht="12.6" customHeight="1">
      <c r="A61" s="572"/>
      <c r="B61" s="1147" t="s">
        <v>938</v>
      </c>
      <c r="C61" s="1175">
        <f>MH1960_HOSP_COSTS!M60</f>
        <v>0</v>
      </c>
      <c r="D61" s="1152"/>
      <c r="E61" s="1172">
        <f t="shared" si="10"/>
        <v>0</v>
      </c>
      <c r="F61" s="1152"/>
      <c r="G61" s="1172">
        <f t="shared" si="11"/>
        <v>0</v>
      </c>
      <c r="H61" s="1152"/>
      <c r="I61" s="1172">
        <f t="shared" si="1"/>
        <v>0</v>
      </c>
      <c r="J61" s="1152"/>
      <c r="K61" s="1172">
        <f t="shared" si="2"/>
        <v>0</v>
      </c>
      <c r="L61" s="1152"/>
      <c r="M61" s="1172">
        <f t="shared" si="3"/>
        <v>0</v>
      </c>
      <c r="N61" s="1152"/>
      <c r="O61" s="1172">
        <f t="shared" si="4"/>
        <v>0</v>
      </c>
      <c r="P61" s="1152"/>
      <c r="Q61" s="1172">
        <f t="shared" si="5"/>
        <v>0</v>
      </c>
      <c r="R61" s="1152"/>
      <c r="S61" s="1172">
        <f t="shared" si="6"/>
        <v>0</v>
      </c>
      <c r="T61" s="1152"/>
      <c r="U61" s="1172">
        <f t="shared" si="7"/>
        <v>0</v>
      </c>
      <c r="V61" s="1152"/>
      <c r="W61" s="1172">
        <f t="shared" si="8"/>
        <v>0</v>
      </c>
      <c r="X61" s="1152"/>
      <c r="Y61" s="1172">
        <f t="shared" si="9"/>
        <v>0</v>
      </c>
      <c r="Z61" s="1158">
        <f t="shared" si="12"/>
        <v>0</v>
      </c>
    </row>
    <row r="62" spans="1:26" ht="12.6" customHeight="1">
      <c r="A62" s="573"/>
      <c r="B62" s="1146" t="str">
        <f>MH1960_HOSP_COSTS!B61</f>
        <v>Other Ancillary (specify)</v>
      </c>
      <c r="C62" s="1175">
        <f>MH1960_HOSP_COSTS!M61</f>
        <v>0</v>
      </c>
      <c r="D62" s="1152"/>
      <c r="E62" s="1172">
        <f t="shared" si="10"/>
        <v>0</v>
      </c>
      <c r="F62" s="1152"/>
      <c r="G62" s="1172">
        <f t="shared" si="11"/>
        <v>0</v>
      </c>
      <c r="H62" s="1152"/>
      <c r="I62" s="1172">
        <f t="shared" si="1"/>
        <v>0</v>
      </c>
      <c r="J62" s="1152"/>
      <c r="K62" s="1172">
        <f t="shared" si="2"/>
        <v>0</v>
      </c>
      <c r="L62" s="1152"/>
      <c r="M62" s="1172">
        <f t="shared" si="3"/>
        <v>0</v>
      </c>
      <c r="N62" s="1152"/>
      <c r="O62" s="1172">
        <f t="shared" si="4"/>
        <v>0</v>
      </c>
      <c r="P62" s="1152"/>
      <c r="Q62" s="1172">
        <f t="shared" si="5"/>
        <v>0</v>
      </c>
      <c r="R62" s="1152"/>
      <c r="S62" s="1172">
        <f t="shared" si="6"/>
        <v>0</v>
      </c>
      <c r="T62" s="1152"/>
      <c r="U62" s="1172">
        <f t="shared" si="7"/>
        <v>0</v>
      </c>
      <c r="V62" s="1152"/>
      <c r="W62" s="1172">
        <f t="shared" si="8"/>
        <v>0</v>
      </c>
      <c r="X62" s="1152"/>
      <c r="Y62" s="1172">
        <f t="shared" si="9"/>
        <v>0</v>
      </c>
      <c r="Z62" s="1158">
        <f t="shared" si="12"/>
        <v>0</v>
      </c>
    </row>
    <row r="63" spans="1:26" ht="12.6" customHeight="1">
      <c r="A63" s="569" t="s">
        <v>718</v>
      </c>
      <c r="B63" s="1145"/>
      <c r="C63" s="1167"/>
      <c r="D63" s="1167"/>
      <c r="E63" s="1160"/>
      <c r="F63" s="1160"/>
      <c r="G63" s="1160"/>
      <c r="H63" s="1160"/>
      <c r="I63" s="1160"/>
      <c r="J63" s="1160"/>
      <c r="K63" s="1160"/>
      <c r="L63" s="1160"/>
      <c r="M63" s="1160"/>
      <c r="N63" s="1160"/>
      <c r="O63" s="1160"/>
      <c r="P63" s="1160"/>
      <c r="Q63" s="1160"/>
      <c r="R63" s="1160"/>
      <c r="S63" s="1160"/>
      <c r="T63" s="1160"/>
      <c r="U63" s="1160"/>
      <c r="V63" s="1160"/>
      <c r="W63" s="1160"/>
      <c r="X63" s="1160"/>
      <c r="Y63" s="1160"/>
      <c r="Z63" s="1159"/>
    </row>
    <row r="64" spans="1:26" ht="12.6" customHeight="1">
      <c r="A64" s="572"/>
      <c r="B64" s="1144" t="s">
        <v>719</v>
      </c>
      <c r="C64" s="1175">
        <f>MH1960_HOSP_COSTS!M63</f>
        <v>0</v>
      </c>
      <c r="D64" s="1152"/>
      <c r="E64" s="1172">
        <f>$C64*D64</f>
        <v>0</v>
      </c>
      <c r="F64" s="1152"/>
      <c r="G64" s="1172">
        <f>$C64*F64</f>
        <v>0</v>
      </c>
      <c r="H64" s="1152"/>
      <c r="I64" s="1172">
        <f>$C64*H64</f>
        <v>0</v>
      </c>
      <c r="J64" s="1152"/>
      <c r="K64" s="1172">
        <f>$C64*J64</f>
        <v>0</v>
      </c>
      <c r="L64" s="1152"/>
      <c r="M64" s="1172">
        <f>$C64*L64</f>
        <v>0</v>
      </c>
      <c r="N64" s="1152"/>
      <c r="O64" s="1172">
        <f>$C64*N64</f>
        <v>0</v>
      </c>
      <c r="P64" s="1152"/>
      <c r="Q64" s="1172">
        <f>$C64*P64</f>
        <v>0</v>
      </c>
      <c r="R64" s="1152"/>
      <c r="S64" s="1172">
        <f>$C64*R64</f>
        <v>0</v>
      </c>
      <c r="T64" s="1152"/>
      <c r="U64" s="1172">
        <f>$C64*T64</f>
        <v>0</v>
      </c>
      <c r="V64" s="1152"/>
      <c r="W64" s="1172">
        <f>$C64*V64</f>
        <v>0</v>
      </c>
      <c r="X64" s="1152"/>
      <c r="Y64" s="1172">
        <f>$C64*X64</f>
        <v>0</v>
      </c>
      <c r="Z64" s="1158">
        <f>SUM(E64,G64,I64,K64,M64,O64,Q64,S64,U64,W64,Y64)</f>
        <v>0</v>
      </c>
    </row>
    <row r="65" spans="1:26" ht="12.6" customHeight="1">
      <c r="A65" s="572"/>
      <c r="B65" s="1147" t="s">
        <v>939</v>
      </c>
      <c r="C65" s="1175">
        <f>MH1960_HOSP_COSTS!M64</f>
        <v>0</v>
      </c>
      <c r="D65" s="1152"/>
      <c r="E65" s="1172">
        <f>$C65*D65</f>
        <v>0</v>
      </c>
      <c r="F65" s="1152"/>
      <c r="G65" s="1172">
        <f>$C65*F65</f>
        <v>0</v>
      </c>
      <c r="H65" s="1152"/>
      <c r="I65" s="1172">
        <f>$C65*H65</f>
        <v>0</v>
      </c>
      <c r="J65" s="1152"/>
      <c r="K65" s="1172">
        <f>$C65*J65</f>
        <v>0</v>
      </c>
      <c r="L65" s="1152"/>
      <c r="M65" s="1172">
        <f>$C65*L65</f>
        <v>0</v>
      </c>
      <c r="N65" s="1152"/>
      <c r="O65" s="1172">
        <f>$C65*N65</f>
        <v>0</v>
      </c>
      <c r="P65" s="1152"/>
      <c r="Q65" s="1172">
        <f>$C65*P65</f>
        <v>0</v>
      </c>
      <c r="R65" s="1152"/>
      <c r="S65" s="1172">
        <f>$C65*R65</f>
        <v>0</v>
      </c>
      <c r="T65" s="1152"/>
      <c r="U65" s="1172">
        <f>$C65*T65</f>
        <v>0</v>
      </c>
      <c r="V65" s="1152"/>
      <c r="W65" s="1172">
        <f>$C65*V65</f>
        <v>0</v>
      </c>
      <c r="X65" s="1152"/>
      <c r="Y65" s="1172">
        <f>$C65*X65</f>
        <v>0</v>
      </c>
      <c r="Z65" s="1158">
        <f>SUM(E65,G65,I65,K65,M65,O65,Q65,S65,U65,W65,Y65)</f>
        <v>0</v>
      </c>
    </row>
    <row r="66" spans="1:26" ht="12.6" customHeight="1">
      <c r="A66" s="572"/>
      <c r="B66" s="1144" t="s">
        <v>720</v>
      </c>
      <c r="C66" s="1175">
        <f>MH1960_HOSP_COSTS!M65</f>
        <v>0</v>
      </c>
      <c r="D66" s="1152"/>
      <c r="E66" s="1172">
        <f>$C66*D66</f>
        <v>0</v>
      </c>
      <c r="F66" s="1152"/>
      <c r="G66" s="1172">
        <f>$C66*F66</f>
        <v>0</v>
      </c>
      <c r="H66" s="1152"/>
      <c r="I66" s="1172">
        <f>$C66*H66</f>
        <v>0</v>
      </c>
      <c r="J66" s="1152"/>
      <c r="K66" s="1172">
        <f>$C66*J66</f>
        <v>0</v>
      </c>
      <c r="L66" s="1152"/>
      <c r="M66" s="1172">
        <f>$C66*L66</f>
        <v>0</v>
      </c>
      <c r="N66" s="1152"/>
      <c r="O66" s="1172">
        <f>$C66*N66</f>
        <v>0</v>
      </c>
      <c r="P66" s="1152"/>
      <c r="Q66" s="1172">
        <f>$C66*P66</f>
        <v>0</v>
      </c>
      <c r="R66" s="1152"/>
      <c r="S66" s="1172">
        <f>$C66*R66</f>
        <v>0</v>
      </c>
      <c r="T66" s="1152"/>
      <c r="U66" s="1172">
        <f>$C66*T66</f>
        <v>0</v>
      </c>
      <c r="V66" s="1152"/>
      <c r="W66" s="1172">
        <f>$C66*V66</f>
        <v>0</v>
      </c>
      <c r="X66" s="1152"/>
      <c r="Y66" s="1172">
        <f>$C66*X66</f>
        <v>0</v>
      </c>
      <c r="Z66" s="1158">
        <f>SUM(E66,G66,I66,K66,M66,O66,Q66,S66,U66,W66,Y66)</f>
        <v>0</v>
      </c>
    </row>
    <row r="67" spans="1:26" ht="12.6" customHeight="1">
      <c r="A67" s="572"/>
      <c r="B67" s="1147" t="s">
        <v>940</v>
      </c>
      <c r="C67" s="1175">
        <f>MH1960_HOSP_COSTS!M66</f>
        <v>0</v>
      </c>
      <c r="D67" s="1152"/>
      <c r="E67" s="1172">
        <f>$C67*D67</f>
        <v>0</v>
      </c>
      <c r="F67" s="1152"/>
      <c r="G67" s="1172">
        <f>$C67*F67</f>
        <v>0</v>
      </c>
      <c r="H67" s="1152"/>
      <c r="I67" s="1172">
        <f>$C67*H67</f>
        <v>0</v>
      </c>
      <c r="J67" s="1152"/>
      <c r="K67" s="1172">
        <f>$C67*J67</f>
        <v>0</v>
      </c>
      <c r="L67" s="1152"/>
      <c r="M67" s="1172">
        <f>$C67*L67</f>
        <v>0</v>
      </c>
      <c r="N67" s="1152"/>
      <c r="O67" s="1172">
        <f>$C67*N67</f>
        <v>0</v>
      </c>
      <c r="P67" s="1152"/>
      <c r="Q67" s="1172">
        <f>$C67*P67</f>
        <v>0</v>
      </c>
      <c r="R67" s="1152"/>
      <c r="S67" s="1172">
        <f>$C67*R67</f>
        <v>0</v>
      </c>
      <c r="T67" s="1152"/>
      <c r="U67" s="1172">
        <f>$C67*T67</f>
        <v>0</v>
      </c>
      <c r="V67" s="1152"/>
      <c r="W67" s="1172">
        <f>$C67*V67</f>
        <v>0</v>
      </c>
      <c r="X67" s="1152"/>
      <c r="Y67" s="1172">
        <f>$C67*X67</f>
        <v>0</v>
      </c>
      <c r="Z67" s="1158">
        <f>SUM(E67,G67,I67,K67,M67,O67,Q67,S67,U67,W67,Y67)</f>
        <v>0</v>
      </c>
    </row>
    <row r="68" spans="1:26" ht="12.6" customHeight="1">
      <c r="A68" s="573"/>
      <c r="B68" s="1146" t="str">
        <f>MH1960_HOSP_COSTS!B67</f>
        <v>Other Outpatient Service (specify)</v>
      </c>
      <c r="C68" s="1175">
        <f>MH1960_HOSP_COSTS!M67</f>
        <v>0</v>
      </c>
      <c r="D68" s="1152"/>
      <c r="E68" s="1172">
        <f>$C68*D68</f>
        <v>0</v>
      </c>
      <c r="F68" s="1152"/>
      <c r="G68" s="1172">
        <f>$C68*F68</f>
        <v>0</v>
      </c>
      <c r="H68" s="1152"/>
      <c r="I68" s="1172">
        <f>$C68*H68</f>
        <v>0</v>
      </c>
      <c r="J68" s="1152"/>
      <c r="K68" s="1172">
        <f>$C68*J68</f>
        <v>0</v>
      </c>
      <c r="L68" s="1152"/>
      <c r="M68" s="1172">
        <f>$C68*L68</f>
        <v>0</v>
      </c>
      <c r="N68" s="1152"/>
      <c r="O68" s="1172">
        <f>$C68*N68</f>
        <v>0</v>
      </c>
      <c r="P68" s="1152"/>
      <c r="Q68" s="1172">
        <f>$C68*P68</f>
        <v>0</v>
      </c>
      <c r="R68" s="1152"/>
      <c r="S68" s="1172">
        <f>$C68*R68</f>
        <v>0</v>
      </c>
      <c r="T68" s="1152"/>
      <c r="U68" s="1172">
        <f>$C68*T68</f>
        <v>0</v>
      </c>
      <c r="V68" s="1152"/>
      <c r="W68" s="1172">
        <f>$C68*V68</f>
        <v>0</v>
      </c>
      <c r="X68" s="1152"/>
      <c r="Y68" s="1172">
        <f>$C68*X68</f>
        <v>0</v>
      </c>
      <c r="Z68" s="1158">
        <f>SUM(E68,G68,I68,K68,M68,O68,Q68,S68,U68,W68,Y68)</f>
        <v>0</v>
      </c>
    </row>
    <row r="69" spans="1:26" ht="12.6" customHeight="1">
      <c r="A69" s="818" t="s">
        <v>899</v>
      </c>
      <c r="B69" s="1144"/>
      <c r="C69" s="1162"/>
      <c r="D69" s="1162"/>
      <c r="E69" s="1160"/>
      <c r="F69" s="1160"/>
      <c r="G69" s="1160"/>
      <c r="H69" s="1160"/>
      <c r="I69" s="1160"/>
      <c r="J69" s="1160"/>
      <c r="K69" s="1160"/>
      <c r="L69" s="1160"/>
      <c r="M69" s="1160"/>
      <c r="N69" s="1160"/>
      <c r="O69" s="1160"/>
      <c r="P69" s="1160"/>
      <c r="Q69" s="1160"/>
      <c r="R69" s="1160"/>
      <c r="S69" s="1160"/>
      <c r="T69" s="1160"/>
      <c r="U69" s="1160"/>
      <c r="V69" s="1160"/>
      <c r="W69" s="1160"/>
      <c r="X69" s="1160"/>
      <c r="Y69" s="1160"/>
      <c r="Z69" s="1160"/>
    </row>
    <row r="70" spans="1:26" ht="12.6" customHeight="1">
      <c r="A70" s="572"/>
      <c r="B70" s="1143" t="s">
        <v>891</v>
      </c>
      <c r="C70" s="1175">
        <f>MH1960_HOSP_COSTS!M69</f>
        <v>0</v>
      </c>
      <c r="D70" s="1152"/>
      <c r="E70" s="1172">
        <f t="shared" ref="E70:E77" si="13">$C70*D70</f>
        <v>0</v>
      </c>
      <c r="F70" s="1152"/>
      <c r="G70" s="1172">
        <f t="shared" ref="G70:G77" si="14">$C70*F70</f>
        <v>0</v>
      </c>
      <c r="H70" s="1152"/>
      <c r="I70" s="1172">
        <f t="shared" ref="I70:I77" si="15">$C70*H70</f>
        <v>0</v>
      </c>
      <c r="J70" s="1152"/>
      <c r="K70" s="1172">
        <f t="shared" ref="K70:K77" si="16">$C70*J70</f>
        <v>0</v>
      </c>
      <c r="L70" s="1152"/>
      <c r="M70" s="1172">
        <f t="shared" ref="M70:M77" si="17">$C70*L70</f>
        <v>0</v>
      </c>
      <c r="N70" s="1152"/>
      <c r="O70" s="1172">
        <f t="shared" ref="O70:O77" si="18">$C70*N70</f>
        <v>0</v>
      </c>
      <c r="P70" s="1152"/>
      <c r="Q70" s="1172">
        <f t="shared" ref="Q70:Q77" si="19">$C70*P70</f>
        <v>0</v>
      </c>
      <c r="R70" s="1152"/>
      <c r="S70" s="1172">
        <f t="shared" ref="S70:S77" si="20">$C70*R70</f>
        <v>0</v>
      </c>
      <c r="T70" s="1152"/>
      <c r="U70" s="1172">
        <f t="shared" ref="U70:U77" si="21">$C70*T70</f>
        <v>0</v>
      </c>
      <c r="V70" s="1152"/>
      <c r="W70" s="1172">
        <f t="shared" ref="W70:W77" si="22">$C70*V70</f>
        <v>0</v>
      </c>
      <c r="X70" s="1152"/>
      <c r="Y70" s="1172">
        <f t="shared" ref="Y70:Y77" si="23">$C70*X70</f>
        <v>0</v>
      </c>
      <c r="Z70" s="1158">
        <f t="shared" ref="Z70:Z77" si="24">SUM(E70,G70,I70,K70,M70,O70,Q70,S70,U70,W70,Y70)</f>
        <v>0</v>
      </c>
    </row>
    <row r="71" spans="1:26" ht="12.6" customHeight="1">
      <c r="A71" s="572"/>
      <c r="B71" s="1143" t="s">
        <v>892</v>
      </c>
      <c r="C71" s="1175">
        <f>MH1960_HOSP_COSTS!M70</f>
        <v>0</v>
      </c>
      <c r="D71" s="1152"/>
      <c r="E71" s="1172">
        <f t="shared" si="13"/>
        <v>0</v>
      </c>
      <c r="F71" s="1152"/>
      <c r="G71" s="1172">
        <f t="shared" si="14"/>
        <v>0</v>
      </c>
      <c r="H71" s="1152"/>
      <c r="I71" s="1172">
        <f t="shared" si="15"/>
        <v>0</v>
      </c>
      <c r="J71" s="1152"/>
      <c r="K71" s="1172">
        <f t="shared" si="16"/>
        <v>0</v>
      </c>
      <c r="L71" s="1152"/>
      <c r="M71" s="1172">
        <f t="shared" si="17"/>
        <v>0</v>
      </c>
      <c r="N71" s="1152"/>
      <c r="O71" s="1172">
        <f t="shared" si="18"/>
        <v>0</v>
      </c>
      <c r="P71" s="1152"/>
      <c r="Q71" s="1172">
        <f t="shared" si="19"/>
        <v>0</v>
      </c>
      <c r="R71" s="1152"/>
      <c r="S71" s="1172">
        <f t="shared" si="20"/>
        <v>0</v>
      </c>
      <c r="T71" s="1152"/>
      <c r="U71" s="1172">
        <f t="shared" si="21"/>
        <v>0</v>
      </c>
      <c r="V71" s="1152"/>
      <c r="W71" s="1172">
        <f t="shared" si="22"/>
        <v>0</v>
      </c>
      <c r="X71" s="1152"/>
      <c r="Y71" s="1172">
        <f t="shared" si="23"/>
        <v>0</v>
      </c>
      <c r="Z71" s="1158">
        <f t="shared" si="24"/>
        <v>0</v>
      </c>
    </row>
    <row r="72" spans="1:26" ht="12.6" customHeight="1">
      <c r="A72" s="572"/>
      <c r="B72" s="1143" t="s">
        <v>893</v>
      </c>
      <c r="C72" s="1175">
        <f>MH1960_HOSP_COSTS!M71</f>
        <v>0</v>
      </c>
      <c r="D72" s="1152"/>
      <c r="E72" s="1172">
        <f t="shared" si="13"/>
        <v>0</v>
      </c>
      <c r="F72" s="1152"/>
      <c r="G72" s="1172">
        <f t="shared" si="14"/>
        <v>0</v>
      </c>
      <c r="H72" s="1152"/>
      <c r="I72" s="1172">
        <f t="shared" si="15"/>
        <v>0</v>
      </c>
      <c r="J72" s="1152"/>
      <c r="K72" s="1172">
        <f t="shared" si="16"/>
        <v>0</v>
      </c>
      <c r="L72" s="1152"/>
      <c r="M72" s="1172">
        <f t="shared" si="17"/>
        <v>0</v>
      </c>
      <c r="N72" s="1152"/>
      <c r="O72" s="1172">
        <f t="shared" si="18"/>
        <v>0</v>
      </c>
      <c r="P72" s="1152"/>
      <c r="Q72" s="1172">
        <f t="shared" si="19"/>
        <v>0</v>
      </c>
      <c r="R72" s="1152"/>
      <c r="S72" s="1172">
        <f t="shared" si="20"/>
        <v>0</v>
      </c>
      <c r="T72" s="1152"/>
      <c r="U72" s="1172">
        <f t="shared" si="21"/>
        <v>0</v>
      </c>
      <c r="V72" s="1152"/>
      <c r="W72" s="1172">
        <f t="shared" si="22"/>
        <v>0</v>
      </c>
      <c r="X72" s="1152"/>
      <c r="Y72" s="1172">
        <f t="shared" si="23"/>
        <v>0</v>
      </c>
      <c r="Z72" s="1158">
        <f t="shared" si="24"/>
        <v>0</v>
      </c>
    </row>
    <row r="73" spans="1:26">
      <c r="A73" s="572"/>
      <c r="B73" s="1143" t="s">
        <v>894</v>
      </c>
      <c r="C73" s="1175">
        <f>MH1960_HOSP_COSTS!M72</f>
        <v>0</v>
      </c>
      <c r="D73" s="1152"/>
      <c r="E73" s="1172">
        <f t="shared" si="13"/>
        <v>0</v>
      </c>
      <c r="F73" s="1152"/>
      <c r="G73" s="1172">
        <f t="shared" si="14"/>
        <v>0</v>
      </c>
      <c r="H73" s="1152"/>
      <c r="I73" s="1172">
        <f t="shared" si="15"/>
        <v>0</v>
      </c>
      <c r="J73" s="1152"/>
      <c r="K73" s="1172">
        <f t="shared" si="16"/>
        <v>0</v>
      </c>
      <c r="L73" s="1152"/>
      <c r="M73" s="1172">
        <f t="shared" si="17"/>
        <v>0</v>
      </c>
      <c r="N73" s="1152"/>
      <c r="O73" s="1172">
        <f t="shared" si="18"/>
        <v>0</v>
      </c>
      <c r="P73" s="1152"/>
      <c r="Q73" s="1172">
        <f t="shared" si="19"/>
        <v>0</v>
      </c>
      <c r="R73" s="1152"/>
      <c r="S73" s="1172">
        <f t="shared" si="20"/>
        <v>0</v>
      </c>
      <c r="T73" s="1152"/>
      <c r="U73" s="1172">
        <f t="shared" si="21"/>
        <v>0</v>
      </c>
      <c r="V73" s="1152"/>
      <c r="W73" s="1172">
        <f t="shared" si="22"/>
        <v>0</v>
      </c>
      <c r="X73" s="1152"/>
      <c r="Y73" s="1172">
        <f t="shared" si="23"/>
        <v>0</v>
      </c>
      <c r="Z73" s="1158">
        <f t="shared" si="24"/>
        <v>0</v>
      </c>
    </row>
    <row r="74" spans="1:26">
      <c r="A74" s="572"/>
      <c r="B74" s="1143" t="s">
        <v>895</v>
      </c>
      <c r="C74" s="1175">
        <f>MH1960_HOSP_COSTS!M73</f>
        <v>0</v>
      </c>
      <c r="D74" s="1152"/>
      <c r="E74" s="1172">
        <f t="shared" si="13"/>
        <v>0</v>
      </c>
      <c r="F74" s="1152"/>
      <c r="G74" s="1172">
        <f t="shared" si="14"/>
        <v>0</v>
      </c>
      <c r="H74" s="1152"/>
      <c r="I74" s="1172">
        <f t="shared" si="15"/>
        <v>0</v>
      </c>
      <c r="J74" s="1152"/>
      <c r="K74" s="1172">
        <f t="shared" si="16"/>
        <v>0</v>
      </c>
      <c r="L74" s="1152"/>
      <c r="M74" s="1172">
        <f t="shared" si="17"/>
        <v>0</v>
      </c>
      <c r="N74" s="1152"/>
      <c r="O74" s="1172">
        <f t="shared" si="18"/>
        <v>0</v>
      </c>
      <c r="P74" s="1152"/>
      <c r="Q74" s="1172">
        <f t="shared" si="19"/>
        <v>0</v>
      </c>
      <c r="R74" s="1152"/>
      <c r="S74" s="1172">
        <f t="shared" si="20"/>
        <v>0</v>
      </c>
      <c r="T74" s="1152"/>
      <c r="U74" s="1172">
        <f t="shared" si="21"/>
        <v>0</v>
      </c>
      <c r="V74" s="1152"/>
      <c r="W74" s="1172">
        <f t="shared" si="22"/>
        <v>0</v>
      </c>
      <c r="X74" s="1152"/>
      <c r="Y74" s="1172">
        <f t="shared" si="23"/>
        <v>0</v>
      </c>
      <c r="Z74" s="1158">
        <f t="shared" si="24"/>
        <v>0</v>
      </c>
    </row>
    <row r="75" spans="1:26">
      <c r="A75" s="572"/>
      <c r="B75" s="1143" t="s">
        <v>896</v>
      </c>
      <c r="C75" s="1175">
        <f>MH1960_HOSP_COSTS!M74</f>
        <v>0</v>
      </c>
      <c r="D75" s="1152"/>
      <c r="E75" s="1172">
        <f t="shared" si="13"/>
        <v>0</v>
      </c>
      <c r="F75" s="1152"/>
      <c r="G75" s="1172">
        <f t="shared" si="14"/>
        <v>0</v>
      </c>
      <c r="H75" s="1152"/>
      <c r="I75" s="1172">
        <f t="shared" si="15"/>
        <v>0</v>
      </c>
      <c r="J75" s="1152"/>
      <c r="K75" s="1172">
        <f t="shared" si="16"/>
        <v>0</v>
      </c>
      <c r="L75" s="1152"/>
      <c r="M75" s="1172">
        <f t="shared" si="17"/>
        <v>0</v>
      </c>
      <c r="N75" s="1152"/>
      <c r="O75" s="1172">
        <f t="shared" si="18"/>
        <v>0</v>
      </c>
      <c r="P75" s="1152"/>
      <c r="Q75" s="1172">
        <f t="shared" si="19"/>
        <v>0</v>
      </c>
      <c r="R75" s="1152"/>
      <c r="S75" s="1172">
        <f t="shared" si="20"/>
        <v>0</v>
      </c>
      <c r="T75" s="1152"/>
      <c r="U75" s="1172">
        <f t="shared" si="21"/>
        <v>0</v>
      </c>
      <c r="V75" s="1152"/>
      <c r="W75" s="1172">
        <f t="shared" si="22"/>
        <v>0</v>
      </c>
      <c r="X75" s="1152"/>
      <c r="Y75" s="1172">
        <f t="shared" si="23"/>
        <v>0</v>
      </c>
      <c r="Z75" s="1158">
        <f t="shared" si="24"/>
        <v>0</v>
      </c>
    </row>
    <row r="76" spans="1:26">
      <c r="A76" s="572"/>
      <c r="B76" s="1143" t="s">
        <v>897</v>
      </c>
      <c r="C76" s="1175">
        <f>MH1960_HOSP_COSTS!M75</f>
        <v>0</v>
      </c>
      <c r="D76" s="1152"/>
      <c r="E76" s="1172">
        <f t="shared" si="13"/>
        <v>0</v>
      </c>
      <c r="F76" s="1152"/>
      <c r="G76" s="1172">
        <f t="shared" si="14"/>
        <v>0</v>
      </c>
      <c r="H76" s="1152"/>
      <c r="I76" s="1172">
        <f t="shared" si="15"/>
        <v>0</v>
      </c>
      <c r="J76" s="1152"/>
      <c r="K76" s="1172">
        <f t="shared" si="16"/>
        <v>0</v>
      </c>
      <c r="L76" s="1152"/>
      <c r="M76" s="1172">
        <f t="shared" si="17"/>
        <v>0</v>
      </c>
      <c r="N76" s="1152"/>
      <c r="O76" s="1172">
        <f t="shared" si="18"/>
        <v>0</v>
      </c>
      <c r="P76" s="1152"/>
      <c r="Q76" s="1172">
        <f t="shared" si="19"/>
        <v>0</v>
      </c>
      <c r="R76" s="1152"/>
      <c r="S76" s="1172">
        <f t="shared" si="20"/>
        <v>0</v>
      </c>
      <c r="T76" s="1152"/>
      <c r="U76" s="1172">
        <f t="shared" si="21"/>
        <v>0</v>
      </c>
      <c r="V76" s="1152"/>
      <c r="W76" s="1172">
        <f t="shared" si="22"/>
        <v>0</v>
      </c>
      <c r="X76" s="1152"/>
      <c r="Y76" s="1172">
        <f t="shared" si="23"/>
        <v>0</v>
      </c>
      <c r="Z76" s="1158">
        <f t="shared" si="24"/>
        <v>0</v>
      </c>
    </row>
    <row r="77" spans="1:26">
      <c r="A77" s="572"/>
      <c r="B77" s="1143" t="s">
        <v>898</v>
      </c>
      <c r="C77" s="1175">
        <f>MH1960_HOSP_COSTS!M76</f>
        <v>0</v>
      </c>
      <c r="D77" s="1152"/>
      <c r="E77" s="1172">
        <f t="shared" si="13"/>
        <v>0</v>
      </c>
      <c r="F77" s="1152"/>
      <c r="G77" s="1172">
        <f t="shared" si="14"/>
        <v>0</v>
      </c>
      <c r="H77" s="1152"/>
      <c r="I77" s="1172">
        <f t="shared" si="15"/>
        <v>0</v>
      </c>
      <c r="J77" s="1152"/>
      <c r="K77" s="1172">
        <f t="shared" si="16"/>
        <v>0</v>
      </c>
      <c r="L77" s="1152"/>
      <c r="M77" s="1172">
        <f t="shared" si="17"/>
        <v>0</v>
      </c>
      <c r="N77" s="1152"/>
      <c r="O77" s="1172">
        <f t="shared" si="18"/>
        <v>0</v>
      </c>
      <c r="P77" s="1152"/>
      <c r="Q77" s="1172">
        <f t="shared" si="19"/>
        <v>0</v>
      </c>
      <c r="R77" s="1152"/>
      <c r="S77" s="1172">
        <f t="shared" si="20"/>
        <v>0</v>
      </c>
      <c r="T77" s="1152"/>
      <c r="U77" s="1172">
        <f t="shared" si="21"/>
        <v>0</v>
      </c>
      <c r="V77" s="1152"/>
      <c r="W77" s="1172">
        <f t="shared" si="22"/>
        <v>0</v>
      </c>
      <c r="X77" s="1152"/>
      <c r="Y77" s="1172">
        <f t="shared" si="23"/>
        <v>0</v>
      </c>
      <c r="Z77" s="1158">
        <f t="shared" si="24"/>
        <v>0</v>
      </c>
    </row>
    <row r="78" spans="1:26">
      <c r="A78" s="569" t="s">
        <v>722</v>
      </c>
      <c r="B78" s="652"/>
      <c r="C78" s="1176"/>
      <c r="D78" s="1176"/>
      <c r="E78" s="1176"/>
      <c r="F78" s="1176"/>
      <c r="G78" s="1176"/>
      <c r="H78" s="1176"/>
      <c r="I78" s="1176"/>
      <c r="J78" s="1176"/>
      <c r="K78" s="1176"/>
      <c r="L78" s="1176"/>
      <c r="M78" s="1176"/>
      <c r="N78" s="1176"/>
      <c r="O78" s="1176"/>
      <c r="P78" s="1176"/>
      <c r="Q78" s="1176"/>
      <c r="R78" s="1176"/>
      <c r="S78" s="1176"/>
      <c r="T78" s="1176"/>
      <c r="U78" s="1176"/>
      <c r="V78" s="1176"/>
      <c r="W78" s="1176"/>
      <c r="X78" s="1176"/>
      <c r="Y78" s="1176"/>
      <c r="Z78" s="1176"/>
    </row>
    <row r="79" spans="1:26">
      <c r="A79" s="569" t="s">
        <v>723</v>
      </c>
      <c r="B79" s="652"/>
      <c r="C79" s="1176"/>
      <c r="D79" s="1176"/>
      <c r="E79" s="1176"/>
      <c r="F79" s="1176"/>
      <c r="G79" s="1176"/>
      <c r="H79" s="1176"/>
      <c r="I79" s="1176"/>
      <c r="J79" s="1176"/>
      <c r="K79" s="1176"/>
      <c r="L79" s="1176"/>
      <c r="M79" s="1176"/>
      <c r="N79" s="1176"/>
      <c r="O79" s="1176"/>
      <c r="P79" s="1176"/>
      <c r="Q79" s="1176"/>
      <c r="R79" s="1176"/>
      <c r="S79" s="1176"/>
      <c r="T79" s="1176"/>
      <c r="U79" s="1176"/>
      <c r="V79" s="1176"/>
      <c r="W79" s="1176"/>
      <c r="X79" s="1176"/>
      <c r="Y79" s="1176"/>
      <c r="Z79" s="1176"/>
    </row>
    <row r="80" spans="1:26">
      <c r="A80" s="575" t="s">
        <v>724</v>
      </c>
      <c r="B80" s="653"/>
      <c r="C80" s="1176"/>
      <c r="D80" s="1176"/>
      <c r="E80" s="1176"/>
      <c r="F80" s="1176"/>
      <c r="G80" s="1176"/>
      <c r="H80" s="1176"/>
      <c r="I80" s="1176"/>
      <c r="J80" s="1176"/>
      <c r="K80" s="1176"/>
      <c r="L80" s="1176"/>
      <c r="M80" s="1176"/>
      <c r="N80" s="1176"/>
      <c r="O80" s="1176"/>
      <c r="P80" s="1176"/>
      <c r="Q80" s="1176"/>
      <c r="R80" s="1176"/>
      <c r="S80" s="1176"/>
      <c r="T80" s="1176"/>
      <c r="U80" s="1176"/>
      <c r="V80" s="1176"/>
      <c r="W80" s="1176"/>
      <c r="X80" s="1176"/>
      <c r="Y80" s="1176"/>
      <c r="Z80" s="1176"/>
    </row>
    <row r="81" spans="1:26">
      <c r="A81" s="573" t="s">
        <v>129</v>
      </c>
      <c r="B81" s="651"/>
      <c r="C81" s="1176"/>
      <c r="D81" s="1176"/>
      <c r="E81" s="1177">
        <f>SUM(E31:E62,E64:E68,E70:E77)</f>
        <v>0</v>
      </c>
      <c r="F81" s="1176"/>
      <c r="G81" s="1177">
        <f>SUM(G31:G62,G64:G68,G70:G77)</f>
        <v>0</v>
      </c>
      <c r="H81" s="1176"/>
      <c r="I81" s="1177">
        <f>SUM(I31:I62,I64:I68,I70:I77)</f>
        <v>0</v>
      </c>
      <c r="J81" s="1176"/>
      <c r="K81" s="1177">
        <f>SUM(K31:K62,K64:K68,K70:K77)</f>
        <v>0</v>
      </c>
      <c r="L81" s="1176"/>
      <c r="M81" s="1177">
        <f>SUM(M31:M62,M64:M68,M70:M77)</f>
        <v>0</v>
      </c>
      <c r="N81" s="1176"/>
      <c r="O81" s="1177">
        <f>SUM(O31:O62,O64:O68,O70:O77)</f>
        <v>0</v>
      </c>
      <c r="P81" s="1176"/>
      <c r="Q81" s="1177">
        <f>SUM(Q31:Q62,Q64:Q68,Q70:Q77)</f>
        <v>0</v>
      </c>
      <c r="R81" s="1176"/>
      <c r="S81" s="1177">
        <f>SUM(S31:S62,S64:S68,S70:S77)</f>
        <v>0</v>
      </c>
      <c r="T81" s="1176"/>
      <c r="U81" s="1177">
        <f>SUM(U31:U62,U64:U68,U70:U77)</f>
        <v>0</v>
      </c>
      <c r="V81" s="1176"/>
      <c r="W81" s="1177">
        <f>SUM(W31:W62,W64:W68,W70:W77)</f>
        <v>0</v>
      </c>
      <c r="X81" s="1176"/>
      <c r="Y81" s="1177">
        <f>SUM(Y31:Y62,Y64:Y68,Y70:Y77)</f>
        <v>0</v>
      </c>
      <c r="Z81" s="1177">
        <f>SUM(Z31:Z62,Z64:Z68,Z70:Z77)</f>
        <v>0</v>
      </c>
    </row>
  </sheetData>
  <sheetProtection password="F140" sheet="1" objects="1" scenarios="1"/>
  <mergeCells count="1">
    <mergeCell ref="A3:B3"/>
  </mergeCells>
  <phoneticPr fontId="82" type="noConversion"/>
  <pageMargins left="0.25" right="0.25" top="0.25" bottom="0.5" header="0.5" footer="0.25"/>
  <pageSetup paperSize="5" scale="55" fitToWidth="2" orientation="landscape" r:id="rId1"/>
  <headerFooter alignWithMargins="0">
    <oddFooter>&amp;R&amp;"Arial"&amp;08MH1960_PHYS_15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53"/>
  <sheetViews>
    <sheetView workbookViewId="0">
      <selection activeCell="M20" sqref="M20"/>
    </sheetView>
  </sheetViews>
  <sheetFormatPr defaultRowHeight="15"/>
  <cols>
    <col min="1" max="1" width="3.77734375" style="72" customWidth="1"/>
    <col min="2" max="2" width="3.33203125" style="72" customWidth="1"/>
    <col min="3" max="3" width="25.6640625" style="72" customWidth="1"/>
    <col min="4" max="4" width="11.109375" style="72" customWidth="1"/>
    <col min="5" max="6" width="16.109375" style="72" customWidth="1"/>
    <col min="7" max="7" width="16.5546875" style="72" customWidth="1"/>
    <col min="8" max="8" width="18.88671875" style="72" customWidth="1"/>
    <col min="9" max="9" width="16.109375" style="72" customWidth="1"/>
    <col min="10" max="10" width="20" style="72" customWidth="1"/>
    <col min="11" max="11" width="21.5546875" style="72" customWidth="1"/>
    <col min="12" max="12" width="16.109375" style="72" customWidth="1"/>
    <col min="13" max="13" width="14.21875" style="72" customWidth="1"/>
    <col min="14" max="14" width="16.109375" style="72" customWidth="1"/>
    <col min="15" max="16384" width="8.88671875" style="577"/>
  </cols>
  <sheetData>
    <row r="1" spans="1:14" ht="15.75" thickBot="1">
      <c r="A1" s="452" t="s">
        <v>624</v>
      </c>
      <c r="B1" s="452"/>
      <c r="C1" s="452"/>
      <c r="D1" s="452"/>
      <c r="E1" s="452"/>
      <c r="F1" s="453"/>
      <c r="G1" s="456"/>
      <c r="H1" s="456"/>
      <c r="I1" s="456"/>
      <c r="J1" s="456"/>
      <c r="K1" s="456"/>
      <c r="L1" s="456"/>
      <c r="M1" s="456"/>
      <c r="N1" s="456" t="s">
        <v>1013</v>
      </c>
    </row>
    <row r="2" spans="1:14" ht="15.75" thickTop="1">
      <c r="A2" s="455" t="s">
        <v>455</v>
      </c>
      <c r="B2" s="578"/>
      <c r="C2" s="578"/>
      <c r="D2" s="578"/>
      <c r="E2" s="578"/>
      <c r="F2" s="578"/>
      <c r="G2" s="578"/>
      <c r="H2" s="578"/>
      <c r="I2" s="578"/>
      <c r="J2" s="578"/>
      <c r="K2" s="71"/>
      <c r="L2" s="71"/>
      <c r="M2" s="578"/>
      <c r="N2" s="71"/>
    </row>
    <row r="3" spans="1:14">
      <c r="A3" s="496" t="s">
        <v>1075</v>
      </c>
      <c r="B3" s="578"/>
      <c r="C3" s="578"/>
      <c r="D3" s="578"/>
      <c r="E3" s="578"/>
      <c r="F3" s="578"/>
      <c r="G3" s="578"/>
      <c r="H3" s="578"/>
      <c r="I3" s="578"/>
      <c r="J3" s="578"/>
      <c r="K3" s="71"/>
      <c r="L3" s="71"/>
      <c r="M3" s="578"/>
      <c r="N3" s="71"/>
    </row>
    <row r="4" spans="1:14">
      <c r="A4" s="496" t="s">
        <v>1076</v>
      </c>
      <c r="B4" s="578"/>
      <c r="C4" s="578"/>
      <c r="D4" s="578"/>
      <c r="E4" s="578"/>
      <c r="F4" s="578"/>
      <c r="G4" s="71"/>
      <c r="H4" s="71"/>
      <c r="I4" s="71"/>
      <c r="J4" s="71"/>
      <c r="K4" s="580"/>
      <c r="M4" s="71"/>
      <c r="N4" s="581" t="str">
        <f>"FISCAL YEAR "&amp; FiscalYear_with_Dash</f>
        <v>FISCAL YEAR 2012 - 2013</v>
      </c>
    </row>
    <row r="5" spans="1:14">
      <c r="A5" s="622" t="str">
        <f>"MH 1960 "&amp;Revision_Date</f>
        <v>MH 1960 (Rev. 9/2013)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spans="1:14">
      <c r="A6" s="70"/>
      <c r="B6" s="625">
        <f>MAX(A:A)-1</f>
        <v>33</v>
      </c>
      <c r="C6" s="581" t="s">
        <v>174</v>
      </c>
      <c r="D6" s="582">
        <f>County_Name</f>
        <v>0</v>
      </c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4">
      <c r="A7" s="70"/>
      <c r="B7" s="70"/>
      <c r="C7" s="581" t="s">
        <v>175</v>
      </c>
      <c r="D7" s="582">
        <f>County_Code</f>
        <v>0</v>
      </c>
      <c r="E7" s="71"/>
      <c r="F7" s="71"/>
      <c r="G7" s="73"/>
      <c r="H7" s="73"/>
      <c r="I7" s="73"/>
      <c r="J7" s="73"/>
      <c r="K7" s="73"/>
      <c r="L7" s="73"/>
      <c r="M7" s="73"/>
      <c r="N7" s="73"/>
    </row>
    <row r="8" spans="1:14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4">
      <c r="A9" s="583"/>
      <c r="B9" s="584"/>
      <c r="C9" s="585" t="s">
        <v>176</v>
      </c>
      <c r="D9" s="623">
        <f>MH1900_INFO!B7</f>
        <v>0</v>
      </c>
      <c r="E9" s="624" t="s">
        <v>161</v>
      </c>
      <c r="F9" s="624" t="s">
        <v>162</v>
      </c>
      <c r="G9" s="624" t="s">
        <v>132</v>
      </c>
      <c r="H9" s="624" t="s">
        <v>163</v>
      </c>
      <c r="I9" s="624" t="s">
        <v>164</v>
      </c>
      <c r="J9" s="624" t="s">
        <v>165</v>
      </c>
      <c r="K9" s="624" t="s">
        <v>166</v>
      </c>
      <c r="L9" s="624" t="s">
        <v>133</v>
      </c>
      <c r="M9" s="624" t="s">
        <v>167</v>
      </c>
      <c r="N9" s="624" t="s">
        <v>168</v>
      </c>
    </row>
    <row r="10" spans="1:14">
      <c r="A10" s="583" t="s">
        <v>177</v>
      </c>
      <c r="B10" s="584"/>
      <c r="C10" s="585"/>
      <c r="D10" s="587">
        <f>MH1900_INFO!B8</f>
        <v>0</v>
      </c>
      <c r="E10" s="750" t="s">
        <v>128</v>
      </c>
      <c r="F10" s="750"/>
      <c r="G10" s="749" t="s">
        <v>679</v>
      </c>
      <c r="H10" s="749" t="s">
        <v>790</v>
      </c>
      <c r="I10" s="749" t="s">
        <v>782</v>
      </c>
      <c r="J10" s="749" t="s">
        <v>789</v>
      </c>
      <c r="K10" s="749" t="s">
        <v>726</v>
      </c>
      <c r="L10" s="749" t="s">
        <v>727</v>
      </c>
      <c r="M10" s="749" t="s">
        <v>725</v>
      </c>
      <c r="N10" s="749" t="s">
        <v>728</v>
      </c>
    </row>
    <row r="11" spans="1:14">
      <c r="A11" s="588"/>
      <c r="B11" s="589"/>
      <c r="C11" s="589"/>
      <c r="D11" s="590"/>
      <c r="E11" s="750" t="s">
        <v>178</v>
      </c>
      <c r="F11" s="750" t="s">
        <v>130</v>
      </c>
      <c r="G11" s="749" t="s">
        <v>787</v>
      </c>
      <c r="H11" s="749" t="s">
        <v>729</v>
      </c>
      <c r="I11" s="749" t="s">
        <v>783</v>
      </c>
      <c r="J11" s="749" t="s">
        <v>791</v>
      </c>
      <c r="K11" s="749" t="s">
        <v>1074</v>
      </c>
      <c r="L11" s="749" t="s">
        <v>730</v>
      </c>
      <c r="M11" s="749" t="s">
        <v>792</v>
      </c>
      <c r="N11" s="749" t="s">
        <v>1077</v>
      </c>
    </row>
    <row r="12" spans="1:14" ht="15.75" thickBot="1">
      <c r="A12" s="591"/>
      <c r="B12" s="592" t="s">
        <v>731</v>
      </c>
      <c r="C12" s="584"/>
      <c r="D12" s="584"/>
      <c r="E12" s="817"/>
      <c r="F12" s="817"/>
      <c r="G12" s="593"/>
      <c r="H12" s="852"/>
      <c r="I12" s="593"/>
      <c r="J12" s="593"/>
      <c r="K12" s="593"/>
      <c r="L12" s="817"/>
      <c r="M12" s="593"/>
      <c r="N12" s="593"/>
    </row>
    <row r="13" spans="1:14" ht="15.75" thickBot="1">
      <c r="A13" s="591">
        <v>1</v>
      </c>
      <c r="B13" s="627" t="s">
        <v>732</v>
      </c>
      <c r="C13" s="75"/>
      <c r="D13" s="584"/>
      <c r="E13" s="1125"/>
      <c r="F13" s="1125"/>
      <c r="G13" s="695">
        <f>SUM(E13:F13)</f>
        <v>0</v>
      </c>
      <c r="H13" s="696">
        <f>SUMIF('MH1961'!$F$11:$F$29,'MH1960'!A13,'MH1961'!$E$11:$E$29)</f>
        <v>0</v>
      </c>
      <c r="I13" s="696">
        <f>SUMIF('MH1962'!$F$11:$F$29,'MH1960'!A13,'MH1962'!$E$11:$E$29)</f>
        <v>0</v>
      </c>
      <c r="J13" s="593"/>
      <c r="K13" s="697">
        <f t="shared" ref="K13:K35" si="0">SUM(G13:J13)</f>
        <v>0</v>
      </c>
      <c r="L13" s="696">
        <f>-K13</f>
        <v>0</v>
      </c>
      <c r="M13" s="696">
        <f>SUMIF('MH1965'!$E$13:$E$47,'MH1960'!A13,'MH1965'!$F$13:$F$47)+SUMIF('MH1965'!$E$13:$E$47,'MH1960'!A13,'MH1965'!$G$13:$G$47)+SUMIF('MH1965'!$I$13:$I$47,'MH1960'!A13,'MH1965'!$J$13:$J$47)+SUMIF('MH1965'!$I$13:$I$47,'MH1960'!A13,'MH1965'!$K$13:$K$47)</f>
        <v>0</v>
      </c>
      <c r="N13" s="645"/>
    </row>
    <row r="14" spans="1:14" ht="15.75" thickBot="1">
      <c r="A14" s="591">
        <v>2</v>
      </c>
      <c r="B14" s="627" t="s">
        <v>733</v>
      </c>
      <c r="C14" s="75"/>
      <c r="D14" s="584"/>
      <c r="E14" s="1125"/>
      <c r="F14" s="1125"/>
      <c r="G14" s="695">
        <f t="shared" ref="G14:G34" si="1">SUM(E14:F14)</f>
        <v>0</v>
      </c>
      <c r="H14" s="696">
        <f>SUMIF('MH1961'!$F$11:$F$29,'MH1960'!A14,'MH1961'!$E$11:$E$29)</f>
        <v>0</v>
      </c>
      <c r="I14" s="696">
        <f>SUMIF('MH1962'!$F$11:$F$29,'MH1960'!A14,'MH1962'!$E$11:$E$29)</f>
        <v>0</v>
      </c>
      <c r="J14" s="593"/>
      <c r="K14" s="697">
        <f t="shared" si="0"/>
        <v>0</v>
      </c>
      <c r="L14" s="696">
        <f t="shared" ref="L14:L35" si="2">-K14</f>
        <v>0</v>
      </c>
      <c r="M14" s="696">
        <f>SUMIF('MH1965'!$E$13:$E$47,'MH1960'!A14,'MH1965'!$F$13:$F$47)+SUMIF('MH1965'!$E$13:$E$47,'MH1960'!A14,'MH1965'!$G$13:$G$47)+SUMIF('MH1965'!$I$13:$I$47,'MH1960'!A14,'MH1965'!$J$13:$J$47)+SUMIF('MH1965'!$I$13:$I$47,'MH1960'!A14,'MH1965'!$K$13:$K$47)</f>
        <v>0</v>
      </c>
      <c r="N14" s="645"/>
    </row>
    <row r="15" spans="1:14" ht="15.75" thickBot="1">
      <c r="A15" s="591">
        <v>3</v>
      </c>
      <c r="B15" s="627" t="s">
        <v>734</v>
      </c>
      <c r="C15" s="75"/>
      <c r="D15" s="584"/>
      <c r="E15" s="1125"/>
      <c r="F15" s="1125"/>
      <c r="G15" s="695">
        <f t="shared" si="1"/>
        <v>0</v>
      </c>
      <c r="H15" s="696">
        <f>SUMIF('MH1961'!$F$11:$F$29,'MH1960'!A15,'MH1961'!$E$11:$E$29)</f>
        <v>0</v>
      </c>
      <c r="I15" s="696">
        <f>SUMIF('MH1962'!$F$11:$F$29,'MH1960'!A15,'MH1962'!$E$11:$E$29)</f>
        <v>0</v>
      </c>
      <c r="J15" s="593"/>
      <c r="K15" s="697">
        <f t="shared" si="0"/>
        <v>0</v>
      </c>
      <c r="L15" s="696">
        <f t="shared" si="2"/>
        <v>0</v>
      </c>
      <c r="M15" s="696">
        <f>SUMIF('MH1965'!$E$13:$E$47,'MH1960'!A15,'MH1965'!$F$13:$F$47)+SUMIF('MH1965'!$E$13:$E$47,'MH1960'!A15,'MH1965'!$G$13:$G$47)+SUMIF('MH1965'!$I$13:$I$47,'MH1960'!A15,'MH1965'!$J$13:$J$47)+SUMIF('MH1965'!$I$13:$I$47,'MH1960'!A15,'MH1965'!$K$13:$K$47)</f>
        <v>0</v>
      </c>
      <c r="N15" s="645"/>
    </row>
    <row r="16" spans="1:14" ht="15.75" thickBot="1">
      <c r="A16" s="591">
        <v>4</v>
      </c>
      <c r="B16" s="627" t="s">
        <v>735</v>
      </c>
      <c r="C16" s="75"/>
      <c r="D16" s="584"/>
      <c r="E16" s="1125"/>
      <c r="F16" s="1125"/>
      <c r="G16" s="695">
        <f t="shared" si="1"/>
        <v>0</v>
      </c>
      <c r="H16" s="696">
        <f>SUMIF('MH1961'!$F$11:$F$29,'MH1960'!A16,'MH1961'!$E$11:$E$29)</f>
        <v>0</v>
      </c>
      <c r="I16" s="696">
        <f>SUMIF('MH1962'!$F$11:$F$29,'MH1960'!A16,'MH1962'!$E$11:$E$29)</f>
        <v>0</v>
      </c>
      <c r="J16" s="593"/>
      <c r="K16" s="697">
        <f t="shared" si="0"/>
        <v>0</v>
      </c>
      <c r="L16" s="696">
        <f t="shared" si="2"/>
        <v>0</v>
      </c>
      <c r="M16" s="696">
        <f>SUMIF('MH1965'!$E$13:$E$47,'MH1960'!A16,'MH1965'!$F$13:$F$47)+SUMIF('MH1965'!$E$13:$E$47,'MH1960'!A16,'MH1965'!$G$13:$G$47)+SUMIF('MH1965'!$I$13:$I$47,'MH1960'!A16,'MH1965'!$J$13:$J$47)+SUMIF('MH1965'!$I$13:$I$47,'MH1960'!A16,'MH1965'!$K$13:$K$47)</f>
        <v>0</v>
      </c>
      <c r="N16" s="645"/>
    </row>
    <row r="17" spans="1:14" ht="15.75" thickBot="1">
      <c r="A17" s="591">
        <v>5</v>
      </c>
      <c r="B17" s="627" t="s">
        <v>736</v>
      </c>
      <c r="C17" s="75"/>
      <c r="D17" s="584"/>
      <c r="E17" s="1125"/>
      <c r="F17" s="1125"/>
      <c r="G17" s="695">
        <f t="shared" si="1"/>
        <v>0</v>
      </c>
      <c r="H17" s="696">
        <f>SUMIF('MH1961'!$F$11:$F$29,'MH1960'!A17,'MH1961'!$E$11:$E$29)</f>
        <v>0</v>
      </c>
      <c r="I17" s="696">
        <f>SUMIF('MH1962'!$F$11:$F$29,'MH1960'!A17,'MH1962'!$E$11:$E$29)</f>
        <v>0</v>
      </c>
      <c r="J17" s="593"/>
      <c r="K17" s="697">
        <f t="shared" si="0"/>
        <v>0</v>
      </c>
      <c r="L17" s="696">
        <f t="shared" si="2"/>
        <v>0</v>
      </c>
      <c r="M17" s="696">
        <f>SUMIF('MH1965'!$E$13:$E$47,'MH1960'!A17,'MH1965'!$F$13:$F$47)+SUMIF('MH1965'!$E$13:$E$47,'MH1960'!A17,'MH1965'!$G$13:$G$47)+SUMIF('MH1965'!$I$13:$I$47,'MH1960'!A17,'MH1965'!$J$13:$J$47)+SUMIF('MH1965'!$I$13:$I$47,'MH1960'!A17,'MH1965'!$K$13:$K$47)</f>
        <v>0</v>
      </c>
      <c r="N17" s="645"/>
    </row>
    <row r="18" spans="1:14" ht="15.75" thickBot="1">
      <c r="A18" s="591">
        <v>6</v>
      </c>
      <c r="B18" s="627" t="s">
        <v>737</v>
      </c>
      <c r="C18" s="75"/>
      <c r="D18" s="584"/>
      <c r="E18" s="1125"/>
      <c r="F18" s="1125"/>
      <c r="G18" s="695">
        <f>SUM(E18:F18)</f>
        <v>0</v>
      </c>
      <c r="H18" s="696">
        <f>SUMIF('MH1961'!$F$11:$F$29,'MH1960'!A18,'MH1961'!$E$11:$E$29)</f>
        <v>0</v>
      </c>
      <c r="I18" s="696">
        <f>SUMIF('MH1962'!$F$11:$F$29,'MH1960'!A18,'MH1962'!$E$11:$E$29)</f>
        <v>0</v>
      </c>
      <c r="J18" s="593"/>
      <c r="K18" s="697">
        <f t="shared" si="0"/>
        <v>0</v>
      </c>
      <c r="L18" s="696">
        <f t="shared" si="2"/>
        <v>0</v>
      </c>
      <c r="M18" s="696">
        <f>SUMIF('MH1965'!$E$13:$E$47,'MH1960'!A18,'MH1965'!$F$13:$F$47)+SUMIF('MH1965'!$E$13:$E$47,'MH1960'!A18,'MH1965'!$G$13:$G$47)+SUMIF('MH1965'!$I$13:$I$47,'MH1960'!A18,'MH1965'!$J$13:$J$47)+SUMIF('MH1965'!$I$13:$I$47,'MH1960'!A18,'MH1965'!$K$13:$K$47)</f>
        <v>0</v>
      </c>
      <c r="N18" s="645"/>
    </row>
    <row r="19" spans="1:14" ht="15.75" thickBot="1">
      <c r="A19" s="591">
        <v>7</v>
      </c>
      <c r="B19" s="627" t="s">
        <v>738</v>
      </c>
      <c r="C19" s="75"/>
      <c r="D19" s="584"/>
      <c r="E19" s="1125"/>
      <c r="F19" s="1125"/>
      <c r="G19" s="695">
        <f t="shared" si="1"/>
        <v>0</v>
      </c>
      <c r="H19" s="696">
        <f>SUMIF('MH1961'!$F$11:$F$29,'MH1960'!A19,'MH1961'!$E$11:$E$29)</f>
        <v>0</v>
      </c>
      <c r="I19" s="696">
        <f>SUMIF('MH1962'!$F$11:$F$29,'MH1960'!A19,'MH1962'!$E$11:$E$29)</f>
        <v>0</v>
      </c>
      <c r="J19" s="593"/>
      <c r="K19" s="697">
        <f t="shared" si="0"/>
        <v>0</v>
      </c>
      <c r="L19" s="696">
        <f t="shared" si="2"/>
        <v>0</v>
      </c>
      <c r="M19" s="696">
        <f>SUMIF('MH1965'!$E$13:$E$47,'MH1960'!A19,'MH1965'!$F$13:$F$47)+SUMIF('MH1965'!$E$13:$E$47,'MH1960'!A19,'MH1965'!$G$13:$G$47)+SUMIF('MH1965'!$I$13:$I$47,'MH1960'!A19,'MH1965'!$J$13:$J$47)+SUMIF('MH1965'!$I$13:$I$47,'MH1960'!A19,'MH1965'!$K$13:$K$47)</f>
        <v>0</v>
      </c>
      <c r="N19" s="645"/>
    </row>
    <row r="20" spans="1:14" ht="15.75" thickBot="1">
      <c r="A20" s="591">
        <v>8</v>
      </c>
      <c r="B20" s="627" t="s">
        <v>740</v>
      </c>
      <c r="C20" s="75"/>
      <c r="D20" s="584"/>
      <c r="E20" s="1125"/>
      <c r="F20" s="1125"/>
      <c r="G20" s="695">
        <f t="shared" si="1"/>
        <v>0</v>
      </c>
      <c r="H20" s="696">
        <f>SUMIF('MH1961'!$F$11:$F$29,'MH1960'!A20,'MH1961'!$E$11:$E$29)</f>
        <v>0</v>
      </c>
      <c r="I20" s="696">
        <f>SUMIF('MH1962'!$F$11:$F$29,'MH1960'!A20,'MH1962'!$E$11:$E$29)</f>
        <v>0</v>
      </c>
      <c r="J20" s="593"/>
      <c r="K20" s="697">
        <f t="shared" si="0"/>
        <v>0</v>
      </c>
      <c r="L20" s="696">
        <f t="shared" si="2"/>
        <v>0</v>
      </c>
      <c r="M20" s="696">
        <f>SUMIF('MH1965'!$E$13:$E$47,'MH1960'!A20,'MH1965'!$F$13:$F$47)+SUMIF('MH1965'!$E$13:$E$47,'MH1960'!A20,'MH1965'!$G$13:$G$47)+SUMIF('MH1965'!$I$13:$I$47,'MH1960'!A20,'MH1965'!$J$13:$J$47)+SUMIF('MH1965'!$I$13:$I$47,'MH1960'!A20,'MH1965'!$K$13:$K$47)</f>
        <v>0</v>
      </c>
      <c r="N20" s="645"/>
    </row>
    <row r="21" spans="1:14" ht="15.75" thickBot="1">
      <c r="A21" s="591">
        <v>9</v>
      </c>
      <c r="B21" s="627" t="s">
        <v>741</v>
      </c>
      <c r="C21" s="75"/>
      <c r="D21" s="584"/>
      <c r="E21" s="1125"/>
      <c r="F21" s="1125"/>
      <c r="G21" s="695">
        <f t="shared" si="1"/>
        <v>0</v>
      </c>
      <c r="H21" s="696">
        <f>SUMIF('MH1961'!$F$11:$F$29,'MH1960'!A21,'MH1961'!$E$11:$E$29)</f>
        <v>0</v>
      </c>
      <c r="I21" s="696">
        <f>SUMIF('MH1962'!$F$11:$F$29,'MH1960'!A21,'MH1962'!$E$11:$E$29)</f>
        <v>0</v>
      </c>
      <c r="J21" s="593"/>
      <c r="K21" s="697">
        <f t="shared" si="0"/>
        <v>0</v>
      </c>
      <c r="L21" s="696">
        <f t="shared" si="2"/>
        <v>0</v>
      </c>
      <c r="M21" s="696">
        <f>SUMIF('MH1965'!$E$13:$E$47,'MH1960'!A21,'MH1965'!$F$13:$F$47)+SUMIF('MH1965'!$E$13:$E$47,'MH1960'!A21,'MH1965'!$G$13:$G$47)+SUMIF('MH1965'!$I$13:$I$47,'MH1960'!A21,'MH1965'!$J$13:$J$47)+SUMIF('MH1965'!$I$13:$I$47,'MH1960'!A21,'MH1965'!$K$13:$K$47)</f>
        <v>0</v>
      </c>
      <c r="N21" s="645"/>
    </row>
    <row r="22" spans="1:14" ht="15.75" thickBot="1">
      <c r="A22" s="591">
        <v>10</v>
      </c>
      <c r="B22" s="627" t="s">
        <v>742</v>
      </c>
      <c r="C22" s="75"/>
      <c r="D22" s="584"/>
      <c r="E22" s="1125"/>
      <c r="F22" s="1125"/>
      <c r="G22" s="695">
        <f>SUM(E22:F22)</f>
        <v>0</v>
      </c>
      <c r="H22" s="696">
        <f>SUMIF('MH1961'!$F$11:$F$29,'MH1960'!A22,'MH1961'!$E$11:$E$29)</f>
        <v>0</v>
      </c>
      <c r="I22" s="696">
        <f>SUMIF('MH1962'!$F$11:$F$29,'MH1960'!A22,'MH1962'!$E$11:$E$29)</f>
        <v>0</v>
      </c>
      <c r="J22" s="593"/>
      <c r="K22" s="697">
        <f t="shared" si="0"/>
        <v>0</v>
      </c>
      <c r="L22" s="696">
        <f t="shared" si="2"/>
        <v>0</v>
      </c>
      <c r="M22" s="696">
        <f>SUMIF('MH1965'!$E$13:$E$47,'MH1960'!A22,'MH1965'!$F$13:$F$47)+SUMIF('MH1965'!$E$13:$E$47,'MH1960'!A22,'MH1965'!$G$13:$G$47)+SUMIF('MH1965'!$I$13:$I$47,'MH1960'!A22,'MH1965'!$J$13:$J$47)+SUMIF('MH1965'!$I$13:$I$47,'MH1960'!A22,'MH1965'!$K$13:$K$47)</f>
        <v>0</v>
      </c>
      <c r="N22" s="645"/>
    </row>
    <row r="23" spans="1:14" ht="15.75" thickBot="1">
      <c r="A23" s="591">
        <v>11</v>
      </c>
      <c r="B23" s="627" t="s">
        <v>743</v>
      </c>
      <c r="C23" s="75"/>
      <c r="D23" s="584"/>
      <c r="E23" s="1125"/>
      <c r="F23" s="1125"/>
      <c r="G23" s="695">
        <f>SUM(E23:F23)</f>
        <v>0</v>
      </c>
      <c r="H23" s="696">
        <f>SUMIF('MH1961'!$F$11:$F$29,'MH1960'!A23,'MH1961'!$E$11:$E$29)</f>
        <v>0</v>
      </c>
      <c r="I23" s="696">
        <f>SUMIF('MH1962'!$F$11:$F$29,'MH1960'!A23,'MH1962'!$E$11:$E$29)</f>
        <v>0</v>
      </c>
      <c r="J23" s="593"/>
      <c r="K23" s="697">
        <f t="shared" si="0"/>
        <v>0</v>
      </c>
      <c r="L23" s="696">
        <f t="shared" si="2"/>
        <v>0</v>
      </c>
      <c r="M23" s="696">
        <f>SUMIF('MH1965'!$E$13:$E$47,'MH1960'!A23,'MH1965'!$F$13:$F$47)+SUMIF('MH1965'!$E$13:$E$47,'MH1960'!A23,'MH1965'!$G$13:$G$47)+SUMIF('MH1965'!$I$13:$I$47,'MH1960'!A23,'MH1965'!$J$13:$J$47)+SUMIF('MH1965'!$I$13:$I$47,'MH1960'!A23,'MH1965'!$K$13:$K$47)</f>
        <v>0</v>
      </c>
      <c r="N23" s="645"/>
    </row>
    <row r="24" spans="1:14" ht="15.75" thickBot="1">
      <c r="A24" s="591">
        <v>12</v>
      </c>
      <c r="B24" s="627" t="s">
        <v>744</v>
      </c>
      <c r="C24" s="584"/>
      <c r="D24" s="584"/>
      <c r="E24" s="1125"/>
      <c r="F24" s="1125"/>
      <c r="G24" s="695">
        <f>SUM(E24:F24)</f>
        <v>0</v>
      </c>
      <c r="H24" s="696">
        <f>SUMIF('MH1961'!$F$11:$F$29,'MH1960'!A24,'MH1961'!$E$11:$E$29)</f>
        <v>0</v>
      </c>
      <c r="I24" s="696">
        <f>SUMIF('MH1962'!$F$11:$F$29,'MH1960'!A24,'MH1962'!$E$11:$E$29)</f>
        <v>0</v>
      </c>
      <c r="J24" s="593"/>
      <c r="K24" s="697">
        <f t="shared" si="0"/>
        <v>0</v>
      </c>
      <c r="L24" s="696">
        <f t="shared" si="2"/>
        <v>0</v>
      </c>
      <c r="M24" s="696">
        <f>SUMIF('MH1965'!$E$13:$E$47,'MH1960'!A24,'MH1965'!$F$13:$F$47)+SUMIF('MH1965'!$E$13:$E$47,'MH1960'!A24,'MH1965'!$G$13:$G$47)+SUMIF('MH1965'!$I$13:$I$47,'MH1960'!A24,'MH1965'!$J$13:$J$47)+SUMIF('MH1965'!$I$13:$I$47,'MH1960'!A24,'MH1965'!$K$13:$K$47)</f>
        <v>0</v>
      </c>
      <c r="N24" s="645"/>
    </row>
    <row r="25" spans="1:14" ht="15.75" thickBot="1">
      <c r="A25" s="591">
        <v>13</v>
      </c>
      <c r="B25" s="627" t="s">
        <v>745</v>
      </c>
      <c r="C25" s="584"/>
      <c r="D25" s="584"/>
      <c r="E25" s="1125"/>
      <c r="F25" s="1125"/>
      <c r="G25" s="695">
        <f t="shared" si="1"/>
        <v>0</v>
      </c>
      <c r="H25" s="696">
        <f>SUMIF('MH1961'!$F$11:$F$29,'MH1960'!A25,'MH1961'!$E$11:$E$29)</f>
        <v>0</v>
      </c>
      <c r="I25" s="696">
        <f>SUMIF('MH1962'!$F$11:$F$29,'MH1960'!A25,'MH1962'!$E$11:$E$29)</f>
        <v>0</v>
      </c>
      <c r="J25" s="593"/>
      <c r="K25" s="697">
        <f t="shared" si="0"/>
        <v>0</v>
      </c>
      <c r="L25" s="696">
        <f t="shared" si="2"/>
        <v>0</v>
      </c>
      <c r="M25" s="696">
        <f>SUMIF('MH1965'!$E$13:$E$47,'MH1960'!A25,'MH1965'!$F$13:$F$47)+SUMIF('MH1965'!$E$13:$E$47,'MH1960'!A25,'MH1965'!$G$13:$G$47)+SUMIF('MH1965'!$I$13:$I$47,'MH1960'!A25,'MH1965'!$J$13:$J$47)+SUMIF('MH1965'!$I$13:$I$47,'MH1960'!A25,'MH1965'!$K$13:$K$47)</f>
        <v>0</v>
      </c>
      <c r="N25" s="645"/>
    </row>
    <row r="26" spans="1:14" ht="15.75" thickBot="1">
      <c r="A26" s="591">
        <v>14</v>
      </c>
      <c r="B26" s="627" t="s">
        <v>746</v>
      </c>
      <c r="C26" s="584"/>
      <c r="D26" s="584"/>
      <c r="E26" s="1125"/>
      <c r="F26" s="1125"/>
      <c r="G26" s="695">
        <f t="shared" si="1"/>
        <v>0</v>
      </c>
      <c r="H26" s="696">
        <f>SUMIF('MH1961'!$F$11:$F$29,'MH1960'!A26,'MH1961'!$E$11:$E$29)</f>
        <v>0</v>
      </c>
      <c r="I26" s="696">
        <f>SUMIF('MH1962'!$F$11:$F$29,'MH1960'!A26,'MH1962'!$E$11:$E$29)</f>
        <v>0</v>
      </c>
      <c r="J26" s="593"/>
      <c r="K26" s="697">
        <f t="shared" si="0"/>
        <v>0</v>
      </c>
      <c r="L26" s="696">
        <f t="shared" si="2"/>
        <v>0</v>
      </c>
      <c r="M26" s="696">
        <f>SUMIF('MH1965'!$E$13:$E$47,'MH1960'!A26,'MH1965'!$F$13:$F$47)+SUMIF('MH1965'!$E$13:$E$47,'MH1960'!A26,'MH1965'!$G$13:$G$47)+SUMIF('MH1965'!$I$13:$I$47,'MH1960'!A26,'MH1965'!$J$13:$J$47)+SUMIF('MH1965'!$I$13:$I$47,'MH1960'!A26,'MH1965'!$K$13:$K$47)</f>
        <v>0</v>
      </c>
      <c r="N26" s="645"/>
    </row>
    <row r="27" spans="1:14" ht="15.75" thickBot="1">
      <c r="A27" s="591">
        <v>15</v>
      </c>
      <c r="B27" s="627" t="s">
        <v>747</v>
      </c>
      <c r="C27" s="584"/>
      <c r="D27" s="584"/>
      <c r="E27" s="1125"/>
      <c r="F27" s="1125"/>
      <c r="G27" s="695">
        <f t="shared" si="1"/>
        <v>0</v>
      </c>
      <c r="H27" s="696">
        <f>SUMIF('MH1961'!$F$11:$F$29,'MH1960'!A27,'MH1961'!$E$11:$E$29)</f>
        <v>0</v>
      </c>
      <c r="I27" s="696">
        <f>SUMIF('MH1962'!$F$11:$F$29,'MH1960'!A27,'MH1962'!$E$11:$E$29)</f>
        <v>0</v>
      </c>
      <c r="J27" s="593"/>
      <c r="K27" s="697">
        <f t="shared" si="0"/>
        <v>0</v>
      </c>
      <c r="L27" s="696">
        <f t="shared" si="2"/>
        <v>0</v>
      </c>
      <c r="M27" s="696">
        <f>SUMIF('MH1965'!$E$13:$E$47,'MH1960'!A27,'MH1965'!$F$13:$F$47)+SUMIF('MH1965'!$E$13:$E$47,'MH1960'!A27,'MH1965'!$G$13:$G$47)+SUMIF('MH1965'!$I$13:$I$47,'MH1960'!A27,'MH1965'!$J$13:$J$47)+SUMIF('MH1965'!$I$13:$I$47,'MH1960'!A27,'MH1965'!$K$13:$K$47)</f>
        <v>0</v>
      </c>
      <c r="N27" s="645"/>
    </row>
    <row r="28" spans="1:14" ht="15.75" thickBot="1">
      <c r="A28" s="591">
        <v>16</v>
      </c>
      <c r="B28" s="627" t="s">
        <v>748</v>
      </c>
      <c r="C28" s="584"/>
      <c r="D28" s="584"/>
      <c r="E28" s="1125"/>
      <c r="F28" s="1125"/>
      <c r="G28" s="695">
        <f>SUM(E28:F28)</f>
        <v>0</v>
      </c>
      <c r="H28" s="696">
        <f>SUMIF('MH1961'!$F$11:$F$29,'MH1960'!A28,'MH1961'!$E$11:$E$29)</f>
        <v>0</v>
      </c>
      <c r="I28" s="696">
        <f>SUMIF('MH1962'!$F$11:$F$29,'MH1960'!A28,'MH1962'!$E$11:$E$29)</f>
        <v>0</v>
      </c>
      <c r="J28" s="593"/>
      <c r="K28" s="697">
        <f t="shared" si="0"/>
        <v>0</v>
      </c>
      <c r="L28" s="696">
        <f t="shared" si="2"/>
        <v>0</v>
      </c>
      <c r="M28" s="696">
        <f>SUMIF('MH1965'!$E$13:$E$47,'MH1960'!A28,'MH1965'!$F$13:$F$47)+SUMIF('MH1965'!$E$13:$E$47,'MH1960'!A28,'MH1965'!$G$13:$G$47)+SUMIF('MH1965'!$I$13:$I$47,'MH1960'!A28,'MH1965'!$J$13:$J$47)+SUMIF('MH1965'!$I$13:$I$47,'MH1960'!A28,'MH1965'!$K$13:$K$47)</f>
        <v>0</v>
      </c>
      <c r="N28" s="645"/>
    </row>
    <row r="29" spans="1:14" ht="15.75" thickBot="1">
      <c r="A29" s="591">
        <v>17</v>
      </c>
      <c r="B29" s="627" t="s">
        <v>749</v>
      </c>
      <c r="C29" s="584"/>
      <c r="D29" s="584"/>
      <c r="E29" s="1125"/>
      <c r="F29" s="1125"/>
      <c r="G29" s="695">
        <f>SUM(E29:F29)</f>
        <v>0</v>
      </c>
      <c r="H29" s="696">
        <f>SUMIF('MH1961'!$F$11:$F$29,'MH1960'!A29,'MH1961'!$E$11:$E$29)</f>
        <v>0</v>
      </c>
      <c r="I29" s="696">
        <f>SUMIF('MH1962'!$F$11:$F$29,'MH1960'!A29,'MH1962'!$E$11:$E$29)</f>
        <v>0</v>
      </c>
      <c r="J29" s="593"/>
      <c r="K29" s="697">
        <f t="shared" si="0"/>
        <v>0</v>
      </c>
      <c r="L29" s="696">
        <f t="shared" si="2"/>
        <v>0</v>
      </c>
      <c r="M29" s="696">
        <f>SUMIF('MH1965'!$E$13:$E$47,'MH1960'!A29,'MH1965'!$F$13:$F$47)+SUMIF('MH1965'!$E$13:$E$47,'MH1960'!A29,'MH1965'!$G$13:$G$47)+SUMIF('MH1965'!$I$13:$I$47,'MH1960'!A29,'MH1965'!$J$13:$J$47)+SUMIF('MH1965'!$I$13:$I$47,'MH1960'!A29,'MH1965'!$K$13:$K$47)</f>
        <v>0</v>
      </c>
      <c r="N29" s="645"/>
    </row>
    <row r="30" spans="1:14" ht="15.75" thickBot="1">
      <c r="A30" s="591">
        <v>18</v>
      </c>
      <c r="B30" s="627" t="s">
        <v>750</v>
      </c>
      <c r="C30" s="584"/>
      <c r="D30" s="584"/>
      <c r="E30" s="1125"/>
      <c r="F30" s="1125"/>
      <c r="G30" s="695">
        <f>SUM(E30:F30)</f>
        <v>0</v>
      </c>
      <c r="H30" s="696">
        <f>SUMIF('MH1961'!$F$11:$F$29,'MH1960'!A30,'MH1961'!$E$11:$E$29)</f>
        <v>0</v>
      </c>
      <c r="I30" s="696">
        <f>SUMIF('MH1962'!$F$11:$F$29,'MH1960'!A30,'MH1962'!$E$11:$E$29)</f>
        <v>0</v>
      </c>
      <c r="J30" s="593"/>
      <c r="K30" s="697">
        <f t="shared" si="0"/>
        <v>0</v>
      </c>
      <c r="L30" s="696">
        <f t="shared" si="2"/>
        <v>0</v>
      </c>
      <c r="M30" s="696">
        <f>SUMIF('MH1965'!$E$13:$E$47,'MH1960'!A30,'MH1965'!$F$13:$F$47)+SUMIF('MH1965'!$E$13:$E$47,'MH1960'!A30,'MH1965'!$G$13:$G$47)+SUMIF('MH1965'!$I$13:$I$47,'MH1960'!A30,'MH1965'!$J$13:$J$47)+SUMIF('MH1965'!$I$13:$I$47,'MH1960'!A30,'MH1965'!$K$13:$K$47)</f>
        <v>0</v>
      </c>
      <c r="N30" s="645"/>
    </row>
    <row r="31" spans="1:14" ht="15.75" thickBot="1">
      <c r="A31" s="591">
        <v>19</v>
      </c>
      <c r="B31" s="627" t="s">
        <v>751</v>
      </c>
      <c r="C31" s="584"/>
      <c r="D31" s="584"/>
      <c r="E31" s="1125"/>
      <c r="F31" s="1125"/>
      <c r="G31" s="695">
        <f t="shared" si="1"/>
        <v>0</v>
      </c>
      <c r="H31" s="696">
        <f>SUMIF('MH1961'!$F$11:$F$29,'MH1960'!A31,'MH1961'!$E$11:$E$29)</f>
        <v>0</v>
      </c>
      <c r="I31" s="696">
        <f>SUMIF('MH1962'!$F$11:$F$29,'MH1960'!A31,'MH1962'!$E$11:$E$29)</f>
        <v>0</v>
      </c>
      <c r="J31" s="593"/>
      <c r="K31" s="697">
        <f t="shared" si="0"/>
        <v>0</v>
      </c>
      <c r="L31" s="696">
        <f t="shared" si="2"/>
        <v>0</v>
      </c>
      <c r="M31" s="696">
        <f>SUMIF('MH1965'!$E$13:$E$47,'MH1960'!A31,'MH1965'!$F$13:$F$47)+SUMIF('MH1965'!$E$13:$E$47,'MH1960'!A31,'MH1965'!$G$13:$G$47)+SUMIF('MH1965'!$I$13:$I$47,'MH1960'!A31,'MH1965'!$J$13:$J$47)+SUMIF('MH1965'!$I$13:$I$47,'MH1960'!A31,'MH1965'!$K$13:$K$47)</f>
        <v>0</v>
      </c>
      <c r="N31" s="645"/>
    </row>
    <row r="32" spans="1:14" ht="15.75" thickBot="1">
      <c r="A32" s="591">
        <v>20</v>
      </c>
      <c r="B32" s="842" t="s">
        <v>752</v>
      </c>
      <c r="C32" s="584"/>
      <c r="D32" s="584"/>
      <c r="E32" s="1125"/>
      <c r="F32" s="1125"/>
      <c r="G32" s="695">
        <f t="shared" si="1"/>
        <v>0</v>
      </c>
      <c r="H32" s="696">
        <f>SUMIF('MH1961'!$F$11:$F$29,'MH1960'!A32,'MH1961'!$E$11:$E$29)</f>
        <v>0</v>
      </c>
      <c r="I32" s="696">
        <f>SUMIF('MH1962'!$F$11:$F$29,'MH1960'!A32,'MH1962'!$E$11:$E$29)</f>
        <v>0</v>
      </c>
      <c r="J32" s="593"/>
      <c r="K32" s="697">
        <f t="shared" si="0"/>
        <v>0</v>
      </c>
      <c r="L32" s="696">
        <f t="shared" si="2"/>
        <v>0</v>
      </c>
      <c r="M32" s="696">
        <f>SUMIF('MH1965'!$E$13:$E$47,'MH1960'!A32,'MH1965'!$F$13:$F$47)+SUMIF('MH1965'!$E$13:$E$47,'MH1960'!A32,'MH1965'!$G$13:$G$47)+SUMIF('MH1965'!$I$13:$I$47,'MH1960'!A32,'MH1965'!$J$13:$J$47)+SUMIF('MH1965'!$I$13:$I$47,'MH1960'!A32,'MH1965'!$K$13:$K$47)</f>
        <v>0</v>
      </c>
      <c r="N32" s="645"/>
    </row>
    <row r="33" spans="1:15" ht="15.75" thickBot="1">
      <c r="A33" s="591">
        <v>21</v>
      </c>
      <c r="B33" s="842" t="s">
        <v>765</v>
      </c>
      <c r="C33" s="584"/>
      <c r="D33" s="584"/>
      <c r="E33" s="1125"/>
      <c r="F33" s="1125"/>
      <c r="G33" s="695">
        <f t="shared" si="1"/>
        <v>0</v>
      </c>
      <c r="H33" s="696">
        <f>SUMIF('MH1961'!$F$11:$F$29,'MH1960'!A33,'MH1961'!$E$11:$E$29)</f>
        <v>0</v>
      </c>
      <c r="I33" s="696">
        <f>SUMIF('MH1962'!$F$11:$F$29,'MH1960'!A33,'MH1962'!$E$11:$E$29)</f>
        <v>0</v>
      </c>
      <c r="J33" s="593"/>
      <c r="K33" s="697">
        <f t="shared" si="0"/>
        <v>0</v>
      </c>
      <c r="L33" s="696">
        <f t="shared" si="2"/>
        <v>0</v>
      </c>
      <c r="M33" s="696">
        <f>SUMIF('MH1965'!$E$13:$E$47,'MH1960'!A33,'MH1965'!$F$13:$F$47)+SUMIF('MH1965'!$E$13:$E$47,'MH1960'!A33,'MH1965'!$G$13:$G$47)+SUMIF('MH1965'!$I$13:$I$47,'MH1960'!A33,'MH1965'!$J$13:$J$47)+SUMIF('MH1965'!$I$13:$I$47,'MH1960'!A33,'MH1965'!$K$13:$K$47)</f>
        <v>0</v>
      </c>
      <c r="N33" s="645"/>
    </row>
    <row r="34" spans="1:15" ht="15.75" thickBot="1">
      <c r="A34" s="591">
        <v>22</v>
      </c>
      <c r="B34" s="842" t="s">
        <v>130</v>
      </c>
      <c r="C34" s="584"/>
      <c r="D34" s="841"/>
      <c r="E34" s="1125"/>
      <c r="F34" s="1125"/>
      <c r="G34" s="695">
        <f t="shared" si="1"/>
        <v>0</v>
      </c>
      <c r="H34" s="696">
        <f>SUMIF('MH1961'!$F$11:$F$29,'MH1960'!A34,'MH1961'!$E$11:$E$29)</f>
        <v>0</v>
      </c>
      <c r="I34" s="696">
        <f>SUMIF('MH1962'!$F$11:$F$29,'MH1960'!A34,'MH1962'!$E$11:$E$29)</f>
        <v>0</v>
      </c>
      <c r="J34" s="593"/>
      <c r="K34" s="697">
        <f t="shared" si="0"/>
        <v>0</v>
      </c>
      <c r="L34" s="696">
        <f t="shared" si="2"/>
        <v>0</v>
      </c>
      <c r="M34" s="696">
        <f>SUMIF('MH1965'!$E$13:$E$47,'MH1960'!A34,'MH1965'!$F$13:$F$47)+SUMIF('MH1965'!$E$13:$E$47,'MH1960'!A34,'MH1965'!$G$13:$G$47)+SUMIF('MH1965'!$I$13:$I$47,'MH1960'!A34,'MH1965'!$J$13:$J$47)+SUMIF('MH1965'!$I$13:$I$47,'MH1960'!A34,'MH1965'!$K$13:$K$47)</f>
        <v>0</v>
      </c>
      <c r="N34" s="645"/>
    </row>
    <row r="35" spans="1:15" ht="15.75" thickBot="1">
      <c r="A35" s="591">
        <v>23</v>
      </c>
      <c r="B35" s="842" t="s">
        <v>753</v>
      </c>
      <c r="C35" s="584"/>
      <c r="D35" s="584"/>
      <c r="E35" s="1125"/>
      <c r="F35" s="1125"/>
      <c r="G35" s="695">
        <f>SUM(E35:F35)</f>
        <v>0</v>
      </c>
      <c r="H35" s="696">
        <f>SUMIF('MH1961'!$F$11:$F$29,'MH1960'!A35,'MH1961'!$E$11:$E$29)</f>
        <v>0</v>
      </c>
      <c r="I35" s="696">
        <f>SUMIF('MH1962'!$F$11:$F$29,'MH1960'!A35,'MH1962'!$E$11:$E$29)</f>
        <v>0</v>
      </c>
      <c r="J35" s="593"/>
      <c r="K35" s="697">
        <f t="shared" si="0"/>
        <v>0</v>
      </c>
      <c r="L35" s="696">
        <f t="shared" si="2"/>
        <v>0</v>
      </c>
      <c r="M35" s="696">
        <f>SUMIF('MH1965'!$E$13:$E$47,'MH1960'!A35,'MH1965'!$F$13:$F$47)+SUMIF('MH1965'!$E$13:$E$47,'MH1960'!A35,'MH1965'!$G$13:$G$47)+SUMIF('MH1965'!$I$13:$I$47,'MH1960'!A35,'MH1965'!$J$13:$J$47)+SUMIF('MH1965'!$I$13:$I$47,'MH1960'!A35,'MH1965'!$K$13:$K$47)</f>
        <v>0</v>
      </c>
      <c r="N35" s="645"/>
    </row>
    <row r="36" spans="1:15">
      <c r="A36" s="591"/>
      <c r="B36" s="843" t="s">
        <v>776</v>
      </c>
      <c r="C36" s="584"/>
      <c r="D36" s="840"/>
      <c r="E36" s="694">
        <f>SUM(E13:E35)</f>
        <v>0</v>
      </c>
      <c r="F36" s="694">
        <f t="shared" ref="F36:L36" si="3">SUM(F13:F35)</f>
        <v>0</v>
      </c>
      <c r="G36" s="694">
        <f t="shared" si="3"/>
        <v>0</v>
      </c>
      <c r="H36" s="694">
        <f t="shared" si="3"/>
        <v>0</v>
      </c>
      <c r="I36" s="694">
        <f t="shared" si="3"/>
        <v>0</v>
      </c>
      <c r="J36" s="593"/>
      <c r="K36" s="820">
        <f t="shared" si="3"/>
        <v>0</v>
      </c>
      <c r="L36" s="696">
        <f t="shared" si="3"/>
        <v>0</v>
      </c>
      <c r="M36" s="694">
        <f>SUM(M13:M35)</f>
        <v>0</v>
      </c>
      <c r="N36" s="645"/>
    </row>
    <row r="37" spans="1:15" ht="15.75">
      <c r="A37" s="591"/>
      <c r="B37" s="1336"/>
      <c r="C37" s="1337"/>
      <c r="D37" s="584"/>
      <c r="E37" s="593"/>
      <c r="F37" s="844"/>
      <c r="G37" s="844"/>
      <c r="H37" s="844"/>
      <c r="I37" s="844"/>
      <c r="J37" s="593"/>
      <c r="K37" s="845"/>
      <c r="L37" s="846"/>
      <c r="M37" s="844"/>
      <c r="N37" s="593"/>
    </row>
    <row r="38" spans="1:15" ht="15.75" thickBot="1">
      <c r="A38" s="591"/>
      <c r="B38" s="592" t="s">
        <v>754</v>
      </c>
      <c r="C38" s="584"/>
      <c r="D38" s="584"/>
      <c r="E38" s="817"/>
      <c r="F38" s="817"/>
      <c r="G38" s="817"/>
      <c r="H38" s="817"/>
      <c r="I38" s="817"/>
      <c r="J38" s="593"/>
      <c r="K38" s="593"/>
      <c r="L38" s="817"/>
      <c r="M38" s="593"/>
      <c r="N38" s="593"/>
    </row>
    <row r="39" spans="1:15" ht="17.25" thickTop="1" thickBot="1">
      <c r="A39" s="591">
        <v>24</v>
      </c>
      <c r="B39" s="584" t="s">
        <v>180</v>
      </c>
      <c r="D39" s="584"/>
      <c r="E39" s="1131"/>
      <c r="F39" s="1131"/>
      <c r="G39" s="865">
        <f>SUM(E39:F39)</f>
        <v>0</v>
      </c>
      <c r="H39" s="696">
        <f>SUMIF('MH1961'!$F$11:$F$29,'MH1960'!A39,'MH1961'!$E$11:$E$29)</f>
        <v>0</v>
      </c>
      <c r="I39" s="696">
        <f>SUMIF('MH1962'!$F$11:$F$29,'MH1960'!A39,'MH1962'!$E$11:$E$29)</f>
        <v>0</v>
      </c>
      <c r="J39" s="593"/>
      <c r="K39" s="1097">
        <f>SUM(G39:I39)</f>
        <v>0</v>
      </c>
      <c r="L39" s="1123"/>
      <c r="M39" s="695">
        <f>SUMIF('MH1965'!$E$13:$E$47,'MH1960'!A39,'MH1965'!$F$13:$F$47)+
SUMIF('MH1965'!$E$13:$E$47,'MH1960'!A39,'MH1965'!$G$13:$G$47)+
SUMIF('MH1965'!$I$13:$I$47,'MH1960'!A39,'MH1965'!$J$13:$J$47)+
SUMIF('MH1965'!$I$13:$I$47,'MH1960'!A39,'MH1965'!$K$13:$K$47)</f>
        <v>0</v>
      </c>
      <c r="N39" s="817"/>
      <c r="O39" s="1132" t="str">
        <f>IF((K39+L39) =  SUM(M40:M43),"OK","ERROR: Not all administrative costs reclassified.")</f>
        <v>OK</v>
      </c>
    </row>
    <row r="40" spans="1:15">
      <c r="A40" s="591">
        <v>25</v>
      </c>
      <c r="B40" s="628" t="s">
        <v>755</v>
      </c>
      <c r="C40" s="584"/>
      <c r="D40" s="75"/>
      <c r="E40" s="877"/>
      <c r="F40" s="846"/>
      <c r="G40" s="844"/>
      <c r="H40" s="844"/>
      <c r="I40" s="844"/>
      <c r="J40" s="844"/>
      <c r="K40" s="844"/>
      <c r="L40" s="846"/>
      <c r="M40" s="696">
        <f>SUMIF('MH1965'!$E$13:$E$47,'MH1960'!A40,'MH1965'!$F$13:$F$47)+SUMIF('MH1965'!$E$13:$E$47,'MH1960'!A40,'MH1965'!$G$13:$G$47)+SUMIF('MH1965'!$I$13:$I$47,'MH1960'!A40,'MH1965'!$J$13:$J$47)+SUMIF('MH1965'!$I$13:$I$47,'MH1960'!A40,'MH1965'!$K$13:$K$47)</f>
        <v>0</v>
      </c>
      <c r="N40" s="876">
        <f>SUM(K40:M40)</f>
        <v>0</v>
      </c>
    </row>
    <row r="41" spans="1:15">
      <c r="A41" s="591">
        <v>26</v>
      </c>
      <c r="B41" s="628" t="s">
        <v>181</v>
      </c>
      <c r="C41" s="584"/>
      <c r="D41" s="75"/>
      <c r="E41" s="593"/>
      <c r="F41" s="844"/>
      <c r="G41" s="844"/>
      <c r="H41" s="844"/>
      <c r="I41" s="844"/>
      <c r="J41" s="844"/>
      <c r="K41" s="844"/>
      <c r="L41" s="844"/>
      <c r="M41" s="696">
        <f>SUMIF('MH1965'!$E$13:$E$47,'MH1960'!A41,'MH1965'!$F$13:$F$47)+SUMIF('MH1965'!$E$13:$E$47,'MH1960'!A41,'MH1965'!$G$13:$G$47)+SUMIF('MH1965'!$I$13:$I$47,'MH1960'!A41,'MH1965'!$J$13:$J$47)+SUMIF('MH1965'!$I$13:$I$47,'MH1960'!A41,'MH1965'!$K$13:$K$47)</f>
        <v>0</v>
      </c>
      <c r="N41" s="876">
        <f>SUM(K41:M41)</f>
        <v>0</v>
      </c>
    </row>
    <row r="42" spans="1:15">
      <c r="A42" s="591">
        <v>27</v>
      </c>
      <c r="B42" s="628" t="s">
        <v>756</v>
      </c>
      <c r="C42" s="584"/>
      <c r="D42" s="75"/>
      <c r="E42" s="593"/>
      <c r="F42" s="844"/>
      <c r="G42" s="844"/>
      <c r="H42" s="844"/>
      <c r="I42" s="844"/>
      <c r="J42" s="844"/>
      <c r="K42" s="844"/>
      <c r="L42" s="844"/>
      <c r="M42" s="696">
        <f>SUMIF('MH1965'!$E$13:$E$47,'MH1960'!A42,'MH1965'!$F$13:$F$47)+SUMIF('MH1965'!$E$13:$E$47,'MH1960'!A42,'MH1965'!$G$13:$G$47)+SUMIF('MH1965'!$I$13:$I$47,'MH1960'!A42,'MH1965'!$J$13:$J$47)+SUMIF('MH1965'!$I$13:$I$47,'MH1960'!A42,'MH1965'!$K$13:$K$47)</f>
        <v>0</v>
      </c>
      <c r="N42" s="876">
        <f>SUM(K42:M42)</f>
        <v>0</v>
      </c>
    </row>
    <row r="43" spans="1:15" ht="15.75" thickBot="1">
      <c r="A43" s="591">
        <v>28</v>
      </c>
      <c r="B43" s="628" t="s">
        <v>182</v>
      </c>
      <c r="C43" s="584"/>
      <c r="D43" s="75"/>
      <c r="E43" s="817"/>
      <c r="F43" s="878"/>
      <c r="G43" s="844"/>
      <c r="H43" s="844"/>
      <c r="I43" s="844"/>
      <c r="J43" s="844"/>
      <c r="K43" s="844"/>
      <c r="L43" s="878"/>
      <c r="M43" s="696">
        <f>SUMIF('MH1965'!$E$13:$E$47,'MH1960'!A43,'MH1965'!$F$13:$F$47)+SUMIF('MH1965'!$E$13:$E$47,'MH1960'!A43,'MH1965'!$G$13:$G$47)+SUMIF('MH1965'!$I$13:$I$47,'MH1960'!A43,'MH1965'!$J$13:$J$47)+SUMIF('MH1965'!$I$13:$I$47,'MH1960'!A43,'MH1965'!$K$13:$K$47)</f>
        <v>0</v>
      </c>
      <c r="N43" s="876">
        <f>SUM(K43:M43)</f>
        <v>0</v>
      </c>
    </row>
    <row r="44" spans="1:15" ht="17.25" thickTop="1" thickBot="1">
      <c r="A44" s="591">
        <v>29</v>
      </c>
      <c r="B44" s="1096" t="s">
        <v>183</v>
      </c>
      <c r="D44" s="584"/>
      <c r="E44" s="1131"/>
      <c r="F44" s="1131"/>
      <c r="G44" s="866">
        <f>SUM(E44:F44)</f>
        <v>0</v>
      </c>
      <c r="H44" s="696">
        <f>SUMIF('MH1961'!$F$11:$F$29,'MH1960'!A44,'MH1961'!$E$11:$E$29)</f>
        <v>0</v>
      </c>
      <c r="I44" s="696">
        <f>SUMIF('MH1962'!$F$11:$F$29,'MH1960'!A44,'MH1962'!$E$11:$E$29)</f>
        <v>0</v>
      </c>
      <c r="J44" s="645"/>
      <c r="K44" s="1097">
        <f>SUM(G44:I44)</f>
        <v>0</v>
      </c>
      <c r="L44" s="1124"/>
      <c r="M44" s="695">
        <f>SUMIF('MH1965'!$E$13:$E$47,'MH1960'!A44,'MH1965'!$F$13:$F$47)+SUMIF('MH1965'!$E$13:$E$47,'MH1960'!A44,'MH1965'!$G$13:$G$47)+SUMIF('MH1965'!$I$13:$I$47,'MH1960'!A44,'MH1965'!$J$13:$J$47)+SUMIF('MH1965'!$I$13:$I$47,'MH1960'!A44,'MH1965'!$K$13:$K$47)</f>
        <v>0</v>
      </c>
      <c r="N44" s="864"/>
      <c r="O44" s="1132" t="str">
        <f>IF((K44+L44) =  SUM(M45:M47),"OK","ERROR: Not all UR/QA costs reclassified.")</f>
        <v>OK</v>
      </c>
    </row>
    <row r="45" spans="1:15">
      <c r="A45" s="591">
        <v>30</v>
      </c>
      <c r="B45" s="628" t="s">
        <v>184</v>
      </c>
      <c r="C45" s="584"/>
      <c r="D45" s="75"/>
      <c r="E45" s="877"/>
      <c r="F45" s="846"/>
      <c r="G45" s="844"/>
      <c r="H45" s="844"/>
      <c r="I45" s="844"/>
      <c r="J45" s="593"/>
      <c r="K45" s="593"/>
      <c r="L45" s="877"/>
      <c r="M45" s="696">
        <f>SUMIF('MH1965'!$E$13:$E$47,'MH1960'!A45,'MH1965'!$F$13:$F$47)+SUMIF('MH1965'!$E$13:$E$47,'MH1960'!A45,'MH1965'!$G$13:$G$47)+SUMIF('MH1965'!$I$13:$I$47,'MH1960'!A45,'MH1965'!$J$13:$J$47)+SUMIF('MH1965'!$I$13:$I$47,'MH1960'!A45,'MH1965'!$K$13:$K$47)</f>
        <v>0</v>
      </c>
      <c r="N45" s="876">
        <f>SUM(K45:M45)</f>
        <v>0</v>
      </c>
    </row>
    <row r="46" spans="1:15">
      <c r="A46" s="591">
        <v>31</v>
      </c>
      <c r="B46" s="628" t="s">
        <v>185</v>
      </c>
      <c r="C46" s="584"/>
      <c r="D46" s="75"/>
      <c r="E46" s="593"/>
      <c r="F46" s="844"/>
      <c r="G46" s="844"/>
      <c r="H46" s="844"/>
      <c r="I46" s="844"/>
      <c r="J46" s="593"/>
      <c r="K46" s="593"/>
      <c r="L46" s="593"/>
      <c r="M46" s="696">
        <f>SUMIF('MH1965'!$E$13:$E$47,'MH1960'!A46,'MH1965'!$F$13:$F$47)+SUMIF('MH1965'!$E$13:$E$47,'MH1960'!A46,'MH1965'!$G$13:$G$47)+SUMIF('MH1965'!$I$13:$I$47,'MH1960'!A46,'MH1965'!$J$13:$J$47)+SUMIF('MH1965'!$I$13:$I$47,'MH1960'!A46,'MH1965'!$K$13:$K$47)</f>
        <v>0</v>
      </c>
      <c r="N46" s="876">
        <f>SUM(K46:M46)</f>
        <v>0</v>
      </c>
    </row>
    <row r="47" spans="1:15" ht="15.75" thickBot="1">
      <c r="A47" s="591">
        <v>32</v>
      </c>
      <c r="B47" s="628" t="s">
        <v>186</v>
      </c>
      <c r="C47" s="584"/>
      <c r="D47" s="75"/>
      <c r="E47" s="593"/>
      <c r="F47" s="844"/>
      <c r="G47" s="844"/>
      <c r="H47" s="844"/>
      <c r="I47" s="844"/>
      <c r="J47" s="593"/>
      <c r="K47" s="593"/>
      <c r="L47" s="817"/>
      <c r="M47" s="696">
        <f>SUMIF('MH1965'!$E$13:$E$47,'MH1960'!A47,'MH1965'!$F$13:$F$47)+SUMIF('MH1965'!$E$13:$E$47,'MH1960'!A47,'MH1965'!$G$13:$G$47)+SUMIF('MH1965'!$I$13:$I$47,'MH1960'!A47,'MH1965'!$J$13:$J$47)+SUMIF('MH1965'!$I$13:$I$47,'MH1960'!A47,'MH1965'!$K$13:$K$47)</f>
        <v>0</v>
      </c>
      <c r="N47" s="876">
        <f>SUM(K47:M47)</f>
        <v>0</v>
      </c>
    </row>
    <row r="48" spans="1:15" ht="16.5" thickTop="1" thickBot="1">
      <c r="A48" s="591">
        <v>33</v>
      </c>
      <c r="B48" s="627" t="s">
        <v>857</v>
      </c>
      <c r="C48" s="584" t="s">
        <v>857</v>
      </c>
      <c r="D48" s="584"/>
      <c r="E48" s="1125"/>
      <c r="F48" s="1125"/>
      <c r="G48" s="821">
        <f>SUM(E48:F48)</f>
        <v>0</v>
      </c>
      <c r="H48" s="694">
        <f>SUMIF('MH1961'!$F$11:$F$29,'MH1960'!A48,'MH1961'!$E$11:$E$29)</f>
        <v>0</v>
      </c>
      <c r="I48" s="694">
        <f>SUMIF('MH1962'!$F$11:$F$29,'MH1960'!A48,'MH1962'!$E$11:$E$29)</f>
        <v>0</v>
      </c>
      <c r="J48" s="696">
        <f>-TotalPaymentContractProviders</f>
        <v>0</v>
      </c>
      <c r="K48" s="1097">
        <f>SUM(G48:J48)</f>
        <v>0</v>
      </c>
      <c r="L48" s="1124"/>
      <c r="M48" s="821">
        <f>SUMIF('MH1965'!$E$13:$E$47,'MH1960'!A48,'MH1965'!$F$13:$F$47)+SUMIF('MH1965'!$E$13:$E$47,'MH1960'!A48,'MH1965'!$G$13:$G$47)+SUMIF('MH1965'!$I$13:$I$47,'MH1960'!A48,'MH1965'!$J$13:$J$47)+SUMIF('MH1965'!$I$13:$I$47,'MH1960'!A48,'MH1965'!$K$13:$K$47)</f>
        <v>0</v>
      </c>
      <c r="N48" s="876">
        <f>SUM(K48:M48)</f>
        <v>0</v>
      </c>
    </row>
    <row r="49" spans="1:14">
      <c r="A49" s="591">
        <v>34</v>
      </c>
      <c r="B49" s="629" t="s">
        <v>858</v>
      </c>
      <c r="C49" s="75"/>
      <c r="D49" s="584"/>
      <c r="E49" s="694">
        <f>SUM(E39,E44,E48)</f>
        <v>0</v>
      </c>
      <c r="F49" s="694">
        <f>SUM(F39,F44,F48)</f>
        <v>0</v>
      </c>
      <c r="G49" s="694">
        <f>SUM(G39,G44,G48)</f>
        <v>0</v>
      </c>
      <c r="H49" s="694">
        <f>SUM(H39,H44,H48)</f>
        <v>0</v>
      </c>
      <c r="I49" s="694">
        <f>SUM(I39,I44,I48)</f>
        <v>0</v>
      </c>
      <c r="J49" s="696">
        <f>SUM(J48)</f>
        <v>0</v>
      </c>
      <c r="K49" s="696">
        <f>SUM(K39,K44,K48)</f>
        <v>0</v>
      </c>
      <c r="L49" s="694">
        <f>SUM(L39,L44,L48)</f>
        <v>0</v>
      </c>
      <c r="M49" s="694">
        <f>SUM(M39:M48,M13:M35)</f>
        <v>0</v>
      </c>
      <c r="N49" s="821">
        <f>SUM(N40:N43,N45:N48)</f>
        <v>0</v>
      </c>
    </row>
    <row r="52" spans="1:14">
      <c r="L52" s="822"/>
      <c r="N52" s="822"/>
    </row>
    <row r="53" spans="1:14">
      <c r="L53" s="822"/>
    </row>
  </sheetData>
  <sheetProtection password="F140" sheet="1" objects="1" scenarios="1"/>
  <mergeCells count="1">
    <mergeCell ref="B37:C37"/>
  </mergeCells>
  <phoneticPr fontId="83" type="noConversion"/>
  <dataValidations count="7">
    <dataValidation type="custom" allowBlank="1" showErrorMessage="1" errorTitle="Wrong Data Entered!" error="Please enter a number!" sqref="F37 F40:F43 F45:F47">
      <formula1>ISNUMBER(G29)</formula1>
    </dataValidation>
    <dataValidation type="custom" allowBlank="1" showErrorMessage="1" errorTitle="Wrong Data Entered!" error="Please enter a number!" sqref="F30">
      <formula1>ISNUMBER(G28)</formula1>
    </dataValidation>
    <dataValidation type="custom" allowBlank="1" showErrorMessage="1" errorTitle="Wrong Data Entered!" error="Please enter a number!" sqref="F31">
      <formula1>ISNUMBER(G28)</formula1>
    </dataValidation>
    <dataValidation type="custom" allowBlank="1" showErrorMessage="1" errorTitle="Wrong Data Entered!" error="Please enter a number!" sqref="F22:F29">
      <formula1>ISNUMBER(G21)</formula1>
    </dataValidation>
    <dataValidation type="custom" allowBlank="1" showErrorMessage="1" errorTitle="Wrong Data Entered!" error="Please enter a number!" sqref="F32:F34">
      <formula1>ISNUMBER(G28)</formula1>
    </dataValidation>
    <dataValidation type="custom" allowBlank="1" showErrorMessage="1" errorTitle="Wrong Data Entered!" error="Please enter a number!" sqref="F35">
      <formula1>ISNUMBER(G29)</formula1>
    </dataValidation>
    <dataValidation type="custom" allowBlank="1" showErrorMessage="1" errorTitle="Wrong Data Entered!" error="Please enter a number." sqref="E12:F21">
      <formula1>ISNUMBER(E12)</formula1>
    </dataValidation>
  </dataValidations>
  <pageMargins left="0.25" right="0.25" top="0.25" bottom="0.5" header="0.5" footer="0.25"/>
  <pageSetup paperSize="5" scale="67" orientation="landscape" r:id="rId1"/>
  <headerFooter alignWithMargins="0">
    <oddFooter>&amp;R&amp;"Arial,Regular"&amp;8MH1960</oddFooter>
  </headerFooter>
  <ignoredErrors>
    <ignoredError sqref="G18 G22:G24 G28:G30 G35" unlockedFormula="1"/>
    <ignoredError sqref="J49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31"/>
  <sheetViews>
    <sheetView workbookViewId="0"/>
  </sheetViews>
  <sheetFormatPr defaultRowHeight="15"/>
  <cols>
    <col min="1" max="1" width="3" style="72" customWidth="1"/>
    <col min="2" max="2" width="14.109375" style="72" customWidth="1"/>
    <col min="3" max="3" width="12.44140625" style="72" customWidth="1"/>
    <col min="4" max="4" width="30.77734375" style="72" customWidth="1"/>
    <col min="5" max="5" width="12.77734375" style="72" customWidth="1"/>
    <col min="6" max="6" width="8.88671875" style="72"/>
    <col min="7" max="7" width="38.21875" style="77" customWidth="1"/>
    <col min="8" max="16384" width="8.88671875" style="615"/>
  </cols>
  <sheetData>
    <row r="1" spans="1:7" ht="15.75" thickBot="1">
      <c r="A1" s="452" t="s">
        <v>624</v>
      </c>
      <c r="B1" s="452"/>
      <c r="C1" s="452"/>
      <c r="D1" s="452"/>
      <c r="E1" s="452"/>
      <c r="F1" s="456"/>
      <c r="G1" s="833" t="s">
        <v>1012</v>
      </c>
    </row>
    <row r="2" spans="1:7" ht="15.75" thickTop="1">
      <c r="A2" s="455" t="s">
        <v>455</v>
      </c>
    </row>
    <row r="3" spans="1:7">
      <c r="A3" s="454" t="s">
        <v>459</v>
      </c>
      <c r="B3" s="615"/>
      <c r="C3" s="615"/>
      <c r="D3" s="615"/>
      <c r="E3" s="615"/>
      <c r="F3" s="615"/>
    </row>
    <row r="4" spans="1:7">
      <c r="A4" s="557" t="str">
        <f>"MH 1961 "&amp;Revision_Date</f>
        <v>MH 1961 (Rev. 9/2013)</v>
      </c>
      <c r="B4" s="615"/>
      <c r="C4" s="615"/>
      <c r="D4" s="615"/>
      <c r="E4" s="615"/>
      <c r="F4" s="615"/>
      <c r="G4" s="834" t="str">
        <f>"FISCAL YEAR "&amp; FiscalYear_with_Dash</f>
        <v>FISCAL YEAR 2012 - 2013</v>
      </c>
    </row>
    <row r="5" spans="1:7">
      <c r="A5" s="70"/>
      <c r="B5" s="71"/>
      <c r="C5" s="581" t="s">
        <v>188</v>
      </c>
      <c r="D5" s="582">
        <f>County_Name</f>
        <v>0</v>
      </c>
      <c r="E5" s="71"/>
      <c r="F5" s="71"/>
      <c r="G5" s="835"/>
    </row>
    <row r="6" spans="1:7">
      <c r="A6" s="70"/>
      <c r="B6" s="71"/>
      <c r="C6" s="581" t="s">
        <v>189</v>
      </c>
      <c r="D6" s="582">
        <f>County_Code</f>
        <v>0</v>
      </c>
      <c r="E6" s="71"/>
      <c r="F6" s="71"/>
      <c r="G6" s="836"/>
    </row>
    <row r="7" spans="1:7">
      <c r="A7" s="71"/>
      <c r="B7" s="71"/>
      <c r="C7" s="71"/>
      <c r="D7" s="70"/>
      <c r="E7" s="71"/>
      <c r="F7" s="71"/>
      <c r="G7" s="835"/>
    </row>
    <row r="8" spans="1:7">
      <c r="A8" s="583"/>
      <c r="B8" s="584"/>
      <c r="C8" s="585" t="s">
        <v>176</v>
      </c>
      <c r="D8" s="616">
        <f>Legal_Entity_Name</f>
        <v>0</v>
      </c>
      <c r="E8" s="586" t="s">
        <v>161</v>
      </c>
      <c r="F8" s="586" t="s">
        <v>162</v>
      </c>
      <c r="G8" s="586" t="s">
        <v>132</v>
      </c>
    </row>
    <row r="9" spans="1:7">
      <c r="A9" s="583"/>
      <c r="B9" s="584"/>
      <c r="C9" s="585" t="s">
        <v>177</v>
      </c>
      <c r="D9" s="616">
        <f>Legal_Entity_Number</f>
        <v>0</v>
      </c>
      <c r="E9" s="1341" t="s">
        <v>768</v>
      </c>
      <c r="F9" s="1343" t="s">
        <v>769</v>
      </c>
      <c r="G9" s="1343" t="s">
        <v>770</v>
      </c>
    </row>
    <row r="10" spans="1:7" ht="24" customHeight="1">
      <c r="A10" s="1345" t="s">
        <v>771</v>
      </c>
      <c r="B10" s="1346"/>
      <c r="C10" s="1346"/>
      <c r="D10" s="1347"/>
      <c r="E10" s="1342"/>
      <c r="F10" s="1344"/>
      <c r="G10" s="1344"/>
    </row>
    <row r="11" spans="1:7">
      <c r="A11" s="626">
        <v>1</v>
      </c>
      <c r="B11" s="1338" t="s">
        <v>772</v>
      </c>
      <c r="C11" s="1339"/>
      <c r="D11" s="1340"/>
      <c r="E11" s="1041"/>
      <c r="F11" s="1042"/>
      <c r="G11" s="837" t="str">
        <f>IF(ISNUMBER(F11),VLOOKUP(F11,'MH1960'!$A$13:$B$48,2,FALSE),"")</f>
        <v/>
      </c>
    </row>
    <row r="12" spans="1:7">
      <c r="A12" s="626">
        <v>2</v>
      </c>
      <c r="B12" s="1338" t="s">
        <v>793</v>
      </c>
      <c r="C12" s="1339"/>
      <c r="D12" s="1340"/>
      <c r="E12" s="1041"/>
      <c r="F12" s="1042"/>
      <c r="G12" s="837" t="str">
        <f>IF(ISNUMBER(F12),VLOOKUP(F12,'MH1960'!$A$13:$D$48,2,FALSE),"")</f>
        <v/>
      </c>
    </row>
    <row r="13" spans="1:7">
      <c r="A13" s="626">
        <v>3</v>
      </c>
      <c r="B13" s="1043" t="s">
        <v>794</v>
      </c>
      <c r="C13" s="1044"/>
      <c r="D13" s="1045"/>
      <c r="E13" s="1041"/>
      <c r="F13" s="1042"/>
      <c r="G13" s="837" t="str">
        <f>IF(ISNUMBER(F13),VLOOKUP(F13,'MH1960'!$A$13:$D$48,2,FALSE),"")</f>
        <v/>
      </c>
    </row>
    <row r="14" spans="1:7">
      <c r="A14" s="626">
        <v>4</v>
      </c>
      <c r="B14" s="1043" t="s">
        <v>795</v>
      </c>
      <c r="C14" s="1044"/>
      <c r="D14" s="1045"/>
      <c r="E14" s="1041"/>
      <c r="F14" s="1042"/>
      <c r="G14" s="837" t="str">
        <f>IF(ISNUMBER(F14),VLOOKUP(F14,'MH1960'!$A$13:$D$48,2,FALSE),"")</f>
        <v/>
      </c>
    </row>
    <row r="15" spans="1:7">
      <c r="A15" s="626">
        <v>5</v>
      </c>
      <c r="B15" s="1043" t="s">
        <v>796</v>
      </c>
      <c r="C15" s="1044"/>
      <c r="D15" s="1045"/>
      <c r="E15" s="1041"/>
      <c r="F15" s="1042"/>
      <c r="G15" s="837" t="str">
        <f>IF(ISNUMBER(F15),VLOOKUP(F15,'MH1960'!$A$13:$D$48,2,FALSE),"")</f>
        <v/>
      </c>
    </row>
    <row r="16" spans="1:7">
      <c r="A16" s="626">
        <v>6</v>
      </c>
      <c r="B16" s="1043" t="s">
        <v>797</v>
      </c>
      <c r="C16" s="1044"/>
      <c r="D16" s="1045"/>
      <c r="E16" s="1041"/>
      <c r="F16" s="1042"/>
      <c r="G16" s="837" t="str">
        <f>IF(ISNUMBER(F16),VLOOKUP(F16,'MH1960'!$A$13:$D$48,2,FALSE),"")</f>
        <v/>
      </c>
    </row>
    <row r="17" spans="1:7">
      <c r="A17" s="626">
        <v>7</v>
      </c>
      <c r="B17" s="1043" t="s">
        <v>798</v>
      </c>
      <c r="C17" s="1044"/>
      <c r="D17" s="1045"/>
      <c r="E17" s="1041"/>
      <c r="F17" s="1042"/>
      <c r="G17" s="837" t="str">
        <f>IF(ISNUMBER(F17),VLOOKUP(F17,'MH1960'!$A$13:$D$48,2,FALSE),"")</f>
        <v/>
      </c>
    </row>
    <row r="18" spans="1:7">
      <c r="A18" s="626">
        <v>8</v>
      </c>
      <c r="B18" s="1043" t="s">
        <v>799</v>
      </c>
      <c r="C18" s="1044"/>
      <c r="D18" s="1045"/>
      <c r="E18" s="1041"/>
      <c r="F18" s="1042"/>
      <c r="G18" s="837" t="str">
        <f>IF(ISNUMBER(F18),VLOOKUP(F18,'MH1960'!$A$13:$D$48,2,FALSE),"")</f>
        <v/>
      </c>
    </row>
    <row r="19" spans="1:7">
      <c r="A19" s="626">
        <v>9</v>
      </c>
      <c r="B19" s="1043" t="s">
        <v>800</v>
      </c>
      <c r="C19" s="1044"/>
      <c r="D19" s="1045"/>
      <c r="E19" s="1041"/>
      <c r="F19" s="1042"/>
      <c r="G19" s="837" t="str">
        <f>IF(ISNUMBER(F19),VLOOKUP(F19,'MH1960'!$A$13:$D$48,2,FALSE),"")</f>
        <v/>
      </c>
    </row>
    <row r="20" spans="1:7">
      <c r="A20" s="626">
        <v>10</v>
      </c>
      <c r="B20" s="1043" t="s">
        <v>801</v>
      </c>
      <c r="C20" s="1044"/>
      <c r="D20" s="1045"/>
      <c r="E20" s="1041"/>
      <c r="F20" s="1042"/>
      <c r="G20" s="837" t="str">
        <f>IF(ISNUMBER(F20),VLOOKUP(F20,'MH1960'!$A$13:$D$48,2,FALSE),"")</f>
        <v/>
      </c>
    </row>
    <row r="21" spans="1:7">
      <c r="A21" s="626">
        <v>11</v>
      </c>
      <c r="B21" s="1043" t="s">
        <v>802</v>
      </c>
      <c r="C21" s="1044"/>
      <c r="D21" s="1045"/>
      <c r="E21" s="1041"/>
      <c r="F21" s="1042"/>
      <c r="G21" s="837" t="str">
        <f>IF(ISNUMBER(F21),VLOOKUP(F21,'MH1960'!$A$13:$D$48,2,FALSE),"")</f>
        <v/>
      </c>
    </row>
    <row r="22" spans="1:7">
      <c r="A22" s="626">
        <v>12</v>
      </c>
      <c r="B22" s="1338"/>
      <c r="C22" s="1339"/>
      <c r="D22" s="1340"/>
      <c r="E22" s="1041"/>
      <c r="F22" s="1042"/>
      <c r="G22" s="837" t="str">
        <f>IF(ISNUMBER(F22),VLOOKUP(F22,'MH1960'!$A$13:$D$48,2,FALSE),"")</f>
        <v/>
      </c>
    </row>
    <row r="23" spans="1:7">
      <c r="A23" s="626">
        <v>13</v>
      </c>
      <c r="B23" s="1338"/>
      <c r="C23" s="1339"/>
      <c r="D23" s="1340"/>
      <c r="E23" s="1041"/>
      <c r="F23" s="1042"/>
      <c r="G23" s="837" t="str">
        <f>IF(ISNUMBER(F23),VLOOKUP(F23,'MH1960'!$A$13:$D$48,2,FALSE),"")</f>
        <v/>
      </c>
    </row>
    <row r="24" spans="1:7">
      <c r="A24" s="626">
        <v>14</v>
      </c>
      <c r="B24" s="1338"/>
      <c r="C24" s="1339"/>
      <c r="D24" s="1340"/>
      <c r="E24" s="1041"/>
      <c r="F24" s="1042"/>
      <c r="G24" s="837" t="str">
        <f>IF(ISNUMBER(F24),VLOOKUP(F24,'MH1960'!$A$13:$D$48,2,FALSE),"")</f>
        <v/>
      </c>
    </row>
    <row r="25" spans="1:7">
      <c r="A25" s="626">
        <v>15</v>
      </c>
      <c r="B25" s="1338"/>
      <c r="C25" s="1339"/>
      <c r="D25" s="1340"/>
      <c r="E25" s="1041"/>
      <c r="F25" s="1042"/>
      <c r="G25" s="837" t="str">
        <f>IF(ISNUMBER(F25),VLOOKUP(F25,'MH1960'!$A$13:$D$48,2,FALSE),"")</f>
        <v/>
      </c>
    </row>
    <row r="26" spans="1:7">
      <c r="A26" s="626">
        <v>16</v>
      </c>
      <c r="B26" s="1338"/>
      <c r="C26" s="1339"/>
      <c r="D26" s="1340"/>
      <c r="E26" s="1041"/>
      <c r="F26" s="1042"/>
      <c r="G26" s="837" t="str">
        <f>IF(ISNUMBER(F26),VLOOKUP(F26,'MH1960'!$A$13:$D$48,2,FALSE),"")</f>
        <v/>
      </c>
    </row>
    <row r="27" spans="1:7">
      <c r="A27" s="626">
        <v>17</v>
      </c>
      <c r="B27" s="1338"/>
      <c r="C27" s="1339"/>
      <c r="D27" s="1340"/>
      <c r="E27" s="1041"/>
      <c r="F27" s="1042"/>
      <c r="G27" s="837" t="str">
        <f>IF(ISNUMBER(F27),VLOOKUP(F27,'MH1960'!$A$13:$D$48,2,FALSE),"")</f>
        <v/>
      </c>
    </row>
    <row r="28" spans="1:7">
      <c r="A28" s="626">
        <v>18</v>
      </c>
      <c r="B28" s="1338"/>
      <c r="C28" s="1339"/>
      <c r="D28" s="1340"/>
      <c r="E28" s="1041"/>
      <c r="F28" s="1042"/>
      <c r="G28" s="837" t="str">
        <f>IF(ISNUMBER(F28),VLOOKUP(F28,'MH1960'!$A$13:$D$48,2,FALSE),"")</f>
        <v/>
      </c>
    </row>
    <row r="29" spans="1:7">
      <c r="A29" s="626">
        <v>19</v>
      </c>
      <c r="B29" s="1338"/>
      <c r="C29" s="1339"/>
      <c r="D29" s="1340"/>
      <c r="E29" s="1041"/>
      <c r="F29" s="1042"/>
      <c r="G29" s="837" t="str">
        <f>IF(ISNUMBER(F29),VLOOKUP(F29,'MH1960'!$A$13:$D$48,2,FALSE),"")</f>
        <v/>
      </c>
    </row>
    <row r="30" spans="1:7">
      <c r="A30" s="591">
        <v>20</v>
      </c>
      <c r="B30" s="617" t="s">
        <v>190</v>
      </c>
      <c r="C30" s="618"/>
      <c r="D30" s="619"/>
      <c r="E30" s="699">
        <f>SUM(E11:E29)</f>
        <v>0</v>
      </c>
      <c r="F30" s="620"/>
      <c r="G30" s="838"/>
    </row>
    <row r="31" spans="1:7">
      <c r="A31" s="85"/>
      <c r="B31" s="85"/>
      <c r="C31" s="85"/>
      <c r="D31" s="85"/>
      <c r="E31" s="85"/>
      <c r="F31" s="85"/>
      <c r="G31" s="839"/>
    </row>
  </sheetData>
  <sheetProtection password="F140" sheet="1" objects="1" scenarios="1"/>
  <mergeCells count="14">
    <mergeCell ref="B27:D27"/>
    <mergeCell ref="B28:D28"/>
    <mergeCell ref="B29:D29"/>
    <mergeCell ref="B23:D23"/>
    <mergeCell ref="B24:D24"/>
    <mergeCell ref="B25:D25"/>
    <mergeCell ref="B26:D26"/>
    <mergeCell ref="B22:D22"/>
    <mergeCell ref="E9:E10"/>
    <mergeCell ref="F9:F10"/>
    <mergeCell ref="G9:G10"/>
    <mergeCell ref="A10:D10"/>
    <mergeCell ref="B11:D11"/>
    <mergeCell ref="B12:D12"/>
  </mergeCells>
  <phoneticPr fontId="83" type="noConversion"/>
  <dataValidations count="2">
    <dataValidation type="list" allowBlank="1" showInputMessage="1" showErrorMessage="1" errorTitle="Not an MH 1960 Line Number" error="The line number you entered does not match any of the relevant line numbers on the MH1960." sqref="F12:F29">
      <formula1>"1,2,3,4,5,6,7,8,9,10,11,12,13,14,15,16,17,18,19,20,21,22,23,24,29,33"</formula1>
    </dataValidation>
    <dataValidation type="list" allowBlank="1" showInputMessage="1" showErrorMessage="1" errorTitle="Not an MH 1960 Line Number" error="The line number you entered does not match any of the relevant line numbers on the MH1960." sqref="F11">
      <formula1>"1,2,3,4,5,6,7,8,9,10,11,12,13,14,15,16,17,18,19,20,21,22,23,24,29,33"</formula1>
    </dataValidation>
  </dataValidations>
  <pageMargins left="0.5" right="0.5" top="1" bottom="1" header="0.5" footer="0.5"/>
  <pageSetup paperSize="5" orientation="landscape" r:id="rId1"/>
  <headerFooter alignWithMargins="0">
    <oddFooter>&amp;R&amp;"Arial,Regular"&amp;8MH1961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1"/>
  <sheetViews>
    <sheetView workbookViewId="0"/>
  </sheetViews>
  <sheetFormatPr defaultRowHeight="15"/>
  <cols>
    <col min="1" max="1" width="3" style="72" customWidth="1"/>
    <col min="2" max="2" width="2.33203125" style="72" customWidth="1"/>
    <col min="3" max="3" width="12.44140625" style="72" customWidth="1"/>
    <col min="4" max="4" width="30.77734375" style="72" customWidth="1"/>
    <col min="5" max="5" width="12.77734375" style="72" customWidth="1"/>
    <col min="6" max="6" width="8.88671875" style="72"/>
    <col min="7" max="7" width="39.33203125" style="77" customWidth="1"/>
    <col min="8" max="16384" width="8.88671875" style="615"/>
  </cols>
  <sheetData>
    <row r="1" spans="1:7" ht="15.75" thickBot="1">
      <c r="A1" s="452" t="s">
        <v>624</v>
      </c>
      <c r="B1" s="452"/>
      <c r="C1" s="452"/>
      <c r="D1" s="452"/>
      <c r="E1" s="452"/>
      <c r="F1" s="456"/>
      <c r="G1" s="1150" t="s">
        <v>1012</v>
      </c>
    </row>
    <row r="2" spans="1:7" ht="15.75" thickTop="1">
      <c r="A2" s="455" t="s">
        <v>455</v>
      </c>
    </row>
    <row r="3" spans="1:7">
      <c r="A3" s="496" t="s">
        <v>777</v>
      </c>
      <c r="B3" s="615"/>
      <c r="C3" s="615"/>
      <c r="D3" s="615"/>
      <c r="E3" s="615"/>
      <c r="F3" s="615"/>
    </row>
    <row r="4" spans="1:7">
      <c r="A4" s="557" t="str">
        <f>"MH 1962 "&amp;Revision_Date</f>
        <v>MH 1962 (Rev. 9/2013)</v>
      </c>
      <c r="B4" s="615"/>
      <c r="C4" s="615"/>
      <c r="D4" s="615"/>
      <c r="E4" s="615"/>
      <c r="F4" s="615"/>
      <c r="G4" s="558" t="str">
        <f>"FISCAL YEAR "&amp; FiscalYear_with_Dash</f>
        <v>FISCAL YEAR 2012 - 2013</v>
      </c>
    </row>
    <row r="5" spans="1:7">
      <c r="A5" s="70"/>
      <c r="B5" s="71"/>
      <c r="C5" s="581" t="s">
        <v>188</v>
      </c>
      <c r="D5" s="582">
        <f>County_Name</f>
        <v>0</v>
      </c>
      <c r="E5" s="71"/>
      <c r="F5" s="71"/>
      <c r="G5" s="835"/>
    </row>
    <row r="6" spans="1:7">
      <c r="A6" s="70"/>
      <c r="B6" s="71"/>
      <c r="C6" s="581" t="s">
        <v>189</v>
      </c>
      <c r="D6" s="582">
        <f>County_Code</f>
        <v>0</v>
      </c>
      <c r="E6" s="71"/>
      <c r="F6" s="71"/>
      <c r="G6" s="836"/>
    </row>
    <row r="7" spans="1:7">
      <c r="A7" s="71"/>
      <c r="B7" s="71"/>
      <c r="C7" s="71"/>
      <c r="D7" s="70"/>
      <c r="E7" s="71"/>
      <c r="F7" s="71"/>
      <c r="G7" s="835"/>
    </row>
    <row r="8" spans="1:7">
      <c r="A8" s="583"/>
      <c r="B8" s="584"/>
      <c r="C8" s="585" t="s">
        <v>176</v>
      </c>
      <c r="D8" s="616">
        <f>Legal_Entity_Name</f>
        <v>0</v>
      </c>
      <c r="E8" s="586" t="s">
        <v>161</v>
      </c>
      <c r="F8" s="586" t="s">
        <v>162</v>
      </c>
      <c r="G8" s="586" t="s">
        <v>132</v>
      </c>
    </row>
    <row r="9" spans="1:7">
      <c r="A9" s="583"/>
      <c r="B9" s="584"/>
      <c r="C9" s="585" t="s">
        <v>177</v>
      </c>
      <c r="D9" s="616">
        <f>Legal_Entity_Number</f>
        <v>0</v>
      </c>
      <c r="E9" s="1341" t="s">
        <v>768</v>
      </c>
      <c r="F9" s="1343" t="s">
        <v>1096</v>
      </c>
      <c r="G9" s="1343" t="s">
        <v>770</v>
      </c>
    </row>
    <row r="10" spans="1:7" ht="23.25" customHeight="1">
      <c r="A10" s="1345" t="s">
        <v>771</v>
      </c>
      <c r="B10" s="1346"/>
      <c r="C10" s="1346"/>
      <c r="D10" s="1347"/>
      <c r="E10" s="1342"/>
      <c r="F10" s="1344"/>
      <c r="G10" s="1344"/>
    </row>
    <row r="11" spans="1:7">
      <c r="A11" s="626">
        <v>1</v>
      </c>
      <c r="B11" s="1338"/>
      <c r="C11" s="1339"/>
      <c r="D11" s="1340"/>
      <c r="E11" s="1041"/>
      <c r="F11" s="1042"/>
      <c r="G11" s="837" t="str">
        <f>IF(ISNUMBER(F11),VLOOKUP(F11,'MH1960'!$A$13:$B$49,2,FALSE),"")</f>
        <v/>
      </c>
    </row>
    <row r="12" spans="1:7">
      <c r="A12" s="626">
        <v>2</v>
      </c>
      <c r="B12" s="1338"/>
      <c r="C12" s="1339"/>
      <c r="D12" s="1340"/>
      <c r="E12" s="1041"/>
      <c r="F12" s="1042"/>
      <c r="G12" s="837" t="str">
        <f>IF(ISNUMBER(F12),VLOOKUP(F12,'MH1960'!$A$13:$B$49,2,FALSE),"")</f>
        <v/>
      </c>
    </row>
    <row r="13" spans="1:7">
      <c r="A13" s="626">
        <v>3</v>
      </c>
      <c r="B13" s="1338"/>
      <c r="C13" s="1339"/>
      <c r="D13" s="1340"/>
      <c r="E13" s="1041"/>
      <c r="F13" s="1042"/>
      <c r="G13" s="837" t="str">
        <f>IF(ISNUMBER(F13),VLOOKUP(F13,'MH1960'!$A$13:$B$49,2,FALSE),"")</f>
        <v/>
      </c>
    </row>
    <row r="14" spans="1:7">
      <c r="A14" s="626">
        <v>4</v>
      </c>
      <c r="B14" s="1338"/>
      <c r="C14" s="1339"/>
      <c r="D14" s="1340"/>
      <c r="E14" s="1041"/>
      <c r="F14" s="1042"/>
      <c r="G14" s="837" t="str">
        <f>IF(ISNUMBER(F14),VLOOKUP(F14,'MH1960'!$A$13:$B$49,2,FALSE),"")</f>
        <v/>
      </c>
    </row>
    <row r="15" spans="1:7">
      <c r="A15" s="626">
        <v>5</v>
      </c>
      <c r="B15" s="1338"/>
      <c r="C15" s="1339"/>
      <c r="D15" s="1340"/>
      <c r="E15" s="1041"/>
      <c r="F15" s="1042"/>
      <c r="G15" s="837" t="str">
        <f>IF(ISNUMBER(F15),VLOOKUP(F15,'MH1960'!$A$13:$B$49,2,FALSE),"")</f>
        <v/>
      </c>
    </row>
    <row r="16" spans="1:7">
      <c r="A16" s="626">
        <v>6</v>
      </c>
      <c r="B16" s="1338"/>
      <c r="C16" s="1339"/>
      <c r="D16" s="1340"/>
      <c r="E16" s="1041"/>
      <c r="F16" s="1042"/>
      <c r="G16" s="837" t="str">
        <f>IF(ISNUMBER(F16),VLOOKUP(F16,'MH1960'!$A$13:$B$49,2,FALSE),"")</f>
        <v/>
      </c>
    </row>
    <row r="17" spans="1:7">
      <c r="A17" s="626">
        <v>7</v>
      </c>
      <c r="B17" s="1338"/>
      <c r="C17" s="1339"/>
      <c r="D17" s="1340"/>
      <c r="E17" s="1041"/>
      <c r="F17" s="1042"/>
      <c r="G17" s="837" t="str">
        <f>IF(ISNUMBER(F17),VLOOKUP(F17,'MH1960'!$A$13:$B$49,2,FALSE),"")</f>
        <v/>
      </c>
    </row>
    <row r="18" spans="1:7">
      <c r="A18" s="626">
        <v>8</v>
      </c>
      <c r="B18" s="1338"/>
      <c r="C18" s="1339"/>
      <c r="D18" s="1340"/>
      <c r="E18" s="1041"/>
      <c r="F18" s="1042"/>
      <c r="G18" s="837" t="str">
        <f>IF(ISNUMBER(F18),VLOOKUP(F18,'MH1960'!$A$13:$B$49,2,FALSE),"")</f>
        <v/>
      </c>
    </row>
    <row r="19" spans="1:7">
      <c r="A19" s="626">
        <v>9</v>
      </c>
      <c r="B19" s="1338"/>
      <c r="C19" s="1339"/>
      <c r="D19" s="1340"/>
      <c r="E19" s="1041"/>
      <c r="F19" s="1042"/>
      <c r="G19" s="837" t="str">
        <f>IF(ISNUMBER(F19),VLOOKUP(F19,'MH1960'!$A$13:$B$49,2,FALSE),"")</f>
        <v/>
      </c>
    </row>
    <row r="20" spans="1:7">
      <c r="A20" s="626">
        <v>10</v>
      </c>
      <c r="B20" s="1338"/>
      <c r="C20" s="1339"/>
      <c r="D20" s="1340"/>
      <c r="E20" s="1041"/>
      <c r="F20" s="1042"/>
      <c r="G20" s="837" t="str">
        <f>IF(ISNUMBER(F20),VLOOKUP(F20,'MH1960'!$A$13:$B$49,2,FALSE),"")</f>
        <v/>
      </c>
    </row>
    <row r="21" spans="1:7">
      <c r="A21" s="626">
        <v>11</v>
      </c>
      <c r="B21" s="1338"/>
      <c r="C21" s="1339"/>
      <c r="D21" s="1340"/>
      <c r="E21" s="1041"/>
      <c r="F21" s="1042"/>
      <c r="G21" s="837" t="str">
        <f>IF(ISNUMBER(F21),VLOOKUP(F21,'MH1960'!$A$13:$B$49,2,FALSE),"")</f>
        <v/>
      </c>
    </row>
    <row r="22" spans="1:7">
      <c r="A22" s="626">
        <v>12</v>
      </c>
      <c r="B22" s="1338"/>
      <c r="C22" s="1339"/>
      <c r="D22" s="1340"/>
      <c r="E22" s="1041"/>
      <c r="F22" s="1042"/>
      <c r="G22" s="837" t="str">
        <f>IF(ISNUMBER(F22),VLOOKUP(F22,'MH1960'!$A$13:$B$49,2,FALSE),"")</f>
        <v/>
      </c>
    </row>
    <row r="23" spans="1:7">
      <c r="A23" s="626">
        <v>13</v>
      </c>
      <c r="B23" s="1338"/>
      <c r="C23" s="1339"/>
      <c r="D23" s="1340"/>
      <c r="E23" s="1041"/>
      <c r="F23" s="1042"/>
      <c r="G23" s="837" t="str">
        <f>IF(ISNUMBER(F23),VLOOKUP(F23,'MH1960'!$A$13:$B$49,2,FALSE),"")</f>
        <v/>
      </c>
    </row>
    <row r="24" spans="1:7">
      <c r="A24" s="626">
        <v>14</v>
      </c>
      <c r="B24" s="1338"/>
      <c r="C24" s="1339"/>
      <c r="D24" s="1340"/>
      <c r="E24" s="1041"/>
      <c r="F24" s="1042"/>
      <c r="G24" s="837" t="str">
        <f>IF(ISNUMBER(F24),VLOOKUP(F24,'MH1960'!$A$13:$B$49,2,FALSE),"")</f>
        <v/>
      </c>
    </row>
    <row r="25" spans="1:7">
      <c r="A25" s="626">
        <v>15</v>
      </c>
      <c r="B25" s="1338"/>
      <c r="C25" s="1339"/>
      <c r="D25" s="1340"/>
      <c r="E25" s="1041"/>
      <c r="F25" s="1042"/>
      <c r="G25" s="837" t="str">
        <f>IF(ISNUMBER(F25),VLOOKUP(F25,'MH1960'!$A$13:$B$49,2,FALSE),"")</f>
        <v/>
      </c>
    </row>
    <row r="26" spans="1:7">
      <c r="A26" s="626">
        <v>16</v>
      </c>
      <c r="B26" s="1338"/>
      <c r="C26" s="1339"/>
      <c r="D26" s="1340"/>
      <c r="E26" s="1041"/>
      <c r="F26" s="1042"/>
      <c r="G26" s="837" t="str">
        <f>IF(ISNUMBER(F26),VLOOKUP(F26,'MH1960'!$A$13:$B$49,2,FALSE),"")</f>
        <v/>
      </c>
    </row>
    <row r="27" spans="1:7">
      <c r="A27" s="626">
        <v>17</v>
      </c>
      <c r="B27" s="1338"/>
      <c r="C27" s="1339"/>
      <c r="D27" s="1340"/>
      <c r="E27" s="1041"/>
      <c r="F27" s="1042"/>
      <c r="G27" s="837" t="str">
        <f>IF(ISNUMBER(F27),VLOOKUP(F27,'MH1960'!$A$13:$B$49,2,FALSE),"")</f>
        <v/>
      </c>
    </row>
    <row r="28" spans="1:7">
      <c r="A28" s="626">
        <v>18</v>
      </c>
      <c r="B28" s="1338"/>
      <c r="C28" s="1339"/>
      <c r="D28" s="1340"/>
      <c r="E28" s="1041"/>
      <c r="F28" s="1042"/>
      <c r="G28" s="837" t="str">
        <f>IF(ISNUMBER(F28),VLOOKUP(F28,'MH1960'!$A$13:$B$49,2,FALSE),"")</f>
        <v/>
      </c>
    </row>
    <row r="29" spans="1:7">
      <c r="A29" s="626">
        <v>19</v>
      </c>
      <c r="B29" s="1338"/>
      <c r="C29" s="1339"/>
      <c r="D29" s="1340"/>
      <c r="E29" s="1041"/>
      <c r="F29" s="1042"/>
      <c r="G29" s="837" t="str">
        <f>IF(ISNUMBER(F29),VLOOKUP(F29,'MH1960'!$A$13:$B$49,2,FALSE),"")</f>
        <v/>
      </c>
    </row>
    <row r="30" spans="1:7">
      <c r="A30" s="591">
        <v>20</v>
      </c>
      <c r="B30" s="617" t="s">
        <v>190</v>
      </c>
      <c r="C30" s="618"/>
      <c r="D30" s="619"/>
      <c r="E30" s="699">
        <f>SUM(E11:E29)</f>
        <v>0</v>
      </c>
      <c r="F30" s="620">
        <v>0</v>
      </c>
      <c r="G30" s="838">
        <v>0</v>
      </c>
    </row>
    <row r="31" spans="1:7">
      <c r="A31" s="85"/>
      <c r="B31" s="85"/>
      <c r="C31" s="85"/>
      <c r="D31" s="85"/>
      <c r="E31" s="85"/>
      <c r="F31" s="85"/>
      <c r="G31" s="839"/>
    </row>
  </sheetData>
  <sheetProtection password="F140" sheet="1" objects="1" scenarios="1"/>
  <mergeCells count="23">
    <mergeCell ref="B12:D12"/>
    <mergeCell ref="G9:G10"/>
    <mergeCell ref="A10:D10"/>
    <mergeCell ref="B11:D11"/>
    <mergeCell ref="E9:E10"/>
    <mergeCell ref="F9:F10"/>
    <mergeCell ref="B13:D13"/>
    <mergeCell ref="B20:D20"/>
    <mergeCell ref="B16:D16"/>
    <mergeCell ref="B17:D17"/>
    <mergeCell ref="B18:D18"/>
    <mergeCell ref="B19:D19"/>
    <mergeCell ref="B14:D14"/>
    <mergeCell ref="B15:D15"/>
    <mergeCell ref="B21:D21"/>
    <mergeCell ref="B22:D22"/>
    <mergeCell ref="B27:D27"/>
    <mergeCell ref="B29:D29"/>
    <mergeCell ref="B23:D23"/>
    <mergeCell ref="B24:D24"/>
    <mergeCell ref="B25:D25"/>
    <mergeCell ref="B26:D26"/>
    <mergeCell ref="B28:D28"/>
  </mergeCells>
  <phoneticPr fontId="83" type="noConversion"/>
  <dataValidations count="1">
    <dataValidation type="list" allowBlank="1" showInputMessage="1" showErrorMessage="1" errorTitle="Not an MH 1960 Line Number" error="The line number you entered does not match any of the relevant line numbers on the MH1960." sqref="F11:F29">
      <formula1>"1,2,3,4,5,6,7,8,9,10,11,12,13,14,15,16,17,18,19,20,21,22,23,24,29,33"</formula1>
    </dataValidation>
  </dataValidations>
  <pageMargins left="0.75" right="0.75" top="1" bottom="1" header="0.5" footer="0.5"/>
  <pageSetup paperSize="5" orientation="landscape" r:id="rId1"/>
  <headerFooter alignWithMargins="0">
    <oddFooter>&amp;R&amp;"Arial,Regular"&amp;8MH1962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34">
    <pageSetUpPr fitToPage="1"/>
  </sheetPr>
  <dimension ref="A1:O64"/>
  <sheetViews>
    <sheetView workbookViewId="0"/>
  </sheetViews>
  <sheetFormatPr defaultColWidth="8.77734375" defaultRowHeight="15"/>
  <cols>
    <col min="1" max="1" width="4.77734375" style="449" customWidth="1"/>
    <col min="2" max="2" width="3.5546875" style="449" customWidth="1"/>
    <col min="3" max="3" width="12.44140625" style="449" customWidth="1"/>
    <col min="4" max="4" width="5.77734375" style="449" customWidth="1"/>
    <col min="5" max="5" width="12.44140625" style="449" customWidth="1"/>
    <col min="6" max="6" width="18.6640625" style="449" bestFit="1" customWidth="1"/>
    <col min="7" max="7" width="17.109375" style="449" bestFit="1" customWidth="1"/>
    <col min="8" max="8" width="16" style="449" hidden="1" customWidth="1"/>
    <col min="9" max="9" width="13.33203125" style="449" hidden="1" customWidth="1"/>
    <col min="10" max="10" width="20.109375" style="449" customWidth="1"/>
    <col min="11" max="11" width="18.109375" style="449" customWidth="1"/>
    <col min="12" max="12" width="18.6640625" style="449" customWidth="1"/>
    <col min="13" max="14" width="18" style="449" customWidth="1"/>
    <col min="15" max="15" width="16.88671875" style="449" customWidth="1"/>
    <col min="16" max="16384" width="8.77734375" style="449"/>
  </cols>
  <sheetData>
    <row r="1" spans="1:15" s="219" customFormat="1" ht="15.75" customHeight="1" thickBot="1">
      <c r="A1" s="922" t="s">
        <v>624</v>
      </c>
      <c r="B1" s="922"/>
      <c r="C1" s="452"/>
      <c r="D1" s="452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923" t="s">
        <v>1013</v>
      </c>
    </row>
    <row r="2" spans="1:15" s="72" customFormat="1" ht="15.75" customHeight="1" thickTop="1">
      <c r="A2" s="455" t="s">
        <v>455</v>
      </c>
    </row>
    <row r="3" spans="1:15" s="72" customFormat="1" ht="15.75" customHeight="1">
      <c r="A3" s="457" t="s">
        <v>629</v>
      </c>
      <c r="B3"/>
      <c r="C3"/>
      <c r="D3"/>
      <c r="E3"/>
      <c r="M3"/>
      <c r="N3"/>
      <c r="O3"/>
    </row>
    <row r="4" spans="1:15" s="72" customFormat="1" ht="31.7" customHeight="1">
      <c r="A4" s="557" t="str">
        <f>"MH 1963 "&amp;Revision_Date</f>
        <v>MH 1963 (Rev. 9/2013)</v>
      </c>
      <c r="B4"/>
      <c r="C4"/>
      <c r="D4"/>
      <c r="E4"/>
      <c r="M4" s="558"/>
      <c r="N4" s="558"/>
      <c r="O4" s="558" t="str">
        <f>"FISCAL YEAR "&amp; FiscalYear_with_Dash</f>
        <v>FISCAL YEAR 2012 - 2013</v>
      </c>
    </row>
    <row r="5" spans="1:15" s="72" customFormat="1">
      <c r="A5" s="70"/>
      <c r="B5" s="71"/>
      <c r="C5" s="265" t="s">
        <v>188</v>
      </c>
      <c r="D5" s="344">
        <f>County_Name</f>
        <v>0</v>
      </c>
      <c r="E5" s="71"/>
      <c r="F5" s="71"/>
    </row>
    <row r="6" spans="1:15" s="72" customFormat="1">
      <c r="A6" s="70"/>
      <c r="B6" s="71"/>
      <c r="C6" s="265" t="s">
        <v>189</v>
      </c>
      <c r="D6" s="344">
        <f>County_Code</f>
        <v>0</v>
      </c>
      <c r="E6" s="71"/>
      <c r="F6" s="71"/>
    </row>
    <row r="7" spans="1:15" s="72" customFormat="1" ht="4.1500000000000004" customHeight="1">
      <c r="D7" s="84"/>
    </row>
    <row r="8" spans="1:15" s="447" customFormat="1" ht="19.5" customHeight="1">
      <c r="A8" s="448" t="s">
        <v>161</v>
      </c>
      <c r="B8" s="1357" t="s">
        <v>162</v>
      </c>
      <c r="C8" s="1358"/>
      <c r="D8" s="1359"/>
      <c r="E8" s="448" t="s">
        <v>132</v>
      </c>
      <c r="F8" s="448" t="s">
        <v>163</v>
      </c>
      <c r="G8" s="448" t="s">
        <v>164</v>
      </c>
      <c r="H8" s="448" t="s">
        <v>165</v>
      </c>
      <c r="I8" s="448" t="s">
        <v>166</v>
      </c>
      <c r="J8" s="448" t="s">
        <v>165</v>
      </c>
      <c r="K8" s="448" t="s">
        <v>166</v>
      </c>
      <c r="L8" s="448" t="s">
        <v>133</v>
      </c>
      <c r="M8" s="448" t="s">
        <v>167</v>
      </c>
      <c r="N8" s="448" t="s">
        <v>168</v>
      </c>
      <c r="O8" s="448" t="s">
        <v>169</v>
      </c>
    </row>
    <row r="9" spans="1:15" s="77" customFormat="1" ht="15" customHeight="1">
      <c r="A9" s="1363" t="s">
        <v>602</v>
      </c>
      <c r="B9" s="1365" t="s">
        <v>603</v>
      </c>
      <c r="C9" s="1366"/>
      <c r="D9" s="1367"/>
      <c r="E9" s="1370" t="s">
        <v>604</v>
      </c>
      <c r="F9" s="1370" t="s">
        <v>869</v>
      </c>
      <c r="G9" s="1373" t="s">
        <v>870</v>
      </c>
      <c r="H9" s="1374"/>
      <c r="I9" s="1375"/>
      <c r="J9" s="1370" t="s">
        <v>871</v>
      </c>
      <c r="K9" s="1370" t="s">
        <v>872</v>
      </c>
      <c r="L9" s="1370" t="s">
        <v>873</v>
      </c>
      <c r="M9" s="1370" t="s">
        <v>874</v>
      </c>
      <c r="N9" s="1370" t="s">
        <v>875</v>
      </c>
      <c r="O9" s="1370" t="s">
        <v>944</v>
      </c>
    </row>
    <row r="10" spans="1:15" s="77" customFormat="1" ht="30" customHeight="1">
      <c r="A10" s="1364"/>
      <c r="B10" s="1368"/>
      <c r="C10" s="1368"/>
      <c r="D10" s="1369"/>
      <c r="E10" s="1371"/>
      <c r="F10" s="1372"/>
      <c r="G10" s="1376"/>
      <c r="H10" s="1377"/>
      <c r="I10" s="1378"/>
      <c r="J10" s="1372"/>
      <c r="K10" s="1372"/>
      <c r="L10" s="1372"/>
      <c r="M10" s="1372"/>
      <c r="N10" s="1372"/>
      <c r="O10" s="1372"/>
    </row>
    <row r="11" spans="1:15" s="918" customFormat="1" ht="15" customHeight="1">
      <c r="A11" s="913"/>
      <c r="B11" s="914"/>
      <c r="C11" s="915"/>
      <c r="D11" s="916"/>
      <c r="E11" s="913"/>
      <c r="F11" s="917" t="str">
        <f t="shared" ref="F11:O11" si="0">Entire_FiscalYear</f>
        <v>07/01/12 - 06/30/13</v>
      </c>
      <c r="G11" s="917" t="str">
        <f t="shared" si="0"/>
        <v>07/01/12 - 06/30/13</v>
      </c>
      <c r="H11" s="917" t="str">
        <f t="shared" si="0"/>
        <v>07/01/12 - 06/30/13</v>
      </c>
      <c r="I11" s="917" t="str">
        <f t="shared" si="0"/>
        <v>07/01/12 - 06/30/13</v>
      </c>
      <c r="J11" s="917" t="str">
        <f t="shared" si="0"/>
        <v>07/01/12 - 06/30/13</v>
      </c>
      <c r="K11" s="917" t="str">
        <f t="shared" si="0"/>
        <v>07/01/12 - 06/30/13</v>
      </c>
      <c r="L11" s="917" t="str">
        <f t="shared" si="0"/>
        <v>07/01/12 - 06/30/13</v>
      </c>
      <c r="M11" s="917" t="str">
        <f t="shared" si="0"/>
        <v>07/01/12 - 06/30/13</v>
      </c>
      <c r="N11" s="917" t="str">
        <f t="shared" si="0"/>
        <v>07/01/12 - 06/30/13</v>
      </c>
      <c r="O11" s="917" t="str">
        <f t="shared" si="0"/>
        <v>07/01/12 - 06/30/13</v>
      </c>
    </row>
    <row r="12" spans="1:15" s="72" customFormat="1" ht="15" customHeight="1">
      <c r="A12" s="631">
        <v>1</v>
      </c>
      <c r="B12" s="1360"/>
      <c r="C12" s="1361"/>
      <c r="D12" s="1362"/>
      <c r="E12" s="1046"/>
      <c r="F12" s="1047"/>
      <c r="G12" s="1047"/>
      <c r="H12" s="1047"/>
      <c r="I12" s="1047"/>
      <c r="J12" s="1047"/>
      <c r="K12" s="1047"/>
      <c r="L12" s="1047"/>
      <c r="M12" s="1047"/>
      <c r="N12" s="1047"/>
      <c r="O12" s="1047"/>
    </row>
    <row r="13" spans="1:15" s="72" customFormat="1">
      <c r="A13" s="631">
        <v>2</v>
      </c>
      <c r="B13" s="1348"/>
      <c r="C13" s="1349"/>
      <c r="D13" s="1350"/>
      <c r="E13" s="1046"/>
      <c r="F13" s="1047"/>
      <c r="G13" s="1047"/>
      <c r="H13" s="1047"/>
      <c r="I13" s="1047"/>
      <c r="J13" s="1047"/>
      <c r="K13" s="1047"/>
      <c r="L13" s="1047"/>
      <c r="M13" s="1047"/>
      <c r="N13" s="1047"/>
      <c r="O13" s="1047"/>
    </row>
    <row r="14" spans="1:15" s="72" customFormat="1">
      <c r="A14" s="631">
        <f t="shared" ref="A14:A61" si="1">A13+1</f>
        <v>3</v>
      </c>
      <c r="B14" s="1348"/>
      <c r="C14" s="1349"/>
      <c r="D14" s="1350"/>
      <c r="E14" s="1046"/>
      <c r="F14" s="1047"/>
      <c r="G14" s="1047"/>
      <c r="H14" s="1047"/>
      <c r="I14" s="1047"/>
      <c r="J14" s="1047"/>
      <c r="K14" s="1047"/>
      <c r="L14" s="1047"/>
      <c r="M14" s="1047"/>
      <c r="N14" s="1047"/>
      <c r="O14" s="1047"/>
    </row>
    <row r="15" spans="1:15" s="72" customFormat="1">
      <c r="A15" s="631">
        <f t="shared" si="1"/>
        <v>4</v>
      </c>
      <c r="B15" s="1348"/>
      <c r="C15" s="1349"/>
      <c r="D15" s="1350"/>
      <c r="E15" s="1046"/>
      <c r="F15" s="1047"/>
      <c r="G15" s="1047"/>
      <c r="H15" s="1047"/>
      <c r="I15" s="1047"/>
      <c r="J15" s="1047"/>
      <c r="K15" s="1047"/>
      <c r="L15" s="1047"/>
      <c r="M15" s="1047"/>
      <c r="N15" s="1047"/>
      <c r="O15" s="1047"/>
    </row>
    <row r="16" spans="1:15" s="72" customFormat="1">
      <c r="A16" s="631">
        <f t="shared" si="1"/>
        <v>5</v>
      </c>
      <c r="B16" s="1348"/>
      <c r="C16" s="1349"/>
      <c r="D16" s="1350"/>
      <c r="E16" s="1046"/>
      <c r="F16" s="1047"/>
      <c r="G16" s="1047"/>
      <c r="H16" s="1047"/>
      <c r="I16" s="1047"/>
      <c r="J16" s="1047"/>
      <c r="K16" s="1047"/>
      <c r="L16" s="1047"/>
      <c r="M16" s="1047"/>
      <c r="N16" s="1047"/>
      <c r="O16" s="1047"/>
    </row>
    <row r="17" spans="1:15" s="72" customFormat="1">
      <c r="A17" s="631">
        <f t="shared" si="1"/>
        <v>6</v>
      </c>
      <c r="B17" s="1348"/>
      <c r="C17" s="1349"/>
      <c r="D17" s="1350"/>
      <c r="E17" s="1046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</row>
    <row r="18" spans="1:15" s="72" customFormat="1">
      <c r="A18" s="631">
        <f t="shared" si="1"/>
        <v>7</v>
      </c>
      <c r="B18" s="1348"/>
      <c r="C18" s="1349"/>
      <c r="D18" s="1350"/>
      <c r="E18" s="1046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</row>
    <row r="19" spans="1:15" s="72" customFormat="1">
      <c r="A19" s="631">
        <f t="shared" si="1"/>
        <v>8</v>
      </c>
      <c r="B19" s="1348"/>
      <c r="C19" s="1349"/>
      <c r="D19" s="1350"/>
      <c r="E19" s="1046"/>
      <c r="F19" s="1047"/>
      <c r="G19" s="1047"/>
      <c r="H19" s="1047"/>
      <c r="I19" s="1047"/>
      <c r="J19" s="1047"/>
      <c r="K19" s="1047"/>
      <c r="L19" s="1047"/>
      <c r="M19" s="1047"/>
      <c r="N19" s="1047"/>
      <c r="O19" s="1047"/>
    </row>
    <row r="20" spans="1:15" s="72" customFormat="1">
      <c r="A20" s="631">
        <f t="shared" si="1"/>
        <v>9</v>
      </c>
      <c r="B20" s="1348"/>
      <c r="C20" s="1349"/>
      <c r="D20" s="1350"/>
      <c r="E20" s="1046"/>
      <c r="F20" s="1047"/>
      <c r="G20" s="1047"/>
      <c r="H20" s="1047"/>
      <c r="I20" s="1047"/>
      <c r="J20" s="1047"/>
      <c r="K20" s="1047"/>
      <c r="L20" s="1047"/>
      <c r="M20" s="1047"/>
      <c r="N20" s="1047"/>
      <c r="O20" s="1047"/>
    </row>
    <row r="21" spans="1:15" s="72" customFormat="1">
      <c r="A21" s="631">
        <f t="shared" si="1"/>
        <v>10</v>
      </c>
      <c r="B21" s="1348"/>
      <c r="C21" s="1349"/>
      <c r="D21" s="1350"/>
      <c r="E21" s="1046"/>
      <c r="F21" s="1047"/>
      <c r="G21" s="1047"/>
      <c r="H21" s="1047"/>
      <c r="I21" s="1047"/>
      <c r="J21" s="1047"/>
      <c r="K21" s="1047"/>
      <c r="L21" s="1047"/>
      <c r="M21" s="1047"/>
      <c r="N21" s="1047"/>
      <c r="O21" s="1047"/>
    </row>
    <row r="22" spans="1:15" s="72" customFormat="1">
      <c r="A22" s="631">
        <f t="shared" si="1"/>
        <v>11</v>
      </c>
      <c r="B22" s="1348"/>
      <c r="C22" s="1349"/>
      <c r="D22" s="1350"/>
      <c r="E22" s="1046"/>
      <c r="F22" s="1047"/>
      <c r="G22" s="1047"/>
      <c r="H22" s="1047"/>
      <c r="I22" s="1047"/>
      <c r="J22" s="1047"/>
      <c r="K22" s="1047"/>
      <c r="L22" s="1047"/>
      <c r="M22" s="1047"/>
      <c r="N22" s="1047"/>
      <c r="O22" s="1047"/>
    </row>
    <row r="23" spans="1:15" s="72" customFormat="1">
      <c r="A23" s="631">
        <f t="shared" si="1"/>
        <v>12</v>
      </c>
      <c r="B23" s="1348"/>
      <c r="C23" s="1349"/>
      <c r="D23" s="1350"/>
      <c r="E23" s="1046"/>
      <c r="F23" s="1047"/>
      <c r="G23" s="1047"/>
      <c r="H23" s="1047"/>
      <c r="I23" s="1047"/>
      <c r="J23" s="1047"/>
      <c r="K23" s="1047"/>
      <c r="L23" s="1047"/>
      <c r="M23" s="1047"/>
      <c r="N23" s="1047"/>
      <c r="O23" s="1047"/>
    </row>
    <row r="24" spans="1:15" s="72" customFormat="1">
      <c r="A24" s="631">
        <f t="shared" si="1"/>
        <v>13</v>
      </c>
      <c r="B24" s="1348"/>
      <c r="C24" s="1349"/>
      <c r="D24" s="1350"/>
      <c r="E24" s="1046"/>
      <c r="F24" s="1047"/>
      <c r="G24" s="1047"/>
      <c r="H24" s="1047"/>
      <c r="I24" s="1047"/>
      <c r="J24" s="1047"/>
      <c r="K24" s="1047"/>
      <c r="L24" s="1047"/>
      <c r="M24" s="1047"/>
      <c r="N24" s="1047"/>
      <c r="O24" s="1047"/>
    </row>
    <row r="25" spans="1:15" s="72" customFormat="1">
      <c r="A25" s="631">
        <f t="shared" si="1"/>
        <v>14</v>
      </c>
      <c r="B25" s="1348"/>
      <c r="C25" s="1349"/>
      <c r="D25" s="1350"/>
      <c r="E25" s="1046"/>
      <c r="F25" s="1047"/>
      <c r="G25" s="1047"/>
      <c r="H25" s="1047"/>
      <c r="I25" s="1047"/>
      <c r="J25" s="1047"/>
      <c r="K25" s="1047"/>
      <c r="L25" s="1047"/>
      <c r="M25" s="1047"/>
      <c r="N25" s="1047"/>
      <c r="O25" s="1047"/>
    </row>
    <row r="26" spans="1:15" s="72" customFormat="1">
      <c r="A26" s="631">
        <f t="shared" si="1"/>
        <v>15</v>
      </c>
      <c r="B26" s="1348"/>
      <c r="C26" s="1349"/>
      <c r="D26" s="1350"/>
      <c r="E26" s="1046"/>
      <c r="F26" s="1047"/>
      <c r="G26" s="1047"/>
      <c r="H26" s="1047"/>
      <c r="I26" s="1047"/>
      <c r="J26" s="1047"/>
      <c r="K26" s="1047"/>
      <c r="L26" s="1047"/>
      <c r="M26" s="1047"/>
      <c r="N26" s="1047"/>
      <c r="O26" s="1047"/>
    </row>
    <row r="27" spans="1:15" s="72" customFormat="1">
      <c r="A27" s="631">
        <f t="shared" si="1"/>
        <v>16</v>
      </c>
      <c r="B27" s="1348"/>
      <c r="C27" s="1349"/>
      <c r="D27" s="1350"/>
      <c r="E27" s="1046"/>
      <c r="F27" s="1047"/>
      <c r="G27" s="1047"/>
      <c r="H27" s="1047"/>
      <c r="I27" s="1047"/>
      <c r="J27" s="1047"/>
      <c r="K27" s="1047"/>
      <c r="L27" s="1047"/>
      <c r="M27" s="1047"/>
      <c r="N27" s="1047"/>
      <c r="O27" s="1047"/>
    </row>
    <row r="28" spans="1:15" s="72" customFormat="1">
      <c r="A28" s="631">
        <f t="shared" si="1"/>
        <v>17</v>
      </c>
      <c r="B28" s="1348"/>
      <c r="C28" s="1349"/>
      <c r="D28" s="1350"/>
      <c r="E28" s="1046"/>
      <c r="F28" s="1047"/>
      <c r="G28" s="1047"/>
      <c r="H28" s="1047"/>
      <c r="I28" s="1047"/>
      <c r="J28" s="1047"/>
      <c r="K28" s="1047"/>
      <c r="L28" s="1047"/>
      <c r="M28" s="1047"/>
      <c r="N28" s="1047"/>
      <c r="O28" s="1047"/>
    </row>
    <row r="29" spans="1:15" s="72" customFormat="1">
      <c r="A29" s="631">
        <f t="shared" si="1"/>
        <v>18</v>
      </c>
      <c r="B29" s="1348"/>
      <c r="C29" s="1349"/>
      <c r="D29" s="1350"/>
      <c r="E29" s="1046"/>
      <c r="F29" s="1047"/>
      <c r="G29" s="1047"/>
      <c r="H29" s="1047"/>
      <c r="I29" s="1047"/>
      <c r="J29" s="1047"/>
      <c r="K29" s="1047"/>
      <c r="L29" s="1047"/>
      <c r="M29" s="1047"/>
      <c r="N29" s="1047"/>
      <c r="O29" s="1047"/>
    </row>
    <row r="30" spans="1:15" s="72" customFormat="1">
      <c r="A30" s="631">
        <f t="shared" si="1"/>
        <v>19</v>
      </c>
      <c r="B30" s="1348"/>
      <c r="C30" s="1349"/>
      <c r="D30" s="1350"/>
      <c r="E30" s="1046"/>
      <c r="F30" s="1047"/>
      <c r="G30" s="1047"/>
      <c r="H30" s="1047"/>
      <c r="I30" s="1047"/>
      <c r="J30" s="1047"/>
      <c r="K30" s="1047"/>
      <c r="L30" s="1047"/>
      <c r="M30" s="1047"/>
      <c r="N30" s="1047"/>
      <c r="O30" s="1047"/>
    </row>
    <row r="31" spans="1:15" s="72" customFormat="1">
      <c r="A31" s="631">
        <f t="shared" si="1"/>
        <v>20</v>
      </c>
      <c r="B31" s="1348"/>
      <c r="C31" s="1349"/>
      <c r="D31" s="1350"/>
      <c r="E31" s="1046"/>
      <c r="F31" s="1047"/>
      <c r="G31" s="1047"/>
      <c r="H31" s="1047"/>
      <c r="I31" s="1047"/>
      <c r="J31" s="1047"/>
      <c r="K31" s="1047"/>
      <c r="L31" s="1047"/>
      <c r="M31" s="1047"/>
      <c r="N31" s="1047"/>
      <c r="O31" s="1047"/>
    </row>
    <row r="32" spans="1:15" s="72" customFormat="1">
      <c r="A32" s="631">
        <f t="shared" si="1"/>
        <v>21</v>
      </c>
      <c r="B32" s="1348"/>
      <c r="C32" s="1349"/>
      <c r="D32" s="1350"/>
      <c r="E32" s="1046"/>
      <c r="F32" s="1047"/>
      <c r="G32" s="1047"/>
      <c r="H32" s="1047"/>
      <c r="I32" s="1047"/>
      <c r="J32" s="1047"/>
      <c r="K32" s="1047"/>
      <c r="L32" s="1047"/>
      <c r="M32" s="1047"/>
      <c r="N32" s="1047"/>
      <c r="O32" s="1047"/>
    </row>
    <row r="33" spans="1:15" s="72" customFormat="1">
      <c r="A33" s="631">
        <f t="shared" si="1"/>
        <v>22</v>
      </c>
      <c r="B33" s="1348"/>
      <c r="C33" s="1349"/>
      <c r="D33" s="1350"/>
      <c r="E33" s="1046"/>
      <c r="F33" s="1047"/>
      <c r="G33" s="1047"/>
      <c r="H33" s="1047"/>
      <c r="I33" s="1047"/>
      <c r="J33" s="1047"/>
      <c r="K33" s="1047"/>
      <c r="L33" s="1047"/>
      <c r="M33" s="1047"/>
      <c r="N33" s="1047"/>
      <c r="O33" s="1047"/>
    </row>
    <row r="34" spans="1:15" s="72" customFormat="1">
      <c r="A34" s="631">
        <f t="shared" si="1"/>
        <v>23</v>
      </c>
      <c r="B34" s="1348"/>
      <c r="C34" s="1349"/>
      <c r="D34" s="1350"/>
      <c r="E34" s="1046"/>
      <c r="F34" s="1047"/>
      <c r="G34" s="1047"/>
      <c r="H34" s="1047"/>
      <c r="I34" s="1047"/>
      <c r="J34" s="1047"/>
      <c r="K34" s="1047"/>
      <c r="L34" s="1047"/>
      <c r="M34" s="1047"/>
      <c r="N34" s="1047"/>
      <c r="O34" s="1047"/>
    </row>
    <row r="35" spans="1:15" s="72" customFormat="1">
      <c r="A35" s="631">
        <f t="shared" si="1"/>
        <v>24</v>
      </c>
      <c r="B35" s="1348"/>
      <c r="C35" s="1349"/>
      <c r="D35" s="1350"/>
      <c r="E35" s="1046"/>
      <c r="F35" s="1047"/>
      <c r="G35" s="1047"/>
      <c r="H35" s="1047"/>
      <c r="I35" s="1047"/>
      <c r="J35" s="1047"/>
      <c r="K35" s="1047"/>
      <c r="L35" s="1047"/>
      <c r="M35" s="1047"/>
      <c r="N35" s="1047"/>
      <c r="O35" s="1047"/>
    </row>
    <row r="36" spans="1:15" s="72" customFormat="1">
      <c r="A36" s="631">
        <f t="shared" si="1"/>
        <v>25</v>
      </c>
      <c r="B36" s="1348"/>
      <c r="C36" s="1349"/>
      <c r="D36" s="1350"/>
      <c r="E36" s="1046"/>
      <c r="F36" s="1047"/>
      <c r="G36" s="1047"/>
      <c r="H36" s="1047"/>
      <c r="I36" s="1047"/>
      <c r="J36" s="1047"/>
      <c r="K36" s="1047"/>
      <c r="L36" s="1047"/>
      <c r="M36" s="1047"/>
      <c r="N36" s="1047"/>
      <c r="O36" s="1047"/>
    </row>
    <row r="37" spans="1:15" s="72" customFormat="1">
      <c r="A37" s="631">
        <f t="shared" si="1"/>
        <v>26</v>
      </c>
      <c r="B37" s="1348"/>
      <c r="C37" s="1349"/>
      <c r="D37" s="1350"/>
      <c r="E37" s="1046"/>
      <c r="F37" s="1047"/>
      <c r="G37" s="1047"/>
      <c r="H37" s="1047"/>
      <c r="I37" s="1047"/>
      <c r="J37" s="1047"/>
      <c r="K37" s="1047"/>
      <c r="L37" s="1047"/>
      <c r="M37" s="1047"/>
      <c r="N37" s="1047"/>
      <c r="O37" s="1047"/>
    </row>
    <row r="38" spans="1:15" s="72" customFormat="1">
      <c r="A38" s="631">
        <f t="shared" si="1"/>
        <v>27</v>
      </c>
      <c r="B38" s="1348"/>
      <c r="C38" s="1349"/>
      <c r="D38" s="1350"/>
      <c r="E38" s="1046"/>
      <c r="F38" s="1047"/>
      <c r="G38" s="1047"/>
      <c r="H38" s="1047"/>
      <c r="I38" s="1047"/>
      <c r="J38" s="1047"/>
      <c r="K38" s="1047"/>
      <c r="L38" s="1047"/>
      <c r="M38" s="1047"/>
      <c r="N38" s="1047"/>
      <c r="O38" s="1047"/>
    </row>
    <row r="39" spans="1:15" s="72" customFormat="1">
      <c r="A39" s="631">
        <f t="shared" si="1"/>
        <v>28</v>
      </c>
      <c r="B39" s="1348"/>
      <c r="C39" s="1349"/>
      <c r="D39" s="1350"/>
      <c r="E39" s="1046"/>
      <c r="F39" s="1047"/>
      <c r="G39" s="1047"/>
      <c r="H39" s="1047"/>
      <c r="I39" s="1047"/>
      <c r="J39" s="1047"/>
      <c r="K39" s="1047"/>
      <c r="L39" s="1047"/>
      <c r="M39" s="1047"/>
      <c r="N39" s="1047"/>
      <c r="O39" s="1047"/>
    </row>
    <row r="40" spans="1:15" s="72" customFormat="1">
      <c r="A40" s="631">
        <f t="shared" si="1"/>
        <v>29</v>
      </c>
      <c r="B40" s="1348"/>
      <c r="C40" s="1349"/>
      <c r="D40" s="1350"/>
      <c r="E40" s="1046"/>
      <c r="F40" s="1047"/>
      <c r="G40" s="1047"/>
      <c r="H40" s="1047"/>
      <c r="I40" s="1047"/>
      <c r="J40" s="1047"/>
      <c r="K40" s="1047"/>
      <c r="L40" s="1047"/>
      <c r="M40" s="1047"/>
      <c r="N40" s="1047"/>
      <c r="O40" s="1047"/>
    </row>
    <row r="41" spans="1:15" s="72" customFormat="1">
      <c r="A41" s="631">
        <f t="shared" si="1"/>
        <v>30</v>
      </c>
      <c r="B41" s="1348"/>
      <c r="C41" s="1349"/>
      <c r="D41" s="1350"/>
      <c r="E41" s="1046"/>
      <c r="F41" s="1047"/>
      <c r="G41" s="1047"/>
      <c r="H41" s="1047"/>
      <c r="I41" s="1047"/>
      <c r="J41" s="1047"/>
      <c r="K41" s="1047"/>
      <c r="L41" s="1047"/>
      <c r="M41" s="1047"/>
      <c r="N41" s="1047"/>
      <c r="O41" s="1047"/>
    </row>
    <row r="42" spans="1:15" s="72" customFormat="1">
      <c r="A42" s="631">
        <f t="shared" si="1"/>
        <v>31</v>
      </c>
      <c r="B42" s="1348"/>
      <c r="C42" s="1349"/>
      <c r="D42" s="1350"/>
      <c r="E42" s="1046"/>
      <c r="F42" s="1047"/>
      <c r="G42" s="1047"/>
      <c r="H42" s="1047"/>
      <c r="I42" s="1047"/>
      <c r="J42" s="1047"/>
      <c r="K42" s="1047"/>
      <c r="L42" s="1047"/>
      <c r="M42" s="1047"/>
      <c r="N42" s="1047"/>
      <c r="O42" s="1047"/>
    </row>
    <row r="43" spans="1:15" s="72" customFormat="1">
      <c r="A43" s="631">
        <f t="shared" si="1"/>
        <v>32</v>
      </c>
      <c r="B43" s="1348"/>
      <c r="C43" s="1349"/>
      <c r="D43" s="1350"/>
      <c r="E43" s="1046"/>
      <c r="F43" s="1047"/>
      <c r="G43" s="1047"/>
      <c r="H43" s="1047"/>
      <c r="I43" s="1047"/>
      <c r="J43" s="1047"/>
      <c r="K43" s="1047"/>
      <c r="L43" s="1047"/>
      <c r="M43" s="1047"/>
      <c r="N43" s="1047"/>
      <c r="O43" s="1047"/>
    </row>
    <row r="44" spans="1:15" s="72" customFormat="1">
      <c r="A44" s="631">
        <f t="shared" si="1"/>
        <v>33</v>
      </c>
      <c r="B44" s="1348"/>
      <c r="C44" s="1349"/>
      <c r="D44" s="1350"/>
      <c r="E44" s="1046"/>
      <c r="F44" s="1047"/>
      <c r="G44" s="1047"/>
      <c r="H44" s="1047"/>
      <c r="I44" s="1047"/>
      <c r="J44" s="1047"/>
      <c r="K44" s="1047"/>
      <c r="L44" s="1047"/>
      <c r="M44" s="1047"/>
      <c r="N44" s="1047"/>
      <c r="O44" s="1047"/>
    </row>
    <row r="45" spans="1:15" s="72" customFormat="1">
      <c r="A45" s="631">
        <f t="shared" si="1"/>
        <v>34</v>
      </c>
      <c r="B45" s="1348"/>
      <c r="C45" s="1349"/>
      <c r="D45" s="1350"/>
      <c r="E45" s="1046"/>
      <c r="F45" s="1047"/>
      <c r="G45" s="1047"/>
      <c r="H45" s="1047"/>
      <c r="I45" s="1047"/>
      <c r="J45" s="1047"/>
      <c r="K45" s="1047"/>
      <c r="L45" s="1047"/>
      <c r="M45" s="1047"/>
      <c r="N45" s="1047"/>
      <c r="O45" s="1047"/>
    </row>
    <row r="46" spans="1:15" s="72" customFormat="1">
      <c r="A46" s="631">
        <f t="shared" si="1"/>
        <v>35</v>
      </c>
      <c r="B46" s="1348"/>
      <c r="C46" s="1349"/>
      <c r="D46" s="1350"/>
      <c r="E46" s="1046"/>
      <c r="F46" s="1047"/>
      <c r="G46" s="1047"/>
      <c r="H46" s="1047"/>
      <c r="I46" s="1047"/>
      <c r="J46" s="1047"/>
      <c r="K46" s="1047"/>
      <c r="L46" s="1047"/>
      <c r="M46" s="1047"/>
      <c r="N46" s="1047"/>
      <c r="O46" s="1047"/>
    </row>
    <row r="47" spans="1:15" s="72" customFormat="1">
      <c r="A47" s="631">
        <f t="shared" si="1"/>
        <v>36</v>
      </c>
      <c r="B47" s="1348"/>
      <c r="C47" s="1349"/>
      <c r="D47" s="1350"/>
      <c r="E47" s="1046"/>
      <c r="F47" s="1047"/>
      <c r="G47" s="1047"/>
      <c r="H47" s="1047"/>
      <c r="I47" s="1047"/>
      <c r="J47" s="1047"/>
      <c r="K47" s="1047"/>
      <c r="L47" s="1047"/>
      <c r="M47" s="1047"/>
      <c r="N47" s="1047"/>
      <c r="O47" s="1047"/>
    </row>
    <row r="48" spans="1:15" s="72" customFormat="1">
      <c r="A48" s="631">
        <f t="shared" si="1"/>
        <v>37</v>
      </c>
      <c r="B48" s="1348"/>
      <c r="C48" s="1349"/>
      <c r="D48" s="1350"/>
      <c r="E48" s="1046"/>
      <c r="F48" s="1047"/>
      <c r="G48" s="1047"/>
      <c r="H48" s="1047"/>
      <c r="I48" s="1047"/>
      <c r="J48" s="1047"/>
      <c r="K48" s="1047"/>
      <c r="L48" s="1047"/>
      <c r="M48" s="1047"/>
      <c r="N48" s="1047"/>
      <c r="O48" s="1047"/>
    </row>
    <row r="49" spans="1:15" s="72" customFormat="1">
      <c r="A49" s="631">
        <f t="shared" si="1"/>
        <v>38</v>
      </c>
      <c r="B49" s="1348"/>
      <c r="C49" s="1349"/>
      <c r="D49" s="1350"/>
      <c r="E49" s="1046"/>
      <c r="F49" s="1047"/>
      <c r="G49" s="1047"/>
      <c r="H49" s="1047"/>
      <c r="I49" s="1047"/>
      <c r="J49" s="1047"/>
      <c r="K49" s="1047"/>
      <c r="L49" s="1047"/>
      <c r="M49" s="1047"/>
      <c r="N49" s="1047"/>
      <c r="O49" s="1047"/>
    </row>
    <row r="50" spans="1:15" s="72" customFormat="1">
      <c r="A50" s="631">
        <f t="shared" si="1"/>
        <v>39</v>
      </c>
      <c r="B50" s="1348"/>
      <c r="C50" s="1349"/>
      <c r="D50" s="1350"/>
      <c r="E50" s="1046"/>
      <c r="F50" s="1047"/>
      <c r="G50" s="1047"/>
      <c r="H50" s="1047"/>
      <c r="I50" s="1047"/>
      <c r="J50" s="1047"/>
      <c r="K50" s="1047"/>
      <c r="L50" s="1047"/>
      <c r="M50" s="1047"/>
      <c r="N50" s="1047"/>
      <c r="O50" s="1047"/>
    </row>
    <row r="51" spans="1:15" s="72" customFormat="1">
      <c r="A51" s="631">
        <f t="shared" si="1"/>
        <v>40</v>
      </c>
      <c r="B51" s="1348"/>
      <c r="C51" s="1349"/>
      <c r="D51" s="1350"/>
      <c r="E51" s="1046"/>
      <c r="F51" s="1047"/>
      <c r="G51" s="1047"/>
      <c r="H51" s="1047"/>
      <c r="I51" s="1047"/>
      <c r="J51" s="1047"/>
      <c r="K51" s="1047"/>
      <c r="L51" s="1047"/>
      <c r="M51" s="1047"/>
      <c r="N51" s="1047"/>
      <c r="O51" s="1047"/>
    </row>
    <row r="52" spans="1:15" s="72" customFormat="1">
      <c r="A52" s="631">
        <f t="shared" si="1"/>
        <v>41</v>
      </c>
      <c r="B52" s="1348"/>
      <c r="C52" s="1349"/>
      <c r="D52" s="1350"/>
      <c r="E52" s="1046"/>
      <c r="F52" s="1047"/>
      <c r="G52" s="1047"/>
      <c r="H52" s="1047"/>
      <c r="I52" s="1047"/>
      <c r="J52" s="1047"/>
      <c r="K52" s="1047"/>
      <c r="L52" s="1047"/>
      <c r="M52" s="1047"/>
      <c r="N52" s="1047"/>
      <c r="O52" s="1047"/>
    </row>
    <row r="53" spans="1:15" s="72" customFormat="1">
      <c r="A53" s="631">
        <f t="shared" si="1"/>
        <v>42</v>
      </c>
      <c r="B53" s="1348"/>
      <c r="C53" s="1349"/>
      <c r="D53" s="1350"/>
      <c r="E53" s="1046"/>
      <c r="F53" s="1047"/>
      <c r="G53" s="1047"/>
      <c r="H53" s="1047"/>
      <c r="I53" s="1047"/>
      <c r="J53" s="1047"/>
      <c r="K53" s="1047"/>
      <c r="L53" s="1047"/>
      <c r="M53" s="1047"/>
      <c r="N53" s="1047"/>
      <c r="O53" s="1047"/>
    </row>
    <row r="54" spans="1:15" s="72" customFormat="1" ht="15.75" customHeight="1">
      <c r="A54" s="631">
        <f t="shared" si="1"/>
        <v>43</v>
      </c>
      <c r="B54" s="1348"/>
      <c r="C54" s="1349"/>
      <c r="D54" s="1350"/>
      <c r="E54" s="1046"/>
      <c r="F54" s="1047"/>
      <c r="G54" s="1047"/>
      <c r="H54" s="1047"/>
      <c r="I54" s="1047"/>
      <c r="J54" s="1047"/>
      <c r="K54" s="1047"/>
      <c r="L54" s="1047"/>
      <c r="M54" s="1047"/>
      <c r="N54" s="1047"/>
      <c r="O54" s="1047"/>
    </row>
    <row r="55" spans="1:15" s="72" customFormat="1" ht="15.75" customHeight="1">
      <c r="A55" s="631">
        <f t="shared" si="1"/>
        <v>44</v>
      </c>
      <c r="B55" s="1348"/>
      <c r="C55" s="1349"/>
      <c r="D55" s="1350"/>
      <c r="E55" s="1046"/>
      <c r="F55" s="1047"/>
      <c r="G55" s="1047"/>
      <c r="H55" s="1047"/>
      <c r="I55" s="1047"/>
      <c r="J55" s="1047"/>
      <c r="K55" s="1047"/>
      <c r="L55" s="1047"/>
      <c r="M55" s="1047"/>
      <c r="N55" s="1047"/>
      <c r="O55" s="1047"/>
    </row>
    <row r="56" spans="1:15" s="72" customFormat="1" ht="15.75" customHeight="1">
      <c r="A56" s="631">
        <f t="shared" si="1"/>
        <v>45</v>
      </c>
      <c r="B56" s="1348"/>
      <c r="C56" s="1349"/>
      <c r="D56" s="1350"/>
      <c r="E56" s="1046"/>
      <c r="F56" s="1047"/>
      <c r="G56" s="1047"/>
      <c r="H56" s="1047"/>
      <c r="I56" s="1047"/>
      <c r="J56" s="1047"/>
      <c r="K56" s="1047"/>
      <c r="L56" s="1047"/>
      <c r="M56" s="1047"/>
      <c r="N56" s="1047"/>
      <c r="O56" s="1047"/>
    </row>
    <row r="57" spans="1:15" s="72" customFormat="1" ht="15.75" customHeight="1">
      <c r="A57" s="631">
        <f t="shared" si="1"/>
        <v>46</v>
      </c>
      <c r="B57" s="1348"/>
      <c r="C57" s="1349"/>
      <c r="D57" s="1350"/>
      <c r="E57" s="1046"/>
      <c r="F57" s="1047"/>
      <c r="G57" s="1047"/>
      <c r="H57" s="1047"/>
      <c r="I57" s="1047"/>
      <c r="J57" s="1047"/>
      <c r="K57" s="1047"/>
      <c r="L57" s="1047"/>
      <c r="M57" s="1047"/>
      <c r="N57" s="1047"/>
      <c r="O57" s="1047"/>
    </row>
    <row r="58" spans="1:15" s="72" customFormat="1" ht="15.75" customHeight="1">
      <c r="A58" s="631">
        <f t="shared" si="1"/>
        <v>47</v>
      </c>
      <c r="B58" s="1348"/>
      <c r="C58" s="1349"/>
      <c r="D58" s="1350"/>
      <c r="E58" s="1046"/>
      <c r="F58" s="1047"/>
      <c r="G58" s="1047"/>
      <c r="H58" s="1047"/>
      <c r="I58" s="1047"/>
      <c r="J58" s="1047"/>
      <c r="K58" s="1047"/>
      <c r="L58" s="1047"/>
      <c r="M58" s="1047"/>
      <c r="N58" s="1047"/>
      <c r="O58" s="1047"/>
    </row>
    <row r="59" spans="1:15" s="72" customFormat="1" ht="15.75" customHeight="1">
      <c r="A59" s="631">
        <f t="shared" si="1"/>
        <v>48</v>
      </c>
      <c r="B59" s="1348"/>
      <c r="C59" s="1349"/>
      <c r="D59" s="1350"/>
      <c r="E59" s="1046"/>
      <c r="F59" s="1047"/>
      <c r="G59" s="1047"/>
      <c r="H59" s="1047"/>
      <c r="I59" s="1047"/>
      <c r="J59" s="1047"/>
      <c r="K59" s="1047"/>
      <c r="L59" s="1047"/>
      <c r="M59" s="1047"/>
      <c r="N59" s="1047"/>
      <c r="O59" s="1047"/>
    </row>
    <row r="60" spans="1:15" s="72" customFormat="1" ht="15.75" customHeight="1">
      <c r="A60" s="631">
        <f t="shared" si="1"/>
        <v>49</v>
      </c>
      <c r="B60" s="1348"/>
      <c r="C60" s="1349"/>
      <c r="D60" s="1350"/>
      <c r="E60" s="1046"/>
      <c r="F60" s="1047"/>
      <c r="G60" s="1047"/>
      <c r="H60" s="1047"/>
      <c r="I60" s="1047"/>
      <c r="J60" s="1047"/>
      <c r="K60" s="1047"/>
      <c r="L60" s="1047"/>
      <c r="M60" s="1047"/>
      <c r="N60" s="1047"/>
      <c r="O60" s="1047"/>
    </row>
    <row r="61" spans="1:15" s="72" customFormat="1" ht="15.75" customHeight="1">
      <c r="A61" s="631">
        <f t="shared" si="1"/>
        <v>50</v>
      </c>
      <c r="B61" s="1348"/>
      <c r="C61" s="1349"/>
      <c r="D61" s="1350"/>
      <c r="E61" s="1046"/>
      <c r="F61" s="1047"/>
      <c r="G61" s="1047"/>
      <c r="H61" s="1047"/>
      <c r="I61" s="1047"/>
      <c r="J61" s="1047"/>
      <c r="K61" s="1047"/>
      <c r="L61" s="1047"/>
      <c r="M61" s="1047"/>
      <c r="N61" s="1047"/>
      <c r="O61" s="1047"/>
    </row>
    <row r="62" spans="1:15" s="72" customFormat="1" ht="15.75" hidden="1" customHeight="1">
      <c r="A62" s="74"/>
      <c r="B62" s="1354"/>
      <c r="C62" s="1355"/>
      <c r="D62" s="1356"/>
      <c r="E62" s="1048"/>
      <c r="F62" s="1049"/>
      <c r="G62" s="1049"/>
      <c r="H62" s="1049"/>
      <c r="I62" s="1049"/>
      <c r="J62" s="1049"/>
      <c r="K62" s="1049"/>
      <c r="L62" s="1049"/>
      <c r="M62" s="1049"/>
      <c r="N62" s="1049"/>
      <c r="O62" s="1049"/>
    </row>
    <row r="63" spans="1:15" s="72" customFormat="1" ht="21" customHeight="1">
      <c r="A63" s="325"/>
      <c r="B63" s="1351" t="s">
        <v>627</v>
      </c>
      <c r="C63" s="1352"/>
      <c r="D63" s="1352"/>
      <c r="E63" s="1353"/>
      <c r="F63" s="870">
        <f t="shared" ref="F63:O63" si="2">SUM(F12:F62)</f>
        <v>0</v>
      </c>
      <c r="G63" s="700">
        <f t="shared" si="2"/>
        <v>0</v>
      </c>
      <c r="H63" s="700">
        <f t="shared" si="2"/>
        <v>0</v>
      </c>
      <c r="I63" s="700">
        <f t="shared" si="2"/>
        <v>0</v>
      </c>
      <c r="J63" s="700">
        <f t="shared" si="2"/>
        <v>0</v>
      </c>
      <c r="K63" s="700">
        <f t="shared" si="2"/>
        <v>0</v>
      </c>
      <c r="L63" s="700">
        <f t="shared" si="2"/>
        <v>0</v>
      </c>
      <c r="M63" s="700">
        <f t="shared" si="2"/>
        <v>0</v>
      </c>
      <c r="N63" s="700">
        <f t="shared" si="2"/>
        <v>0</v>
      </c>
      <c r="O63" s="700">
        <f t="shared" si="2"/>
        <v>0</v>
      </c>
    </row>
    <row r="64" spans="1:15">
      <c r="A64" s="871"/>
      <c r="B64" s="871"/>
      <c r="C64" s="871"/>
      <c r="D64" s="871"/>
      <c r="E64" s="871"/>
      <c r="F64" s="871"/>
    </row>
  </sheetData>
  <sheetProtection password="F140" sheet="1" objects="1" scenarios="1"/>
  <customSheetViews>
    <customSheetView guid="{3C347D85-A9C8-40DE-8556-FF44E8446C58}" scale="75" showGridLines="0" hiddenRows="1" showRuler="0">
      <pageMargins left="0.5" right="0.5" top="0.5" bottom="1" header="0.5" footer="0.5"/>
      <printOptions horizontalCentered="1"/>
      <pageSetup paperSize="5" scale="96" fitToHeight="0" orientation="portrait" verticalDpi="1200" r:id="rId1"/>
      <headerFooter alignWithMargins="0">
        <oddFooter>&amp;C&amp;"Arial,Regular"&amp;8&amp;P/&amp;N&amp;L&amp;"Arial"&amp;08J:\Tst\CFRS\DEVELMNT\CR20042005\CFRS_20042005_CC99999X_(V6.11Beta)_Detail_Template.xls&amp;R&amp;"Arial"&amp;08MH1963</oddFooter>
      </headerFooter>
    </customSheetView>
  </customSheetViews>
  <mergeCells count="64">
    <mergeCell ref="L9:L10"/>
    <mergeCell ref="M9:M10"/>
    <mergeCell ref="O9:O10"/>
    <mergeCell ref="G9:I10"/>
    <mergeCell ref="J9:J10"/>
    <mergeCell ref="K9:K10"/>
    <mergeCell ref="N9:N10"/>
    <mergeCell ref="E9:E10"/>
    <mergeCell ref="F9:F10"/>
    <mergeCell ref="B33:D33"/>
    <mergeCell ref="B34:D34"/>
    <mergeCell ref="B29:D29"/>
    <mergeCell ref="B28:D28"/>
    <mergeCell ref="B19:D19"/>
    <mergeCell ref="B24:D24"/>
    <mergeCell ref="B25:D25"/>
    <mergeCell ref="B26:D26"/>
    <mergeCell ref="B30:D30"/>
    <mergeCell ref="B31:D31"/>
    <mergeCell ref="B32:D32"/>
    <mergeCell ref="A9:A10"/>
    <mergeCell ref="B9:D10"/>
    <mergeCell ref="B13:D13"/>
    <mergeCell ref="B27:D27"/>
    <mergeCell ref="B20:D20"/>
    <mergeCell ref="B21:D21"/>
    <mergeCell ref="B23:D23"/>
    <mergeCell ref="B22:D22"/>
    <mergeCell ref="B45:D45"/>
    <mergeCell ref="B46:D46"/>
    <mergeCell ref="B47:D47"/>
    <mergeCell ref="B48:D48"/>
    <mergeCell ref="B8:D8"/>
    <mergeCell ref="B14:D14"/>
    <mergeCell ref="B17:D17"/>
    <mergeCell ref="B18:D18"/>
    <mergeCell ref="B15:D15"/>
    <mergeCell ref="B16:D16"/>
    <mergeCell ref="B12:D12"/>
    <mergeCell ref="B42:D42"/>
    <mergeCell ref="B43:D43"/>
    <mergeCell ref="B35:D35"/>
    <mergeCell ref="B36:D36"/>
    <mergeCell ref="B37:D37"/>
    <mergeCell ref="B38:D38"/>
    <mergeCell ref="B39:D39"/>
    <mergeCell ref="B40:D40"/>
    <mergeCell ref="B41:D41"/>
    <mergeCell ref="B44:D44"/>
    <mergeCell ref="B51:D51"/>
    <mergeCell ref="B49:D49"/>
    <mergeCell ref="B50:D50"/>
    <mergeCell ref="B63:E63"/>
    <mergeCell ref="B54:D54"/>
    <mergeCell ref="B55:D55"/>
    <mergeCell ref="B56:D56"/>
    <mergeCell ref="B52:D52"/>
    <mergeCell ref="B53:D53"/>
    <mergeCell ref="B60:D60"/>
    <mergeCell ref="B62:D62"/>
    <mergeCell ref="B57:D57"/>
    <mergeCell ref="B61:D61"/>
    <mergeCell ref="B58:D58"/>
    <mergeCell ref="B59:D59"/>
  </mergeCells>
  <phoneticPr fontId="0" type="noConversion"/>
  <dataValidations count="3">
    <dataValidation type="custom" allowBlank="1" showInputMessage="1" showErrorMessage="1" sqref="E62">
      <formula1>ISNUMBER(E62)</formula1>
    </dataValidation>
    <dataValidation type="custom" allowBlank="1" showInputMessage="1" showErrorMessage="1" errorTitle="Not a valid number!" error="Number must be positive." sqref="F12:O62">
      <formula1>AND(F12&gt;=0,ISNUMBER(F12))</formula1>
    </dataValidation>
    <dataValidation type="textLength" operator="equal" allowBlank="1" showInputMessage="1" showErrorMessage="1" errorTitle="Not a valid Legal Entity Number" error="Legal Entity Number must be 5 characters." sqref="E12:E61">
      <formula1>5</formula1>
    </dataValidation>
  </dataValidations>
  <printOptions horizontalCentered="1"/>
  <pageMargins left="0.25" right="0.25" top="0.5" bottom="1" header="0.5" footer="0.5"/>
  <pageSetup paperSize="5" scale="79" fitToHeight="256" orientation="landscape" verticalDpi="1200" r:id="rId2"/>
  <headerFooter alignWithMargins="0">
    <oddFooter>&amp;R&amp;"Arial,Regular"&amp;8MH1963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4" r:id="rId5" name="Button 2">
              <controlPr defaultSize="0" print="0" autoFill="0" autoPict="0" macro="[0]!GotoHOME">
                <anchor moveWithCells="1">
                  <from>
                    <xdr:col>0</xdr:col>
                    <xdr:colOff>0</xdr:colOff>
                    <xdr:row>64</xdr:row>
                    <xdr:rowOff>114300</xdr:rowOff>
                  </from>
                  <to>
                    <xdr:col>3</xdr:col>
                    <xdr:colOff>295275</xdr:colOff>
                    <xdr:row>67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6" name="btn2">
              <controlPr defaultSize="0" print="0" autoFill="0" autoPict="0" macro="[0]!GotoMH1960">
                <anchor moveWithCells="1" sizeWithCells="1">
                  <from>
                    <xdr:col>4</xdr:col>
                    <xdr:colOff>28575</xdr:colOff>
                    <xdr:row>64</xdr:row>
                    <xdr:rowOff>114300</xdr:rowOff>
                  </from>
                  <to>
                    <xdr:col>5</xdr:col>
                    <xdr:colOff>295275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7" name="Button 6">
              <controlPr defaultSize="0" print="0" autoFill="0" autoPict="0" macro="[0]!InsertMH1963_Detail_Row">
                <anchor moveWithCells="1">
                  <from>
                    <xdr:col>5</xdr:col>
                    <xdr:colOff>476250</xdr:colOff>
                    <xdr:row>64</xdr:row>
                    <xdr:rowOff>114300</xdr:rowOff>
                  </from>
                  <to>
                    <xdr:col>6</xdr:col>
                    <xdr:colOff>266700</xdr:colOff>
                    <xdr:row>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13">
    <pageSetUpPr fitToPage="1"/>
  </sheetPr>
  <dimension ref="A1:I24"/>
  <sheetViews>
    <sheetView workbookViewId="0"/>
  </sheetViews>
  <sheetFormatPr defaultColWidth="8.77734375" defaultRowHeight="15"/>
  <cols>
    <col min="1" max="1" width="3" style="72" customWidth="1"/>
    <col min="2" max="2" width="2.33203125" style="72" customWidth="1"/>
    <col min="3" max="3" width="12.44140625" style="72" customWidth="1"/>
    <col min="4" max="4" width="30.77734375" style="72" customWidth="1"/>
    <col min="5" max="7" width="13.88671875" style="72" customWidth="1"/>
    <col min="8" max="8" width="3" style="72" customWidth="1"/>
    <col min="9" max="9" width="13.21875" style="72" customWidth="1"/>
    <col min="10" max="16384" width="8.77734375" style="72"/>
  </cols>
  <sheetData>
    <row r="1" spans="1:9" ht="15.75" customHeight="1" thickBot="1">
      <c r="A1" s="452" t="s">
        <v>624</v>
      </c>
      <c r="B1" s="452"/>
      <c r="C1" s="452"/>
      <c r="D1" s="452"/>
      <c r="E1" s="452"/>
      <c r="F1" s="452"/>
      <c r="G1" s="452"/>
      <c r="H1" s="456"/>
      <c r="I1" s="456" t="s">
        <v>1012</v>
      </c>
    </row>
    <row r="2" spans="1:9" ht="15.75" customHeight="1" thickTop="1">
      <c r="A2" s="455" t="s">
        <v>455</v>
      </c>
      <c r="B2"/>
      <c r="C2"/>
      <c r="D2"/>
      <c r="E2"/>
      <c r="F2"/>
      <c r="G2"/>
    </row>
    <row r="3" spans="1:9" ht="15.75" customHeight="1">
      <c r="A3" s="454" t="s">
        <v>471</v>
      </c>
      <c r="B3"/>
      <c r="C3"/>
      <c r="D3"/>
      <c r="E3"/>
      <c r="F3"/>
      <c r="G3"/>
    </row>
    <row r="4" spans="1:9" ht="15.75" customHeight="1">
      <c r="A4" s="557" t="str">
        <f>"MH 1964 "&amp;Revision_Date</f>
        <v>MH 1964 (Rev. 9/2013)</v>
      </c>
      <c r="B4"/>
      <c r="C4"/>
      <c r="D4"/>
      <c r="E4"/>
      <c r="F4"/>
      <c r="I4" s="558" t="str">
        <f>"FISCAL YEAR "&amp; FiscalYear_with_Dash</f>
        <v>FISCAL YEAR 2012 - 2013</v>
      </c>
    </row>
    <row r="5" spans="1:9" ht="15.75" customHeight="1">
      <c r="G5" s="86"/>
    </row>
    <row r="6" spans="1:9" ht="15" customHeight="1">
      <c r="A6" s="84"/>
      <c r="B6" s="84"/>
      <c r="C6" s="265" t="s">
        <v>174</v>
      </c>
      <c r="D6" s="344">
        <f>County_Name</f>
        <v>0</v>
      </c>
      <c r="G6" s="86"/>
    </row>
    <row r="7" spans="1:9" ht="15" customHeight="1">
      <c r="A7" s="84"/>
      <c r="B7" s="84"/>
      <c r="C7" s="265" t="s">
        <v>175</v>
      </c>
      <c r="D7" s="344">
        <f>County_Code</f>
        <v>0</v>
      </c>
    </row>
    <row r="8" spans="1:9" ht="4.1500000000000004" customHeight="1">
      <c r="C8" s="265"/>
      <c r="D8" s="345"/>
      <c r="G8" s="86"/>
    </row>
    <row r="9" spans="1:9" s="77" customFormat="1" ht="15.75" customHeight="1">
      <c r="A9" s="74"/>
      <c r="B9" s="75"/>
      <c r="C9" s="264" t="s">
        <v>176</v>
      </c>
      <c r="D9" s="346">
        <f>MH1900_INFO!B7</f>
        <v>0</v>
      </c>
      <c r="E9" s="76"/>
      <c r="F9" s="1381" t="s">
        <v>161</v>
      </c>
      <c r="G9" s="1382"/>
      <c r="H9" s="72"/>
    </row>
    <row r="10" spans="1:9" s="77" customFormat="1" ht="15.75" customHeight="1">
      <c r="A10" s="74"/>
      <c r="B10" s="75"/>
      <c r="C10" s="264" t="s">
        <v>177</v>
      </c>
      <c r="D10" s="346">
        <f>MH1900_INFO!B8</f>
        <v>0</v>
      </c>
      <c r="E10" s="76"/>
      <c r="F10" s="751" t="s">
        <v>129</v>
      </c>
      <c r="G10" s="87"/>
      <c r="H10" s="72"/>
      <c r="I10" s="72"/>
    </row>
    <row r="11" spans="1:9" s="77" customFormat="1" ht="15" customHeight="1">
      <c r="A11" s="78"/>
      <c r="B11" s="79"/>
      <c r="C11" s="79"/>
      <c r="D11" s="79"/>
      <c r="E11" s="80"/>
      <c r="F11" s="752" t="s">
        <v>179</v>
      </c>
      <c r="G11" s="87"/>
      <c r="H11" s="72"/>
      <c r="I11" s="72"/>
    </row>
    <row r="12" spans="1:9" ht="15" customHeight="1">
      <c r="A12" s="126">
        <v>1</v>
      </c>
      <c r="B12" s="81" t="s">
        <v>767</v>
      </c>
      <c r="C12" s="75"/>
      <c r="D12" s="75"/>
      <c r="E12" s="82"/>
      <c r="F12" s="1379">
        <f>SUM(MH1901_Schedule_C!E134,MH1901_Schedule_C!I131,MH1901_Schedule_C!K134)</f>
        <v>0</v>
      </c>
      <c r="G12" s="1380"/>
    </row>
    <row r="13" spans="1:9" ht="15" customHeight="1">
      <c r="A13" s="126"/>
      <c r="B13" s="88" t="s">
        <v>191</v>
      </c>
      <c r="C13" s="75"/>
      <c r="D13" s="75"/>
      <c r="E13" s="82"/>
      <c r="F13" s="83"/>
      <c r="G13" s="89"/>
    </row>
    <row r="14" spans="1:9" ht="15" customHeight="1">
      <c r="A14" s="126">
        <v>2</v>
      </c>
      <c r="B14" s="81"/>
      <c r="C14" s="75" t="s">
        <v>192</v>
      </c>
      <c r="D14" s="75"/>
      <c r="E14" s="82"/>
      <c r="F14" s="1379">
        <f>MH1901_Schedule_C!K127</f>
        <v>0</v>
      </c>
      <c r="G14" s="1380"/>
    </row>
    <row r="15" spans="1:9" ht="15" customHeight="1">
      <c r="A15" s="126">
        <v>3</v>
      </c>
      <c r="B15" s="81"/>
      <c r="C15" s="75" t="s">
        <v>193</v>
      </c>
      <c r="D15" s="75"/>
      <c r="E15" s="82"/>
      <c r="F15" s="1379">
        <f>SUM(MH1901_Schedule_C!E128:E128)+MH1901_Schedule_C!K128</f>
        <v>0</v>
      </c>
      <c r="G15" s="1380"/>
    </row>
    <row r="16" spans="1:9" ht="15" customHeight="1">
      <c r="A16" s="126">
        <v>4</v>
      </c>
      <c r="B16" s="81"/>
      <c r="C16" s="75" t="s">
        <v>194</v>
      </c>
      <c r="D16" s="75"/>
      <c r="E16" s="82"/>
      <c r="F16" s="1379">
        <f>MH1901_Schedule_C!E129+MH1901_Schedule_C!K129</f>
        <v>0</v>
      </c>
      <c r="G16" s="1380"/>
    </row>
    <row r="17" spans="1:9" ht="15" customHeight="1">
      <c r="A17" s="217">
        <v>5</v>
      </c>
      <c r="B17" s="210"/>
      <c r="C17" s="211" t="s">
        <v>470</v>
      </c>
      <c r="D17" s="211"/>
      <c r="E17" s="212"/>
      <c r="F17" s="1379">
        <f>MH1901_Schedule_C!E130+MH1901_Schedule_C!I131+MH1901_Schedule_C!K130</f>
        <v>0</v>
      </c>
      <c r="G17" s="1380"/>
    </row>
    <row r="18" spans="1:9" ht="15" customHeight="1">
      <c r="A18" s="126">
        <v>6</v>
      </c>
      <c r="B18" s="81"/>
      <c r="C18" s="75" t="s">
        <v>195</v>
      </c>
      <c r="D18" s="75"/>
      <c r="E18" s="82"/>
      <c r="F18" s="1379">
        <f>MH1901_Schedule_C!E131+MH1901_Schedule_C!K131</f>
        <v>0</v>
      </c>
      <c r="G18" s="1380"/>
    </row>
    <row r="19" spans="1:9" ht="15" customHeight="1">
      <c r="A19" s="126">
        <v>7</v>
      </c>
      <c r="B19" s="90"/>
      <c r="C19" s="75" t="s">
        <v>196</v>
      </c>
      <c r="D19" s="91"/>
      <c r="E19" s="82"/>
      <c r="F19" s="1379">
        <f>MH1901_Schedule_C!E132+MH1901_Schedule_C!K132</f>
        <v>0</v>
      </c>
      <c r="G19" s="1380"/>
    </row>
    <row r="20" spans="1:9" ht="15" customHeight="1">
      <c r="A20" s="126">
        <v>8</v>
      </c>
      <c r="B20" s="81"/>
      <c r="C20" s="75" t="s">
        <v>204</v>
      </c>
      <c r="D20" s="75"/>
      <c r="E20" s="82"/>
      <c r="F20" s="1379">
        <f>MH1901_Schedule_C!E133+MH1901_Schedule_C!K133</f>
        <v>0</v>
      </c>
      <c r="G20" s="1380"/>
      <c r="I20" s="630" t="s">
        <v>187</v>
      </c>
    </row>
    <row r="21" spans="1:9" ht="15" customHeight="1">
      <c r="A21" s="126">
        <v>9</v>
      </c>
      <c r="B21" s="81" t="s">
        <v>205</v>
      </c>
      <c r="C21" s="75"/>
      <c r="D21" s="75"/>
      <c r="E21" s="82"/>
      <c r="F21" s="1379">
        <f>SUM(F14:G20)</f>
        <v>0</v>
      </c>
      <c r="G21" s="1380"/>
      <c r="I21" s="630" t="str">
        <f>IF(F21=F12,"OK","ERROR")</f>
        <v>OK</v>
      </c>
    </row>
    <row r="22" spans="1:9" ht="15" customHeight="1">
      <c r="A22" s="85"/>
      <c r="B22" s="85"/>
      <c r="C22" s="85"/>
      <c r="D22" s="85"/>
      <c r="E22" s="85"/>
      <c r="F22" s="85"/>
      <c r="G22" s="85"/>
    </row>
    <row r="23" spans="1:9" ht="15" customHeight="1">
      <c r="A23" s="85"/>
      <c r="B23" s="85"/>
      <c r="C23" s="85"/>
      <c r="D23" s="85"/>
      <c r="E23" s="85"/>
      <c r="F23" s="85"/>
      <c r="G23" s="85"/>
    </row>
    <row r="24" spans="1:9" ht="15" customHeight="1">
      <c r="A24" s="85"/>
      <c r="B24" s="85"/>
      <c r="C24" s="85"/>
      <c r="D24" s="85"/>
      <c r="E24" s="85"/>
      <c r="F24" s="85"/>
      <c r="G24" s="85"/>
    </row>
  </sheetData>
  <sheetProtection password="F140" sheet="1" objects="1" scenarios="1"/>
  <customSheetViews>
    <customSheetView guid="{3C347D85-A9C8-40DE-8556-FF44E8446C58}" scale="75" showGridLines="0" fitToPage="1" showRuler="0">
      <selection activeCell="D20" sqref="D20"/>
      <pageMargins left="0.5" right="0.5" top="0.5" bottom="0.5" header="0.5" footer="0.5"/>
      <printOptions horizontalCentered="1" verticalCentered="1"/>
      <pageSetup paperSize="5" orientation="landscape" r:id="rId1"/>
      <headerFooter alignWithMargins="0">
        <oddFooter>&amp;L&amp;"Arial"&amp;08J:\Tst\CFRS\DEVELMNT\CR20042005\CFRS_20042005_CC99999X_(V8.01Beta)_Detail_Template.xls&amp;R&amp;"Arial"&amp;08&amp;A</oddFooter>
      </headerFooter>
    </customSheetView>
  </customSheetViews>
  <mergeCells count="10">
    <mergeCell ref="F21:G21"/>
    <mergeCell ref="F20:G20"/>
    <mergeCell ref="F9:G9"/>
    <mergeCell ref="F17:G17"/>
    <mergeCell ref="F18:G18"/>
    <mergeCell ref="F19:G19"/>
    <mergeCell ref="F12:G12"/>
    <mergeCell ref="F14:G14"/>
    <mergeCell ref="F15:G15"/>
    <mergeCell ref="F16:G16"/>
  </mergeCells>
  <phoneticPr fontId="0" type="noConversion"/>
  <conditionalFormatting sqref="F21:G21">
    <cfRule type="expression" dxfId="8" priority="1" stopIfTrue="1">
      <formula>(I21="Error")</formula>
    </cfRule>
  </conditionalFormatting>
  <conditionalFormatting sqref="H12">
    <cfRule type="expression" dxfId="7" priority="2" stopIfTrue="1">
      <formula>($I$21="Error")</formula>
    </cfRule>
  </conditionalFormatting>
  <conditionalFormatting sqref="H21">
    <cfRule type="expression" dxfId="6" priority="3" stopIfTrue="1">
      <formula>($I$21="Error")</formula>
    </cfRule>
  </conditionalFormatting>
  <conditionalFormatting sqref="H13:H20">
    <cfRule type="expression" dxfId="5" priority="4" stopIfTrue="1">
      <formula>($I$21="Error")</formula>
    </cfRule>
  </conditionalFormatting>
  <conditionalFormatting sqref="F12:G12">
    <cfRule type="expression" dxfId="4" priority="5" stopIfTrue="1">
      <formula>(I21="Error")</formula>
    </cfRule>
  </conditionalFormatting>
  <printOptions horizontalCentered="1"/>
  <pageMargins left="0.5" right="0.5" top="0.5" bottom="0.5" header="0.5" footer="0.5"/>
  <pageSetup paperSize="5" orientation="landscape" r:id="rId2"/>
  <headerFooter alignWithMargins="0">
    <oddFooter>&amp;R&amp;"Arial,Regular"&amp;8MH1964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12" r:id="rId5" name="Button 8">
              <controlPr defaultSize="0" print="0" autoFill="0" autoPict="0" macro="[0]!GotoHOME">
                <anchor moveWithCells="1" sizeWithCells="1">
                  <from>
                    <xdr:col>3</xdr:col>
                    <xdr:colOff>38100</xdr:colOff>
                    <xdr:row>21</xdr:row>
                    <xdr:rowOff>152400</xdr:rowOff>
                  </from>
                  <to>
                    <xdr:col>3</xdr:col>
                    <xdr:colOff>1962150</xdr:colOff>
                    <xdr:row>23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9"/>
  <sheetViews>
    <sheetView zoomScale="75" zoomScaleNormal="75" workbookViewId="0">
      <selection activeCell="I15" sqref="I15"/>
    </sheetView>
  </sheetViews>
  <sheetFormatPr defaultRowHeight="15"/>
  <cols>
    <col min="1" max="1" width="2.5546875" style="594" customWidth="1"/>
    <col min="2" max="2" width="43.21875" style="594" customWidth="1"/>
    <col min="3" max="3" width="14.21875" style="594" customWidth="1"/>
    <col min="4" max="4" width="15.88671875" style="594" customWidth="1"/>
    <col min="5" max="5" width="16.109375" style="594" customWidth="1"/>
    <col min="6" max="6" width="14.6640625" style="594" customWidth="1"/>
    <col min="7" max="7" width="13.5546875" style="594" hidden="1" customWidth="1"/>
    <col min="8" max="8" width="19.33203125" style="594" customWidth="1"/>
    <col min="9" max="9" width="21.6640625" style="594" customWidth="1"/>
    <col min="10" max="10" width="24.88671875" style="594" customWidth="1"/>
    <col min="11" max="11" width="12.21875" style="594" hidden="1" customWidth="1"/>
    <col min="12" max="16384" width="8.88671875" style="594"/>
  </cols>
  <sheetData>
    <row r="1" spans="1:11" ht="15.75" thickBot="1">
      <c r="A1" s="452" t="s">
        <v>624</v>
      </c>
      <c r="B1" s="452"/>
      <c r="C1" s="452"/>
      <c r="D1" s="452"/>
      <c r="E1" s="452"/>
      <c r="F1" s="453"/>
      <c r="G1" s="456"/>
      <c r="H1" s="456"/>
      <c r="I1" s="456"/>
      <c r="J1" s="456" t="s">
        <v>1012</v>
      </c>
    </row>
    <row r="2" spans="1:11" ht="15.75" thickTop="1">
      <c r="A2" s="455" t="s">
        <v>455</v>
      </c>
      <c r="B2" s="595"/>
      <c r="C2" s="595"/>
      <c r="D2" s="595"/>
      <c r="E2" s="595"/>
      <c r="F2" s="595"/>
      <c r="G2" s="595"/>
      <c r="H2" s="595"/>
      <c r="I2" s="595"/>
      <c r="J2" s="71"/>
    </row>
    <row r="3" spans="1:11">
      <c r="A3" s="496" t="s">
        <v>757</v>
      </c>
      <c r="B3" s="595"/>
      <c r="C3" s="595"/>
      <c r="D3" s="595"/>
      <c r="E3" s="595"/>
      <c r="F3" s="595"/>
      <c r="G3" s="595"/>
      <c r="H3" s="595"/>
      <c r="I3" s="595"/>
      <c r="J3" s="71"/>
    </row>
    <row r="4" spans="1:11">
      <c r="A4" s="579" t="str">
        <f>"MH 1965 "&amp;Revision_Date</f>
        <v>MH 1965 (Rev. 9/2013)</v>
      </c>
      <c r="B4" s="595"/>
      <c r="C4" s="595"/>
      <c r="D4" s="595"/>
      <c r="E4" s="595"/>
      <c r="F4" s="595"/>
      <c r="G4" s="71"/>
      <c r="H4" s="71"/>
      <c r="I4" s="71"/>
      <c r="J4" s="580" t="str">
        <f>"FISCAL YEAR "&amp; FiscalYear_with_Dash</f>
        <v>FISCAL YEAR 2012 - 2013</v>
      </c>
    </row>
    <row r="5" spans="1:1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>
      <c r="A6" s="70"/>
      <c r="B6" s="596" t="str">
        <f>"County: "&amp;County_Name</f>
        <v xml:space="preserve">County: </v>
      </c>
      <c r="C6" s="71"/>
      <c r="D6" s="582"/>
      <c r="E6" s="71"/>
      <c r="F6" s="71"/>
      <c r="G6" s="71"/>
      <c r="H6" s="71"/>
      <c r="I6" s="71"/>
      <c r="J6" s="71"/>
      <c r="K6" s="71"/>
    </row>
    <row r="7" spans="1:11">
      <c r="A7" s="70"/>
      <c r="B7" s="596" t="str">
        <f>"County Code: "&amp;County_Code</f>
        <v xml:space="preserve">County Code: </v>
      </c>
      <c r="C7" s="71"/>
      <c r="D7" s="582"/>
      <c r="E7" s="71"/>
      <c r="F7" s="71"/>
      <c r="G7" s="73"/>
      <c r="H7" s="73"/>
      <c r="I7" s="73"/>
      <c r="J7" s="73"/>
      <c r="K7" s="73"/>
    </row>
    <row r="8" spans="1:11">
      <c r="A8" s="597"/>
      <c r="B8" s="598"/>
      <c r="C8" s="598"/>
      <c r="D8" s="597"/>
      <c r="E8" s="597"/>
      <c r="F8" s="598"/>
      <c r="G8" s="598"/>
      <c r="H8" s="598"/>
      <c r="I8" s="598"/>
      <c r="J8" s="598"/>
      <c r="K8" s="597"/>
    </row>
    <row r="9" spans="1:11" ht="20.25">
      <c r="A9" s="583" t="str">
        <f>"Legal Entity: "&amp;Legal_Entity_Name</f>
        <v xml:space="preserve">Legal Entity: </v>
      </c>
      <c r="B9" s="599"/>
      <c r="C9" s="600"/>
      <c r="D9" s="1393" t="s">
        <v>758</v>
      </c>
      <c r="E9" s="1394"/>
      <c r="F9" s="1394"/>
      <c r="G9" s="1394"/>
      <c r="H9" s="1395" t="s">
        <v>759</v>
      </c>
      <c r="I9" s="1396"/>
      <c r="J9" s="1396"/>
      <c r="K9" s="1397"/>
    </row>
    <row r="10" spans="1:11">
      <c r="A10" s="583" t="str">
        <f>"Legal Entity Number: "&amp;TEXT(Legal_Entity_Number,"00000")</f>
        <v>Legal Entity Number: 00000</v>
      </c>
      <c r="B10" s="601"/>
      <c r="C10" s="741" t="s">
        <v>760</v>
      </c>
      <c r="D10" s="1398" t="s">
        <v>761</v>
      </c>
      <c r="E10" s="1399" t="s">
        <v>786</v>
      </c>
      <c r="F10" s="1399" t="s">
        <v>179</v>
      </c>
      <c r="G10" s="1398" t="s">
        <v>130</v>
      </c>
      <c r="H10" s="1387" t="s">
        <v>761</v>
      </c>
      <c r="I10" s="1385" t="s">
        <v>786</v>
      </c>
      <c r="J10" s="1385" t="s">
        <v>179</v>
      </c>
      <c r="K10" s="1387" t="s">
        <v>130</v>
      </c>
    </row>
    <row r="11" spans="1:11">
      <c r="A11" s="1389" t="s">
        <v>762</v>
      </c>
      <c r="B11" s="1390"/>
      <c r="C11" s="742" t="s">
        <v>763</v>
      </c>
      <c r="D11" s="1388"/>
      <c r="E11" s="1386"/>
      <c r="F11" s="1386"/>
      <c r="G11" s="1388"/>
      <c r="H11" s="1388"/>
      <c r="I11" s="1386"/>
      <c r="J11" s="1386"/>
      <c r="K11" s="1388"/>
    </row>
    <row r="12" spans="1:11">
      <c r="A12" s="1391"/>
      <c r="B12" s="1392"/>
      <c r="C12" s="743" t="s">
        <v>161</v>
      </c>
      <c r="D12" s="743" t="s">
        <v>162</v>
      </c>
      <c r="E12" s="743" t="s">
        <v>132</v>
      </c>
      <c r="F12" s="743" t="s">
        <v>163</v>
      </c>
      <c r="G12" s="743" t="s">
        <v>164</v>
      </c>
      <c r="H12" s="743" t="s">
        <v>164</v>
      </c>
      <c r="I12" s="743" t="s">
        <v>165</v>
      </c>
      <c r="J12" s="743" t="s">
        <v>166</v>
      </c>
      <c r="K12" s="743" t="s">
        <v>167</v>
      </c>
    </row>
    <row r="13" spans="1:11">
      <c r="A13" s="602">
        <v>1</v>
      </c>
      <c r="B13" s="1050"/>
      <c r="C13" s="1050"/>
      <c r="D13" s="1050"/>
      <c r="E13" s="1050"/>
      <c r="F13" s="1050"/>
      <c r="G13" s="1050"/>
      <c r="H13" s="1050"/>
      <c r="I13" s="1050"/>
      <c r="J13" s="1050"/>
      <c r="K13" s="1047"/>
    </row>
    <row r="14" spans="1:11">
      <c r="A14" s="602">
        <v>2</v>
      </c>
      <c r="B14" s="1050"/>
      <c r="C14" s="1050"/>
      <c r="D14" s="1050"/>
      <c r="E14" s="1050"/>
      <c r="F14" s="1050"/>
      <c r="G14" s="1050"/>
      <c r="H14" s="1050"/>
      <c r="I14" s="1050"/>
      <c r="J14" s="1050"/>
      <c r="K14" s="1047"/>
    </row>
    <row r="15" spans="1:11">
      <c r="A15" s="602">
        <v>3</v>
      </c>
      <c r="B15" s="1050"/>
      <c r="C15" s="1050"/>
      <c r="D15" s="1050"/>
      <c r="E15" s="1050"/>
      <c r="F15" s="1050"/>
      <c r="G15" s="1050"/>
      <c r="H15" s="1050"/>
      <c r="I15" s="1050"/>
      <c r="J15" s="1050"/>
      <c r="K15" s="1047"/>
    </row>
    <row r="16" spans="1:11">
      <c r="A16" s="602">
        <v>4</v>
      </c>
      <c r="B16" s="1050"/>
      <c r="C16" s="1050"/>
      <c r="D16" s="1050"/>
      <c r="E16" s="1050"/>
      <c r="F16" s="1050"/>
      <c r="G16" s="1050"/>
      <c r="H16" s="1050"/>
      <c r="I16" s="1050"/>
      <c r="J16" s="1050"/>
      <c r="K16" s="1047"/>
    </row>
    <row r="17" spans="1:11">
      <c r="A17" s="602">
        <v>5</v>
      </c>
      <c r="B17" s="1050"/>
      <c r="C17" s="1050"/>
      <c r="D17" s="1050"/>
      <c r="E17" s="1050"/>
      <c r="F17" s="1050"/>
      <c r="G17" s="1050"/>
      <c r="H17" s="1050"/>
      <c r="I17" s="1050"/>
      <c r="J17" s="1050"/>
      <c r="K17" s="1047"/>
    </row>
    <row r="18" spans="1:11">
      <c r="A18" s="602">
        <v>6</v>
      </c>
      <c r="B18" s="1050"/>
      <c r="C18" s="1050"/>
      <c r="D18" s="1050"/>
      <c r="E18" s="1050"/>
      <c r="F18" s="1050"/>
      <c r="G18" s="1050"/>
      <c r="H18" s="1050"/>
      <c r="I18" s="1050"/>
      <c r="J18" s="1050"/>
      <c r="K18" s="1047"/>
    </row>
    <row r="19" spans="1:11">
      <c r="A19" s="602">
        <v>7</v>
      </c>
      <c r="B19" s="1050"/>
      <c r="C19" s="1050"/>
      <c r="D19" s="1050"/>
      <c r="E19" s="1050"/>
      <c r="F19" s="1050"/>
      <c r="G19" s="1050"/>
      <c r="H19" s="1050"/>
      <c r="I19" s="1050"/>
      <c r="J19" s="1050"/>
      <c r="K19" s="1047"/>
    </row>
    <row r="20" spans="1:11">
      <c r="A20" s="602">
        <v>8</v>
      </c>
      <c r="B20" s="1050"/>
      <c r="C20" s="1050"/>
      <c r="D20" s="1050"/>
      <c r="E20" s="1050"/>
      <c r="F20" s="1050"/>
      <c r="G20" s="1050"/>
      <c r="H20" s="1050"/>
      <c r="I20" s="1050"/>
      <c r="J20" s="1050"/>
      <c r="K20" s="1047"/>
    </row>
    <row r="21" spans="1:11">
      <c r="A21" s="602">
        <v>9</v>
      </c>
      <c r="B21" s="1050"/>
      <c r="C21" s="1050"/>
      <c r="D21" s="1050"/>
      <c r="E21" s="1050"/>
      <c r="F21" s="1050"/>
      <c r="G21" s="1050"/>
      <c r="H21" s="1050"/>
      <c r="I21" s="1050"/>
      <c r="J21" s="1050"/>
      <c r="K21" s="1047"/>
    </row>
    <row r="22" spans="1:11">
      <c r="A22" s="602">
        <v>10</v>
      </c>
      <c r="B22" s="1050"/>
      <c r="C22" s="1050"/>
      <c r="D22" s="1050"/>
      <c r="E22" s="1050"/>
      <c r="F22" s="1050"/>
      <c r="G22" s="1050"/>
      <c r="H22" s="1050"/>
      <c r="I22" s="1050"/>
      <c r="J22" s="1050"/>
      <c r="K22" s="1047"/>
    </row>
    <row r="23" spans="1:11">
      <c r="A23" s="602">
        <v>11</v>
      </c>
      <c r="B23" s="1050"/>
      <c r="C23" s="1050"/>
      <c r="D23" s="1050"/>
      <c r="E23" s="1050"/>
      <c r="F23" s="1050"/>
      <c r="G23" s="1050"/>
      <c r="H23" s="1050"/>
      <c r="I23" s="1050"/>
      <c r="J23" s="1050"/>
      <c r="K23" s="1047"/>
    </row>
    <row r="24" spans="1:11">
      <c r="A24" s="602">
        <v>12</v>
      </c>
      <c r="B24" s="1050"/>
      <c r="C24" s="1050"/>
      <c r="D24" s="1050"/>
      <c r="E24" s="1050"/>
      <c r="F24" s="1050"/>
      <c r="G24" s="1050"/>
      <c r="H24" s="1050"/>
      <c r="I24" s="1050"/>
      <c r="J24" s="1050"/>
      <c r="K24" s="1047"/>
    </row>
    <row r="25" spans="1:11">
      <c r="A25" s="602">
        <v>13</v>
      </c>
      <c r="B25" s="1050"/>
      <c r="C25" s="1050"/>
      <c r="D25" s="1050"/>
      <c r="E25" s="1050"/>
      <c r="F25" s="1050"/>
      <c r="G25" s="1050"/>
      <c r="H25" s="1050"/>
      <c r="I25" s="1050"/>
      <c r="J25" s="1050"/>
      <c r="K25" s="1047"/>
    </row>
    <row r="26" spans="1:11">
      <c r="A26" s="602">
        <v>14</v>
      </c>
      <c r="B26" s="1050"/>
      <c r="C26" s="1050"/>
      <c r="D26" s="1050"/>
      <c r="E26" s="1050"/>
      <c r="F26" s="1050"/>
      <c r="G26" s="1050"/>
      <c r="H26" s="1050"/>
      <c r="I26" s="1050"/>
      <c r="J26" s="1050"/>
      <c r="K26" s="1047"/>
    </row>
    <row r="27" spans="1:11">
      <c r="A27" s="602">
        <v>15</v>
      </c>
      <c r="B27" s="1050"/>
      <c r="C27" s="1050"/>
      <c r="D27" s="1050"/>
      <c r="E27" s="1050"/>
      <c r="F27" s="1050"/>
      <c r="G27" s="1050"/>
      <c r="H27" s="1050"/>
      <c r="I27" s="1050"/>
      <c r="J27" s="1050"/>
      <c r="K27" s="1047"/>
    </row>
    <row r="28" spans="1:11">
      <c r="A28" s="602">
        <v>16</v>
      </c>
      <c r="B28" s="1050"/>
      <c r="C28" s="1050"/>
      <c r="D28" s="1050"/>
      <c r="E28" s="1050"/>
      <c r="F28" s="1050"/>
      <c r="G28" s="1050"/>
      <c r="H28" s="1050"/>
      <c r="I28" s="1050"/>
      <c r="J28" s="1050"/>
      <c r="K28" s="1047"/>
    </row>
    <row r="29" spans="1:11">
      <c r="A29" s="602">
        <v>17</v>
      </c>
      <c r="B29" s="1050"/>
      <c r="C29" s="1050"/>
      <c r="D29" s="1050"/>
      <c r="E29" s="1050"/>
      <c r="F29" s="1050"/>
      <c r="G29" s="1050"/>
      <c r="H29" s="1050"/>
      <c r="I29" s="1050"/>
      <c r="J29" s="1050"/>
      <c r="K29" s="1047"/>
    </row>
    <row r="30" spans="1:11">
      <c r="A30" s="602">
        <v>18</v>
      </c>
      <c r="B30" s="1050"/>
      <c r="C30" s="1050"/>
      <c r="D30" s="1050"/>
      <c r="E30" s="1050"/>
      <c r="F30" s="1050"/>
      <c r="G30" s="1050"/>
      <c r="H30" s="1050"/>
      <c r="I30" s="1050"/>
      <c r="J30" s="1050"/>
      <c r="K30" s="1047"/>
    </row>
    <row r="31" spans="1:11">
      <c r="A31" s="602">
        <v>19</v>
      </c>
      <c r="B31" s="1050"/>
      <c r="C31" s="1050"/>
      <c r="D31" s="1050"/>
      <c r="E31" s="1050"/>
      <c r="F31" s="1050"/>
      <c r="G31" s="1050"/>
      <c r="H31" s="1050"/>
      <c r="I31" s="1050"/>
      <c r="J31" s="1050"/>
      <c r="K31" s="1047"/>
    </row>
    <row r="32" spans="1:11">
      <c r="A32" s="602">
        <v>20</v>
      </c>
      <c r="B32" s="1050"/>
      <c r="C32" s="1050"/>
      <c r="D32" s="1050"/>
      <c r="E32" s="1050"/>
      <c r="F32" s="1050"/>
      <c r="G32" s="1050"/>
      <c r="H32" s="1050"/>
      <c r="I32" s="1050"/>
      <c r="J32" s="1050"/>
      <c r="K32" s="1047"/>
    </row>
    <row r="33" spans="1:11">
      <c r="A33" s="602">
        <v>21</v>
      </c>
      <c r="B33" s="1050"/>
      <c r="C33" s="1050"/>
      <c r="D33" s="1050"/>
      <c r="E33" s="1050"/>
      <c r="F33" s="1050"/>
      <c r="G33" s="1050"/>
      <c r="H33" s="1050"/>
      <c r="I33" s="1050"/>
      <c r="J33" s="1050"/>
      <c r="K33" s="1047"/>
    </row>
    <row r="34" spans="1:11">
      <c r="A34" s="602">
        <v>22</v>
      </c>
      <c r="B34" s="1050"/>
      <c r="C34" s="1050"/>
      <c r="D34" s="1050"/>
      <c r="E34" s="1050"/>
      <c r="F34" s="1050"/>
      <c r="G34" s="1050"/>
      <c r="H34" s="1050"/>
      <c r="I34" s="1050"/>
      <c r="J34" s="1050"/>
      <c r="K34" s="1047"/>
    </row>
    <row r="35" spans="1:11">
      <c r="A35" s="602">
        <v>23</v>
      </c>
      <c r="B35" s="1050"/>
      <c r="C35" s="1050"/>
      <c r="D35" s="1050"/>
      <c r="E35" s="1050"/>
      <c r="F35" s="1050"/>
      <c r="G35" s="1050"/>
      <c r="H35" s="1050"/>
      <c r="I35" s="1050"/>
      <c r="J35" s="1050"/>
      <c r="K35" s="1047"/>
    </row>
    <row r="36" spans="1:11">
      <c r="A36" s="602">
        <v>24</v>
      </c>
      <c r="B36" s="1050"/>
      <c r="C36" s="1050"/>
      <c r="D36" s="1050"/>
      <c r="E36" s="1050"/>
      <c r="F36" s="1050"/>
      <c r="G36" s="1050"/>
      <c r="H36" s="1050"/>
      <c r="I36" s="1050"/>
      <c r="J36" s="1050"/>
      <c r="K36" s="1047"/>
    </row>
    <row r="37" spans="1:11">
      <c r="A37" s="602">
        <v>25</v>
      </c>
      <c r="B37" s="1050"/>
      <c r="C37" s="1050"/>
      <c r="D37" s="1050"/>
      <c r="E37" s="1050"/>
      <c r="F37" s="1050"/>
      <c r="G37" s="1050"/>
      <c r="H37" s="1050"/>
      <c r="I37" s="1050"/>
      <c r="J37" s="1050"/>
      <c r="K37" s="1047"/>
    </row>
    <row r="38" spans="1:11">
      <c r="A38" s="602">
        <v>26</v>
      </c>
      <c r="B38" s="1050"/>
      <c r="C38" s="1050"/>
      <c r="D38" s="1050"/>
      <c r="E38" s="1050"/>
      <c r="F38" s="1050"/>
      <c r="G38" s="1050"/>
      <c r="H38" s="1050"/>
      <c r="I38" s="1050"/>
      <c r="J38" s="1050"/>
      <c r="K38" s="1047"/>
    </row>
    <row r="39" spans="1:11">
      <c r="A39" s="602">
        <v>27</v>
      </c>
      <c r="B39" s="1050"/>
      <c r="C39" s="1050"/>
      <c r="D39" s="1050"/>
      <c r="E39" s="1050"/>
      <c r="F39" s="1050"/>
      <c r="G39" s="1050"/>
      <c r="H39" s="1050"/>
      <c r="I39" s="1050"/>
      <c r="J39" s="1050"/>
      <c r="K39" s="1047"/>
    </row>
    <row r="40" spans="1:11">
      <c r="A40" s="602">
        <v>28</v>
      </c>
      <c r="B40" s="1050"/>
      <c r="C40" s="1050"/>
      <c r="D40" s="1050"/>
      <c r="E40" s="1050"/>
      <c r="F40" s="1050"/>
      <c r="G40" s="1050"/>
      <c r="H40" s="1050"/>
      <c r="I40" s="1050"/>
      <c r="J40" s="1050"/>
      <c r="K40" s="1047"/>
    </row>
    <row r="41" spans="1:11">
      <c r="A41" s="602">
        <v>29</v>
      </c>
      <c r="B41" s="1050"/>
      <c r="C41" s="1050"/>
      <c r="D41" s="1050"/>
      <c r="E41" s="1050"/>
      <c r="F41" s="1050"/>
      <c r="G41" s="1050"/>
      <c r="H41" s="1050"/>
      <c r="I41" s="1050"/>
      <c r="J41" s="1050"/>
      <c r="K41" s="1047"/>
    </row>
    <row r="42" spans="1:11">
      <c r="A42" s="602">
        <v>30</v>
      </c>
      <c r="B42" s="1050"/>
      <c r="C42" s="1050"/>
      <c r="D42" s="1050"/>
      <c r="E42" s="1050"/>
      <c r="F42" s="1050"/>
      <c r="G42" s="1050"/>
      <c r="H42" s="1050"/>
      <c r="I42" s="1050"/>
      <c r="J42" s="1050"/>
      <c r="K42" s="1047"/>
    </row>
    <row r="43" spans="1:11">
      <c r="A43" s="602">
        <v>31</v>
      </c>
      <c r="B43" s="1050"/>
      <c r="C43" s="1050"/>
      <c r="D43" s="1050"/>
      <c r="E43" s="1050"/>
      <c r="F43" s="1050"/>
      <c r="G43" s="1050"/>
      <c r="H43" s="1050"/>
      <c r="I43" s="1050"/>
      <c r="J43" s="1050"/>
      <c r="K43" s="1047"/>
    </row>
    <row r="44" spans="1:11">
      <c r="A44" s="602">
        <v>32</v>
      </c>
      <c r="B44" s="1050"/>
      <c r="C44" s="1050"/>
      <c r="D44" s="1050"/>
      <c r="E44" s="1050"/>
      <c r="F44" s="1050"/>
      <c r="G44" s="1050"/>
      <c r="H44" s="1050"/>
      <c r="I44" s="1050"/>
      <c r="J44" s="1050"/>
      <c r="K44" s="1047"/>
    </row>
    <row r="45" spans="1:11">
      <c r="A45" s="602">
        <v>33</v>
      </c>
      <c r="B45" s="1050"/>
      <c r="C45" s="1050"/>
      <c r="D45" s="1050"/>
      <c r="E45" s="1050"/>
      <c r="F45" s="1050"/>
      <c r="G45" s="1050"/>
      <c r="H45" s="1050"/>
      <c r="I45" s="1050"/>
      <c r="J45" s="1050"/>
      <c r="K45" s="1047"/>
    </row>
    <row r="46" spans="1:11">
      <c r="A46" s="602">
        <v>34</v>
      </c>
      <c r="B46" s="1050"/>
      <c r="C46" s="1050"/>
      <c r="D46" s="1050"/>
      <c r="E46" s="1050"/>
      <c r="F46" s="1050"/>
      <c r="G46" s="1050"/>
      <c r="H46" s="1050"/>
      <c r="I46" s="1050"/>
      <c r="J46" s="1050"/>
      <c r="K46" s="1047"/>
    </row>
    <row r="47" spans="1:11">
      <c r="A47" s="602">
        <v>35</v>
      </c>
      <c r="B47" s="1050"/>
      <c r="C47" s="1050"/>
      <c r="D47" s="1050"/>
      <c r="E47" s="1050"/>
      <c r="F47" s="1051"/>
      <c r="G47" s="1051"/>
      <c r="H47" s="1050"/>
      <c r="I47" s="1050"/>
      <c r="J47" s="1050"/>
      <c r="K47" s="1047"/>
    </row>
    <row r="48" spans="1:11">
      <c r="A48" s="604"/>
      <c r="B48" s="1400" t="s">
        <v>1097</v>
      </c>
      <c r="C48" s="605"/>
      <c r="D48" s="605"/>
      <c r="E48" s="745"/>
      <c r="F48" s="746">
        <f>SUM(F13:F47)</f>
        <v>0</v>
      </c>
      <c r="G48" s="746">
        <f>SUM(G13:G47)</f>
        <v>0</v>
      </c>
      <c r="H48" s="605"/>
      <c r="I48" s="605"/>
      <c r="J48" s="746">
        <f>SUM(J13:J47)</f>
        <v>0</v>
      </c>
      <c r="K48" s="746">
        <f>SUM(K13:K47)</f>
        <v>0</v>
      </c>
    </row>
    <row r="49" spans="1:11">
      <c r="A49" s="606"/>
      <c r="B49" s="1401"/>
      <c r="C49" s="607"/>
      <c r="D49" s="607"/>
      <c r="E49" s="607"/>
      <c r="F49" s="744" t="s">
        <v>784</v>
      </c>
      <c r="G49" s="701">
        <f>SUM(F48:G48)</f>
        <v>0</v>
      </c>
      <c r="H49" s="607"/>
      <c r="I49" s="607"/>
      <c r="J49" s="744" t="s">
        <v>785</v>
      </c>
      <c r="K49" s="701">
        <f>SUM(J48:K48)</f>
        <v>0</v>
      </c>
    </row>
    <row r="50" spans="1:11">
      <c r="A50" s="608" t="s">
        <v>764</v>
      </c>
      <c r="B50" s="609"/>
      <c r="C50" s="609"/>
      <c r="D50" s="609"/>
      <c r="E50" s="609"/>
      <c r="F50" s="1383" t="str">
        <f>IF(G49&lt;&gt;-K49,"The total increases do not equal the total decreases","")</f>
        <v/>
      </c>
      <c r="G50" s="1383"/>
      <c r="H50" s="1383"/>
      <c r="I50" s="1383"/>
      <c r="J50" s="1383"/>
      <c r="K50" s="1384"/>
    </row>
    <row r="51" spans="1:11">
      <c r="A51" s="610"/>
      <c r="B51" s="611"/>
      <c r="C51" s="611"/>
      <c r="D51" s="611"/>
      <c r="E51" s="611"/>
      <c r="F51" s="611"/>
      <c r="G51" s="611"/>
      <c r="H51" s="611"/>
      <c r="I51" s="611"/>
      <c r="J51" s="611"/>
      <c r="K51" s="603"/>
    </row>
    <row r="52" spans="1:11">
      <c r="A52" s="612"/>
      <c r="B52" s="613"/>
      <c r="C52" s="613"/>
      <c r="D52" s="613"/>
      <c r="E52" s="613"/>
      <c r="F52" s="613"/>
      <c r="G52" s="613"/>
      <c r="H52" s="613"/>
      <c r="I52" s="613"/>
      <c r="J52" s="613"/>
      <c r="K52" s="613"/>
    </row>
    <row r="53" spans="1:11">
      <c r="A53" s="597"/>
      <c r="B53" s="598"/>
      <c r="C53" s="598"/>
      <c r="D53" s="598"/>
      <c r="E53" s="598"/>
      <c r="F53" s="598"/>
      <c r="G53" s="598"/>
      <c r="H53" s="598"/>
      <c r="I53" s="598"/>
      <c r="J53" s="598"/>
      <c r="K53" s="598"/>
    </row>
    <row r="54" spans="1:11">
      <c r="A54" s="614"/>
      <c r="B54" s="614"/>
      <c r="C54" s="614"/>
      <c r="D54" s="614"/>
      <c r="E54" s="614"/>
      <c r="F54" s="614"/>
      <c r="G54" s="614"/>
      <c r="H54" s="614"/>
      <c r="I54" s="614"/>
      <c r="J54" s="614"/>
      <c r="K54" s="614"/>
    </row>
    <row r="55" spans="1:11">
      <c r="A55" s="614"/>
      <c r="B55" s="614"/>
      <c r="C55" s="614"/>
      <c r="D55" s="614"/>
      <c r="E55" s="614"/>
      <c r="F55" s="614"/>
      <c r="G55" s="614"/>
      <c r="H55" s="614"/>
      <c r="I55" s="614"/>
      <c r="J55" s="614"/>
      <c r="K55" s="614"/>
    </row>
    <row r="56" spans="1:11">
      <c r="A56" s="614"/>
      <c r="B56" s="614"/>
      <c r="C56" s="614"/>
      <c r="D56" s="614"/>
      <c r="E56" s="614"/>
      <c r="F56" s="614"/>
      <c r="G56" s="614"/>
      <c r="H56" s="614"/>
      <c r="I56" s="614"/>
      <c r="J56" s="614"/>
      <c r="K56" s="614"/>
    </row>
    <row r="57" spans="1:11">
      <c r="A57" s="614"/>
      <c r="B57" s="614"/>
      <c r="C57" s="614"/>
      <c r="D57" s="614"/>
      <c r="E57" s="614"/>
      <c r="F57" s="614"/>
      <c r="G57" s="614"/>
      <c r="H57" s="614"/>
      <c r="I57" s="614"/>
      <c r="J57" s="614"/>
      <c r="K57" s="614"/>
    </row>
    <row r="58" spans="1:11">
      <c r="A58" s="614"/>
      <c r="B58" s="614"/>
      <c r="C58" s="614"/>
      <c r="D58" s="614"/>
      <c r="E58" s="614"/>
      <c r="F58" s="614"/>
      <c r="G58" s="614"/>
      <c r="H58" s="614"/>
      <c r="I58" s="614"/>
      <c r="J58" s="614"/>
      <c r="K58" s="614"/>
    </row>
    <row r="59" spans="1:11">
      <c r="A59" s="614"/>
      <c r="B59" s="614"/>
      <c r="C59" s="614"/>
      <c r="D59" s="614"/>
      <c r="E59" s="614"/>
      <c r="F59" s="614"/>
      <c r="G59" s="614"/>
      <c r="H59" s="614"/>
      <c r="I59" s="614"/>
      <c r="J59" s="614"/>
      <c r="K59" s="614"/>
    </row>
  </sheetData>
  <sheetProtection password="F140" sheet="1" objects="1" scenarios="1"/>
  <mergeCells count="13">
    <mergeCell ref="F50:K50"/>
    <mergeCell ref="J10:J11"/>
    <mergeCell ref="K10:K11"/>
    <mergeCell ref="A11:B12"/>
    <mergeCell ref="D9:G9"/>
    <mergeCell ref="H9:K9"/>
    <mergeCell ref="D10:D11"/>
    <mergeCell ref="E10:E11"/>
    <mergeCell ref="F10:F11"/>
    <mergeCell ref="G10:G11"/>
    <mergeCell ref="H10:H11"/>
    <mergeCell ref="I10:I11"/>
    <mergeCell ref="B48:B49"/>
  </mergeCells>
  <phoneticPr fontId="82" type="noConversion"/>
  <dataValidations count="4">
    <dataValidation type="decimal" operator="lessThanOrEqual" allowBlank="1" showErrorMessage="1" errorTitle="Negative Value Required" error="All of the numbers in this column must be negative.  Click the Retry button to correct your entry." sqref="J13:K47">
      <formula1>0</formula1>
    </dataValidation>
    <dataValidation type="decimal" operator="greaterThanOrEqual" allowBlank="1" showErrorMessage="1" errorTitle="Positiive Value Required" error="All of the numbers in this column must be Positive.  Click the Retry button to correct your entry." sqref="F13:G47">
      <formula1>0</formula1>
    </dataValidation>
    <dataValidation type="list" allowBlank="1" showErrorMessage="1" errorTitle="Not an MH1960 Line Number" error="The line number you entered does not match any of the relevant line numbers on the MH1960." sqref="E13:E47">
      <formula1>"1,2,3,4,5,6,7,8,9,10,11,12,13,14,15,16,17,18,19,20,21,22,23,24,25,26,27,28,29,30,31,32,33"</formula1>
    </dataValidation>
    <dataValidation type="list" allowBlank="1" showErrorMessage="1" errorTitle="Not an MH1960 Line Number" error="The line number you entered does not match any of the relevant line numbers on the MH1960." sqref="I13:I47">
      <formula1>"1,2,3,4,5,6,7,8,9,10,11,12,13,14,15,16,17,18,19,20,21,22,23,24,25,26,27,28,29,30,31,32,33"</formula1>
    </dataValidation>
  </dataValidations>
  <pageMargins left="0.5" right="0.5" top="1" bottom="1" header="0.5" footer="0.5"/>
  <pageSetup paperSize="5" scale="67" orientation="landscape" r:id="rId1"/>
  <headerFooter alignWithMargins="0">
    <oddFooter>&amp;R&amp;"Arial,Regular"&amp;8MH1965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4">
    <pageSetUpPr fitToPage="1"/>
  </sheetPr>
  <dimension ref="A1:S74"/>
  <sheetViews>
    <sheetView zoomScale="75" zoomScaleNormal="75" workbookViewId="0">
      <selection activeCell="E13" sqref="E13:S13"/>
    </sheetView>
  </sheetViews>
  <sheetFormatPr defaultRowHeight="15"/>
  <cols>
    <col min="1" max="2" width="14.44140625" style="661" customWidth="1"/>
    <col min="3" max="3" width="29.5546875" style="661" customWidth="1"/>
    <col min="4" max="4" width="17.44140625" style="661" customWidth="1"/>
    <col min="5" max="19" width="11.44140625" style="661" customWidth="1"/>
    <col min="20" max="16384" width="8.88671875" style="661"/>
  </cols>
  <sheetData>
    <row r="1" spans="1:19" s="714" customFormat="1" ht="19.5" customHeight="1">
      <c r="A1" s="706" t="s">
        <v>624</v>
      </c>
      <c r="B1" s="707"/>
      <c r="C1" s="707"/>
      <c r="D1" s="707"/>
      <c r="E1" s="707"/>
      <c r="F1" s="708"/>
      <c r="G1" s="708"/>
      <c r="H1" s="708"/>
      <c r="I1" s="708"/>
      <c r="K1" s="709" t="s">
        <v>1012</v>
      </c>
      <c r="M1" s="710"/>
      <c r="N1" s="710"/>
      <c r="O1" s="710"/>
      <c r="P1" s="710"/>
      <c r="Q1" s="710"/>
      <c r="R1" s="710"/>
      <c r="S1" s="711" t="s">
        <v>1012</v>
      </c>
    </row>
    <row r="2" spans="1:19" s="714" customFormat="1" ht="19.5" customHeight="1">
      <c r="A2" s="712" t="s">
        <v>455</v>
      </c>
      <c r="B2" s="713"/>
      <c r="C2" s="713"/>
      <c r="D2" s="713"/>
      <c r="E2" s="713"/>
      <c r="F2" s="713"/>
      <c r="G2" s="713"/>
      <c r="H2" s="713"/>
      <c r="I2" s="713"/>
      <c r="J2" s="713"/>
      <c r="M2" s="713"/>
      <c r="N2" s="713"/>
      <c r="O2" s="713"/>
      <c r="P2" s="713"/>
      <c r="Q2" s="713"/>
      <c r="R2" s="713"/>
    </row>
    <row r="3" spans="1:19" s="714" customFormat="1" ht="49.7" customHeight="1">
      <c r="A3" s="1418" t="s">
        <v>636</v>
      </c>
      <c r="B3" s="1419"/>
      <c r="C3" s="1419"/>
      <c r="D3" s="1419"/>
      <c r="E3" s="1419"/>
      <c r="F3" s="1419"/>
      <c r="G3" s="713"/>
      <c r="I3" s="713"/>
      <c r="J3" s="713"/>
      <c r="K3" s="715" t="str">
        <f ca="1">IF(M12&lt;&gt;"","PAGE 1 OF 2","PAGE 1 OF 1")</f>
        <v>PAGE 1 OF 1</v>
      </c>
      <c r="M3" s="713"/>
      <c r="N3" s="713"/>
      <c r="O3" s="713"/>
      <c r="P3" s="713"/>
      <c r="Q3" s="713"/>
      <c r="R3" s="713"/>
      <c r="S3" s="715" t="s">
        <v>206</v>
      </c>
    </row>
    <row r="4" spans="1:19" s="714" customFormat="1" ht="19.5" customHeight="1">
      <c r="A4" s="477" t="str">
        <f>"MH 1966_HOSPINPT "&amp;Revision_Date</f>
        <v>MH 1966_HOSPINPT (Rev. 9/2013)</v>
      </c>
      <c r="B4" s="713"/>
      <c r="C4" s="713"/>
      <c r="D4" s="713"/>
      <c r="E4" s="713"/>
      <c r="F4" s="713"/>
      <c r="G4" s="713"/>
      <c r="I4" s="713"/>
      <c r="J4" s="713"/>
      <c r="K4" s="716" t="str">
        <f>"FISCAL YEAR "&amp; FiscalYear_with_Dash</f>
        <v>FISCAL YEAR 2012 - 2013</v>
      </c>
      <c r="M4" s="713"/>
      <c r="N4" s="713"/>
      <c r="O4" s="713"/>
      <c r="P4" s="713"/>
      <c r="Q4" s="713"/>
      <c r="R4" s="713"/>
      <c r="S4" s="716" t="str">
        <f>"FISCAL YEAR "&amp; FiscalYear_with_Dash</f>
        <v>FISCAL YEAR 2012 - 2013</v>
      </c>
    </row>
    <row r="5" spans="1:19" s="50" customFormat="1" ht="15.75" customHeight="1">
      <c r="A5" s="717"/>
      <c r="B5" s="69"/>
      <c r="C5" s="69"/>
      <c r="D5" s="69"/>
      <c r="E5" s="69"/>
      <c r="F5" s="718">
        <f ca="1">SUM(G5:S5)</f>
        <v>0</v>
      </c>
      <c r="G5" s="718">
        <f ca="1">IF(G7="NR",1,0)</f>
        <v>0</v>
      </c>
      <c r="H5" s="718">
        <f t="shared" ref="H5:S5" ca="1" si="0">IF(H7="NR",1,0)</f>
        <v>0</v>
      </c>
      <c r="I5" s="718">
        <f t="shared" ca="1" si="0"/>
        <v>0</v>
      </c>
      <c r="J5" s="718">
        <f t="shared" ca="1" si="0"/>
        <v>0</v>
      </c>
      <c r="K5" s="718">
        <f t="shared" ca="1" si="0"/>
        <v>0</v>
      </c>
      <c r="L5" s="718">
        <f t="shared" ca="1" si="0"/>
        <v>0</v>
      </c>
      <c r="M5" s="718">
        <f t="shared" ca="1" si="0"/>
        <v>0</v>
      </c>
      <c r="N5" s="718">
        <f t="shared" ca="1" si="0"/>
        <v>0</v>
      </c>
      <c r="O5" s="718">
        <f t="shared" ca="1" si="0"/>
        <v>0</v>
      </c>
      <c r="P5" s="718">
        <f t="shared" ca="1" si="0"/>
        <v>0</v>
      </c>
      <c r="Q5" s="718">
        <f t="shared" ca="1" si="0"/>
        <v>0</v>
      </c>
      <c r="R5" s="718">
        <f t="shared" ca="1" si="0"/>
        <v>0</v>
      </c>
      <c r="S5" s="718">
        <f t="shared" ca="1" si="0"/>
        <v>0</v>
      </c>
    </row>
    <row r="6" spans="1:19" s="50" customFormat="1" ht="15.75" customHeight="1">
      <c r="B6" s="759" t="s">
        <v>174</v>
      </c>
      <c r="C6" s="344">
        <f>County_Name</f>
        <v>0</v>
      </c>
      <c r="D6" s="719"/>
      <c r="E6" s="719"/>
      <c r="F6" s="259">
        <v>19</v>
      </c>
      <c r="G6" s="259">
        <f ca="1">GetIndex(F6)</f>
        <v>0</v>
      </c>
      <c r="H6" s="259">
        <f t="shared" ref="H6:S6" ca="1" si="1">GetIndex(G6)</f>
        <v>0</v>
      </c>
      <c r="I6" s="259">
        <f t="shared" ca="1" si="1"/>
        <v>0</v>
      </c>
      <c r="J6" s="259">
        <f t="shared" ca="1" si="1"/>
        <v>0</v>
      </c>
      <c r="K6" s="259">
        <f t="shared" ca="1" si="1"/>
        <v>0</v>
      </c>
      <c r="L6" s="259">
        <f t="shared" ca="1" si="1"/>
        <v>0</v>
      </c>
      <c r="M6" s="259">
        <f t="shared" ca="1" si="1"/>
        <v>0</v>
      </c>
      <c r="N6" s="259">
        <f t="shared" ca="1" si="1"/>
        <v>0</v>
      </c>
      <c r="O6" s="259">
        <f t="shared" ca="1" si="1"/>
        <v>0</v>
      </c>
      <c r="P6" s="259">
        <f t="shared" ca="1" si="1"/>
        <v>0</v>
      </c>
      <c r="Q6" s="259">
        <f t="shared" ca="1" si="1"/>
        <v>0</v>
      </c>
      <c r="R6" s="259">
        <f t="shared" ca="1" si="1"/>
        <v>0</v>
      </c>
      <c r="S6" s="259">
        <f t="shared" ca="1" si="1"/>
        <v>0</v>
      </c>
    </row>
    <row r="7" spans="1:19" s="50" customFormat="1" ht="20.25" customHeight="1">
      <c r="B7" s="759" t="s">
        <v>175</v>
      </c>
      <c r="C7" s="344">
        <f>County_Code</f>
        <v>0</v>
      </c>
      <c r="D7" s="259"/>
      <c r="E7" s="259"/>
      <c r="F7" s="259"/>
      <c r="G7" s="47" t="str">
        <f ca="1">GetInfo("Settlement Type", G6)</f>
        <v/>
      </c>
      <c r="H7" s="47" t="str">
        <f t="shared" ref="H7:S7" ca="1" si="2">GetInfo("Settlement Type", H6)</f>
        <v/>
      </c>
      <c r="I7" s="47" t="str">
        <f t="shared" ca="1" si="2"/>
        <v/>
      </c>
      <c r="J7" s="47" t="str">
        <f t="shared" ca="1" si="2"/>
        <v/>
      </c>
      <c r="K7" s="47" t="str">
        <f t="shared" ca="1" si="2"/>
        <v/>
      </c>
      <c r="L7" s="47" t="str">
        <f t="shared" ca="1" si="2"/>
        <v/>
      </c>
      <c r="M7" s="47" t="str">
        <f t="shared" ca="1" si="2"/>
        <v/>
      </c>
      <c r="N7" s="47" t="str">
        <f t="shared" ca="1" si="2"/>
        <v/>
      </c>
      <c r="O7" s="47" t="str">
        <f t="shared" ca="1" si="2"/>
        <v/>
      </c>
      <c r="P7" s="47" t="str">
        <f t="shared" ca="1" si="2"/>
        <v/>
      </c>
      <c r="Q7" s="47" t="str">
        <f t="shared" ca="1" si="2"/>
        <v/>
      </c>
      <c r="R7" s="47" t="str">
        <f t="shared" ca="1" si="2"/>
        <v/>
      </c>
      <c r="S7" s="47" t="str">
        <f t="shared" ca="1" si="2"/>
        <v/>
      </c>
    </row>
    <row r="8" spans="1:19" s="50" customFormat="1" ht="20.25" hidden="1" customHeight="1">
      <c r="A8" s="702"/>
      <c r="B8" s="705"/>
      <c r="C8" s="704"/>
      <c r="D8" s="705"/>
      <c r="E8" s="705"/>
      <c r="F8" s="703"/>
      <c r="G8" s="703"/>
      <c r="H8" s="703"/>
      <c r="I8" s="703"/>
      <c r="J8" s="703"/>
      <c r="K8" s="703"/>
      <c r="L8" s="703"/>
      <c r="M8" s="703"/>
      <c r="N8" s="703"/>
      <c r="O8" s="703"/>
      <c r="P8" s="703"/>
      <c r="Q8" s="703"/>
      <c r="R8" s="703"/>
      <c r="S8" s="722"/>
    </row>
    <row r="9" spans="1:19" s="61" customFormat="1" ht="20.25" customHeight="1">
      <c r="A9" s="51"/>
      <c r="B9" s="758" t="s">
        <v>176</v>
      </c>
      <c r="C9" s="720">
        <f>MH1900_INFO!B7</f>
        <v>0</v>
      </c>
      <c r="D9" s="690"/>
      <c r="E9" s="753" t="s">
        <v>161</v>
      </c>
      <c r="F9" s="753" t="s">
        <v>162</v>
      </c>
      <c r="G9" s="753" t="s">
        <v>132</v>
      </c>
      <c r="H9" s="753" t="s">
        <v>163</v>
      </c>
      <c r="I9" s="753" t="s">
        <v>164</v>
      </c>
      <c r="J9" s="753" t="s">
        <v>165</v>
      </c>
      <c r="K9" s="753" t="s">
        <v>166</v>
      </c>
      <c r="L9" s="753" t="s">
        <v>133</v>
      </c>
      <c r="M9" s="753" t="s">
        <v>167</v>
      </c>
      <c r="N9" s="753" t="s">
        <v>168</v>
      </c>
      <c r="O9" s="753" t="s">
        <v>169</v>
      </c>
      <c r="P9" s="753" t="s">
        <v>170</v>
      </c>
      <c r="Q9" s="753" t="s">
        <v>171</v>
      </c>
      <c r="R9" s="753" t="s">
        <v>316</v>
      </c>
      <c r="S9" s="753" t="s">
        <v>395</v>
      </c>
    </row>
    <row r="10" spans="1:19" s="61" customFormat="1" ht="15" customHeight="1">
      <c r="A10" s="662"/>
      <c r="B10" s="760" t="s">
        <v>177</v>
      </c>
      <c r="C10" s="720">
        <f>MH1900_INFO!B8</f>
        <v>0</v>
      </c>
      <c r="D10" s="721"/>
      <c r="E10" s="1402" t="s">
        <v>1038</v>
      </c>
      <c r="F10" s="1404" t="s">
        <v>1070</v>
      </c>
      <c r="G10" s="753" t="s">
        <v>172</v>
      </c>
      <c r="H10" s="753" t="s">
        <v>172</v>
      </c>
      <c r="I10" s="753" t="s">
        <v>172</v>
      </c>
      <c r="J10" s="753" t="s">
        <v>172</v>
      </c>
      <c r="K10" s="753" t="s">
        <v>172</v>
      </c>
      <c r="L10" s="753" t="s">
        <v>172</v>
      </c>
      <c r="M10" s="753" t="s">
        <v>172</v>
      </c>
      <c r="N10" s="753" t="s">
        <v>172</v>
      </c>
      <c r="O10" s="753" t="s">
        <v>172</v>
      </c>
      <c r="P10" s="753" t="s">
        <v>172</v>
      </c>
      <c r="Q10" s="753" t="s">
        <v>172</v>
      </c>
      <c r="R10" s="753" t="s">
        <v>172</v>
      </c>
      <c r="S10" s="753" t="s">
        <v>172</v>
      </c>
    </row>
    <row r="11" spans="1:19" s="61" customFormat="1" ht="15" customHeight="1">
      <c r="A11" s="51"/>
      <c r="B11" s="758" t="s">
        <v>207</v>
      </c>
      <c r="C11" s="1416" t="s">
        <v>625</v>
      </c>
      <c r="D11" s="1417"/>
      <c r="E11" s="1403"/>
      <c r="F11" s="1405"/>
      <c r="G11" s="753" t="s">
        <v>173</v>
      </c>
      <c r="H11" s="753" t="s">
        <v>173</v>
      </c>
      <c r="I11" s="753" t="s">
        <v>173</v>
      </c>
      <c r="J11" s="753" t="s">
        <v>173</v>
      </c>
      <c r="K11" s="753" t="s">
        <v>173</v>
      </c>
      <c r="L11" s="753" t="s">
        <v>173</v>
      </c>
      <c r="M11" s="753" t="s">
        <v>173</v>
      </c>
      <c r="N11" s="753" t="s">
        <v>173</v>
      </c>
      <c r="O11" s="753" t="s">
        <v>173</v>
      </c>
      <c r="P11" s="753" t="s">
        <v>173</v>
      </c>
      <c r="Q11" s="753" t="s">
        <v>173</v>
      </c>
      <c r="R11" s="753" t="s">
        <v>173</v>
      </c>
      <c r="S11" s="753" t="s">
        <v>173</v>
      </c>
    </row>
    <row r="12" spans="1:19" s="61" customFormat="1" ht="15.75">
      <c r="A12" s="51"/>
      <c r="B12" s="1421"/>
      <c r="C12" s="1421"/>
      <c r="D12" s="1421"/>
      <c r="E12" s="1206"/>
      <c r="F12" s="1207"/>
      <c r="G12" s="1206" t="str">
        <f ca="1">GetInfo("Service Function", G6)</f>
        <v/>
      </c>
      <c r="H12" s="1206" t="str">
        <f t="shared" ref="H12:S12" ca="1" si="3">GetInfo("Service Function", H6)</f>
        <v/>
      </c>
      <c r="I12" s="1206" t="str">
        <f t="shared" ca="1" si="3"/>
        <v/>
      </c>
      <c r="J12" s="1206" t="str">
        <f t="shared" ca="1" si="3"/>
        <v/>
      </c>
      <c r="K12" s="1206" t="str">
        <f t="shared" ca="1" si="3"/>
        <v/>
      </c>
      <c r="L12" s="1206" t="str">
        <f t="shared" ca="1" si="3"/>
        <v/>
      </c>
      <c r="M12" s="1206" t="str">
        <f t="shared" ca="1" si="3"/>
        <v/>
      </c>
      <c r="N12" s="1206" t="str">
        <f t="shared" ca="1" si="3"/>
        <v/>
      </c>
      <c r="O12" s="1206" t="str">
        <f t="shared" ca="1" si="3"/>
        <v/>
      </c>
      <c r="P12" s="1206" t="str">
        <f t="shared" ca="1" si="3"/>
        <v/>
      </c>
      <c r="Q12" s="1206" t="str">
        <f t="shared" ca="1" si="3"/>
        <v/>
      </c>
      <c r="R12" s="1206" t="str">
        <f t="shared" ca="1" si="3"/>
        <v/>
      </c>
      <c r="S12" s="1206" t="str">
        <f t="shared" ca="1" si="3"/>
        <v/>
      </c>
    </row>
    <row r="13" spans="1:19" s="59" customFormat="1" ht="15" customHeight="1">
      <c r="A13" s="110">
        <v>1</v>
      </c>
      <c r="B13" s="1406" t="s">
        <v>209</v>
      </c>
      <c r="C13" s="1406"/>
      <c r="D13" s="1406"/>
      <c r="E13" s="1209">
        <f t="shared" ref="E13:E15" ca="1" si="4">SUMIF($G$12:$S$12,"19",G13:S13)</f>
        <v>0</v>
      </c>
      <c r="F13" s="1209">
        <f ca="1">SUM(G13:S13) - E13</f>
        <v>0</v>
      </c>
      <c r="G13" s="1209">
        <f ca="1">IF(G12="19",G15/$E$15,IF($F$15&gt;0,G15/$F$15,0))</f>
        <v>0</v>
      </c>
      <c r="H13" s="1209">
        <f t="shared" ref="H13:S13" ca="1" si="5">IF(H12="19",H15/$E$15,IF($F$15&gt;0,H15/$F$15,0))</f>
        <v>0</v>
      </c>
      <c r="I13" s="1209">
        <f t="shared" ca="1" si="5"/>
        <v>0</v>
      </c>
      <c r="J13" s="1209">
        <f t="shared" ca="1" si="5"/>
        <v>0</v>
      </c>
      <c r="K13" s="1209">
        <f t="shared" ca="1" si="5"/>
        <v>0</v>
      </c>
      <c r="L13" s="1209">
        <f t="shared" ca="1" si="5"/>
        <v>0</v>
      </c>
      <c r="M13" s="1209">
        <f t="shared" ca="1" si="5"/>
        <v>0</v>
      </c>
      <c r="N13" s="1209">
        <f t="shared" ca="1" si="5"/>
        <v>0</v>
      </c>
      <c r="O13" s="1209">
        <f t="shared" ca="1" si="5"/>
        <v>0</v>
      </c>
      <c r="P13" s="1209">
        <f t="shared" ca="1" si="5"/>
        <v>0</v>
      </c>
      <c r="Q13" s="1209">
        <f t="shared" ca="1" si="5"/>
        <v>0</v>
      </c>
      <c r="R13" s="1209">
        <f t="shared" ca="1" si="5"/>
        <v>0</v>
      </c>
      <c r="S13" s="1209">
        <f t="shared" ca="1" si="5"/>
        <v>0</v>
      </c>
    </row>
    <row r="14" spans="1:19" s="59" customFormat="1" ht="15" customHeight="1">
      <c r="A14" s="110">
        <v>2</v>
      </c>
      <c r="B14" s="1406" t="s">
        <v>303</v>
      </c>
      <c r="C14" s="1406"/>
      <c r="D14" s="1406"/>
      <c r="E14" s="1210"/>
      <c r="F14" s="1210"/>
      <c r="G14" s="1208">
        <f ca="1">GetInfo("Total Units",G6)</f>
        <v>0</v>
      </c>
      <c r="H14" s="1208">
        <f t="shared" ref="H14:S14" ca="1" si="6">GetInfo("Total Units",H6)</f>
        <v>0</v>
      </c>
      <c r="I14" s="1208">
        <f t="shared" ca="1" si="6"/>
        <v>0</v>
      </c>
      <c r="J14" s="1208">
        <f t="shared" ca="1" si="6"/>
        <v>0</v>
      </c>
      <c r="K14" s="1208">
        <f t="shared" ca="1" si="6"/>
        <v>0</v>
      </c>
      <c r="L14" s="1208">
        <f t="shared" ca="1" si="6"/>
        <v>0</v>
      </c>
      <c r="M14" s="1208">
        <f t="shared" ca="1" si="6"/>
        <v>0</v>
      </c>
      <c r="N14" s="1208">
        <f t="shared" ca="1" si="6"/>
        <v>0</v>
      </c>
      <c r="O14" s="1208">
        <f t="shared" ca="1" si="6"/>
        <v>0</v>
      </c>
      <c r="P14" s="1208">
        <f t="shared" ca="1" si="6"/>
        <v>0</v>
      </c>
      <c r="Q14" s="1208">
        <f t="shared" ca="1" si="6"/>
        <v>0</v>
      </c>
      <c r="R14" s="1208">
        <f t="shared" ca="1" si="6"/>
        <v>0</v>
      </c>
      <c r="S14" s="1208">
        <f t="shared" ca="1" si="6"/>
        <v>0</v>
      </c>
    </row>
    <row r="15" spans="1:19" s="59" customFormat="1" ht="15" customHeight="1">
      <c r="A15" s="110">
        <v>3</v>
      </c>
      <c r="B15" s="1406" t="s">
        <v>211</v>
      </c>
      <c r="C15" s="1406"/>
      <c r="D15" s="1406"/>
      <c r="E15" s="1208">
        <f t="shared" ca="1" si="4"/>
        <v>0</v>
      </c>
      <c r="F15" s="1208">
        <f t="shared" ref="F15" ca="1" si="7">SUM(G15:S15) -E15</f>
        <v>0</v>
      </c>
      <c r="G15" s="1208">
        <f ca="1">GetInfo("Gross Cost",G6)</f>
        <v>0</v>
      </c>
      <c r="H15" s="1208">
        <f t="shared" ref="H15:S15" ca="1" si="8">GetInfo("Gross Cost",H6)</f>
        <v>0</v>
      </c>
      <c r="I15" s="1208">
        <f t="shared" ca="1" si="8"/>
        <v>0</v>
      </c>
      <c r="J15" s="1208">
        <f t="shared" ca="1" si="8"/>
        <v>0</v>
      </c>
      <c r="K15" s="1208">
        <f t="shared" ca="1" si="8"/>
        <v>0</v>
      </c>
      <c r="L15" s="1208">
        <f t="shared" ca="1" si="8"/>
        <v>0</v>
      </c>
      <c r="M15" s="1208">
        <f t="shared" ca="1" si="8"/>
        <v>0</v>
      </c>
      <c r="N15" s="1208">
        <f t="shared" ca="1" si="8"/>
        <v>0</v>
      </c>
      <c r="O15" s="1208">
        <f t="shared" ca="1" si="8"/>
        <v>0</v>
      </c>
      <c r="P15" s="1208">
        <f t="shared" ca="1" si="8"/>
        <v>0</v>
      </c>
      <c r="Q15" s="1208">
        <f t="shared" ca="1" si="8"/>
        <v>0</v>
      </c>
      <c r="R15" s="1208">
        <f t="shared" ca="1" si="8"/>
        <v>0</v>
      </c>
      <c r="S15" s="1208">
        <f t="shared" ca="1" si="8"/>
        <v>0</v>
      </c>
    </row>
    <row r="16" spans="1:19" s="59" customFormat="1" ht="3.75" customHeight="1">
      <c r="A16" s="111"/>
      <c r="B16" s="24"/>
      <c r="C16" s="24"/>
      <c r="D16" s="24"/>
      <c r="E16" s="1210"/>
      <c r="F16" s="1210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210"/>
      <c r="S16" s="1210"/>
    </row>
    <row r="17" spans="1:19" s="59" customFormat="1" ht="15" customHeight="1">
      <c r="A17" s="110">
        <v>4</v>
      </c>
      <c r="B17" s="1406" t="s">
        <v>146</v>
      </c>
      <c r="C17" s="1406"/>
      <c r="D17" s="1406"/>
      <c r="E17" s="1210"/>
      <c r="F17" s="1210"/>
      <c r="G17" s="1211">
        <f ca="1">IF(G6=0,0,G15/G14)</f>
        <v>0</v>
      </c>
      <c r="H17" s="1211">
        <f t="shared" ref="H17:S17" ca="1" si="9">IF(H6=0,0,H15/H14)</f>
        <v>0</v>
      </c>
      <c r="I17" s="1211">
        <f t="shared" ca="1" si="9"/>
        <v>0</v>
      </c>
      <c r="J17" s="1211">
        <f t="shared" ca="1" si="9"/>
        <v>0</v>
      </c>
      <c r="K17" s="1211">
        <f t="shared" ca="1" si="9"/>
        <v>0</v>
      </c>
      <c r="L17" s="1211">
        <f t="shared" ca="1" si="9"/>
        <v>0</v>
      </c>
      <c r="M17" s="1211">
        <f t="shared" ca="1" si="9"/>
        <v>0</v>
      </c>
      <c r="N17" s="1211">
        <f t="shared" ca="1" si="9"/>
        <v>0</v>
      </c>
      <c r="O17" s="1211">
        <f t="shared" ca="1" si="9"/>
        <v>0</v>
      </c>
      <c r="P17" s="1211">
        <f t="shared" ca="1" si="9"/>
        <v>0</v>
      </c>
      <c r="Q17" s="1211">
        <f t="shared" ca="1" si="9"/>
        <v>0</v>
      </c>
      <c r="R17" s="1211">
        <f t="shared" ca="1" si="9"/>
        <v>0</v>
      </c>
      <c r="S17" s="1211">
        <f t="shared" ca="1" si="9"/>
        <v>0</v>
      </c>
    </row>
    <row r="18" spans="1:19" s="59" customFormat="1" ht="15" hidden="1" customHeight="1">
      <c r="A18" s="110">
        <v>5</v>
      </c>
      <c r="B18" s="1406" t="s">
        <v>212</v>
      </c>
      <c r="C18" s="1406"/>
      <c r="D18" s="1406"/>
      <c r="E18" s="1210"/>
      <c r="F18" s="1210"/>
      <c r="G18" s="1212">
        <f t="shared" ref="G18:S18" ca="1" si="10">GetRate("05",G12,"SMA")</f>
        <v>0</v>
      </c>
      <c r="H18" s="1212">
        <f t="shared" ca="1" si="10"/>
        <v>0</v>
      </c>
      <c r="I18" s="1212">
        <f t="shared" ca="1" si="10"/>
        <v>0</v>
      </c>
      <c r="J18" s="1212">
        <f t="shared" ca="1" si="10"/>
        <v>0</v>
      </c>
      <c r="K18" s="1212">
        <f t="shared" ca="1" si="10"/>
        <v>0</v>
      </c>
      <c r="L18" s="1212">
        <f t="shared" ca="1" si="10"/>
        <v>0</v>
      </c>
      <c r="M18" s="1212">
        <f t="shared" ca="1" si="10"/>
        <v>0</v>
      </c>
      <c r="N18" s="1212">
        <f t="shared" ca="1" si="10"/>
        <v>0</v>
      </c>
      <c r="O18" s="1212">
        <f t="shared" ca="1" si="10"/>
        <v>0</v>
      </c>
      <c r="P18" s="1212">
        <f t="shared" ca="1" si="10"/>
        <v>0</v>
      </c>
      <c r="Q18" s="1212">
        <f t="shared" ca="1" si="10"/>
        <v>0</v>
      </c>
      <c r="R18" s="1212">
        <f t="shared" ca="1" si="10"/>
        <v>0</v>
      </c>
      <c r="S18" s="1212">
        <f t="shared" ca="1" si="10"/>
        <v>0</v>
      </c>
    </row>
    <row r="19" spans="1:19" s="59" customFormat="1" ht="15" customHeight="1">
      <c r="A19" s="110">
        <v>5</v>
      </c>
      <c r="B19" s="1406" t="s">
        <v>213</v>
      </c>
      <c r="C19" s="1406"/>
      <c r="D19" s="1406"/>
      <c r="E19" s="1210"/>
      <c r="F19" s="1210"/>
      <c r="G19" s="1208">
        <f t="shared" ref="G19:S19" ca="1" si="11">GetRate("05",G12,"PC")</f>
        <v>0</v>
      </c>
      <c r="H19" s="1208">
        <f t="shared" ca="1" si="11"/>
        <v>0</v>
      </c>
      <c r="I19" s="1208">
        <f t="shared" ca="1" si="11"/>
        <v>0</v>
      </c>
      <c r="J19" s="1208">
        <f t="shared" ca="1" si="11"/>
        <v>0</v>
      </c>
      <c r="K19" s="1208">
        <f t="shared" ca="1" si="11"/>
        <v>0</v>
      </c>
      <c r="L19" s="1208">
        <f t="shared" ca="1" si="11"/>
        <v>0</v>
      </c>
      <c r="M19" s="1208">
        <f t="shared" ca="1" si="11"/>
        <v>0</v>
      </c>
      <c r="N19" s="1208">
        <f t="shared" ca="1" si="11"/>
        <v>0</v>
      </c>
      <c r="O19" s="1208">
        <f t="shared" ca="1" si="11"/>
        <v>0</v>
      </c>
      <c r="P19" s="1208">
        <f t="shared" ca="1" si="11"/>
        <v>0</v>
      </c>
      <c r="Q19" s="1208">
        <f t="shared" ca="1" si="11"/>
        <v>0</v>
      </c>
      <c r="R19" s="1208">
        <f t="shared" ca="1" si="11"/>
        <v>0</v>
      </c>
      <c r="S19" s="1208">
        <f t="shared" ca="1" si="11"/>
        <v>0</v>
      </c>
    </row>
    <row r="20" spans="1:19" s="59" customFormat="1" ht="3.75" customHeight="1">
      <c r="A20" s="111"/>
      <c r="B20" s="24"/>
      <c r="C20" s="24"/>
      <c r="D20" s="24"/>
      <c r="E20" s="1210"/>
      <c r="F20" s="1210"/>
      <c r="G20" s="1210"/>
      <c r="H20" s="1210"/>
      <c r="I20" s="1210"/>
      <c r="J20" s="1210"/>
      <c r="K20" s="1210"/>
      <c r="L20" s="1210"/>
      <c r="M20" s="1210"/>
      <c r="N20" s="1210"/>
      <c r="O20" s="1210"/>
      <c r="P20" s="1210"/>
      <c r="Q20" s="1210"/>
      <c r="R20" s="1210"/>
      <c r="S20" s="1210"/>
    </row>
    <row r="21" spans="1:19" s="59" customFormat="1" ht="16.5" customHeight="1">
      <c r="A21" s="110">
        <v>6</v>
      </c>
      <c r="B21" s="1406" t="s">
        <v>289</v>
      </c>
      <c r="C21" s="1406"/>
      <c r="D21" s="428" t="str">
        <f>Entire_FiscalYear</f>
        <v>07/01/12 - 06/30/13</v>
      </c>
      <c r="E21" s="1210"/>
      <c r="F21" s="1210"/>
      <c r="G21" s="1208">
        <f ca="1">GetInfo("Short Doyle Medi-Cal Units A",G6)</f>
        <v>0</v>
      </c>
      <c r="H21" s="1208">
        <f t="shared" ref="H21:S21" ca="1" si="12">GetInfo("Short Doyle Medi-Cal Units A",H6)</f>
        <v>0</v>
      </c>
      <c r="I21" s="1208">
        <f t="shared" ca="1" si="12"/>
        <v>0</v>
      </c>
      <c r="J21" s="1208">
        <f t="shared" ca="1" si="12"/>
        <v>0</v>
      </c>
      <c r="K21" s="1208">
        <f t="shared" ca="1" si="12"/>
        <v>0</v>
      </c>
      <c r="L21" s="1208">
        <f t="shared" ca="1" si="12"/>
        <v>0</v>
      </c>
      <c r="M21" s="1208">
        <f t="shared" ca="1" si="12"/>
        <v>0</v>
      </c>
      <c r="N21" s="1208">
        <f t="shared" ca="1" si="12"/>
        <v>0</v>
      </c>
      <c r="O21" s="1208">
        <f t="shared" ca="1" si="12"/>
        <v>0</v>
      </c>
      <c r="P21" s="1208">
        <f t="shared" ca="1" si="12"/>
        <v>0</v>
      </c>
      <c r="Q21" s="1208">
        <f t="shared" ca="1" si="12"/>
        <v>0</v>
      </c>
      <c r="R21" s="1208">
        <f t="shared" ca="1" si="12"/>
        <v>0</v>
      </c>
      <c r="S21" s="1208">
        <f t="shared" ca="1" si="12"/>
        <v>0</v>
      </c>
    </row>
    <row r="22" spans="1:19" s="59" customFormat="1" ht="0.75" hidden="1" customHeight="1">
      <c r="A22" s="110" t="s">
        <v>239</v>
      </c>
      <c r="B22" s="1406"/>
      <c r="C22" s="1406"/>
      <c r="D22" s="428" t="str">
        <f>FiscalYear_Period2</f>
        <v xml:space="preserve"> </v>
      </c>
      <c r="E22" s="1210"/>
      <c r="F22" s="1210"/>
      <c r="G22" s="1208">
        <f ca="1">GetInfo("Short Doyle Medi-Cal Units B",G6)</f>
        <v>0</v>
      </c>
      <c r="H22" s="1208">
        <f t="shared" ref="H22:S22" ca="1" si="13">GetInfo("Short Doyle Medi-Cal Units B",H6)</f>
        <v>0</v>
      </c>
      <c r="I22" s="1208">
        <f t="shared" ca="1" si="13"/>
        <v>0</v>
      </c>
      <c r="J22" s="1208">
        <f t="shared" ca="1" si="13"/>
        <v>0</v>
      </c>
      <c r="K22" s="1208">
        <f t="shared" ca="1" si="13"/>
        <v>0</v>
      </c>
      <c r="L22" s="1208">
        <f t="shared" ca="1" si="13"/>
        <v>0</v>
      </c>
      <c r="M22" s="1208">
        <f t="shared" ca="1" si="13"/>
        <v>0</v>
      </c>
      <c r="N22" s="1208">
        <f t="shared" ca="1" si="13"/>
        <v>0</v>
      </c>
      <c r="O22" s="1208">
        <f t="shared" ca="1" si="13"/>
        <v>0</v>
      </c>
      <c r="P22" s="1208">
        <f t="shared" ca="1" si="13"/>
        <v>0</v>
      </c>
      <c r="Q22" s="1208">
        <f t="shared" ca="1" si="13"/>
        <v>0</v>
      </c>
      <c r="R22" s="1208">
        <f t="shared" ca="1" si="13"/>
        <v>0</v>
      </c>
      <c r="S22" s="1208">
        <f t="shared" ca="1" si="13"/>
        <v>0</v>
      </c>
    </row>
    <row r="23" spans="1:19" s="59" customFormat="1" ht="15.95" hidden="1" customHeight="1">
      <c r="A23" s="110" t="s">
        <v>588</v>
      </c>
      <c r="B23" s="1406"/>
      <c r="C23" s="1406"/>
      <c r="D23" s="428" t="str">
        <f>FiscalYear_Period3</f>
        <v xml:space="preserve"> </v>
      </c>
      <c r="E23" s="1210"/>
      <c r="F23" s="1210"/>
      <c r="G23" s="1208">
        <f ca="1">GetInfo("Short Doyle Medi-Cal Units C",G6)</f>
        <v>0</v>
      </c>
      <c r="H23" s="1208">
        <f t="shared" ref="H23:S23" ca="1" si="14">GetInfo("Short Doyle Medi-Cal Units C",H6)</f>
        <v>0</v>
      </c>
      <c r="I23" s="1208">
        <f t="shared" ca="1" si="14"/>
        <v>0</v>
      </c>
      <c r="J23" s="1208">
        <f t="shared" ca="1" si="14"/>
        <v>0</v>
      </c>
      <c r="K23" s="1208">
        <f t="shared" ca="1" si="14"/>
        <v>0</v>
      </c>
      <c r="L23" s="1208">
        <f t="shared" ca="1" si="14"/>
        <v>0</v>
      </c>
      <c r="M23" s="1208">
        <f t="shared" ca="1" si="14"/>
        <v>0</v>
      </c>
      <c r="N23" s="1208">
        <f t="shared" ca="1" si="14"/>
        <v>0</v>
      </c>
      <c r="O23" s="1208">
        <f t="shared" ca="1" si="14"/>
        <v>0</v>
      </c>
      <c r="P23" s="1208">
        <f t="shared" ca="1" si="14"/>
        <v>0</v>
      </c>
      <c r="Q23" s="1208">
        <f t="shared" ca="1" si="14"/>
        <v>0</v>
      </c>
      <c r="R23" s="1208">
        <f t="shared" ca="1" si="14"/>
        <v>0</v>
      </c>
      <c r="S23" s="1208">
        <f t="shared" ca="1" si="14"/>
        <v>0</v>
      </c>
    </row>
    <row r="24" spans="1:19" s="59" customFormat="1" ht="18" customHeight="1">
      <c r="A24" s="110">
        <v>7</v>
      </c>
      <c r="B24" s="1406" t="s">
        <v>290</v>
      </c>
      <c r="C24" s="1406"/>
      <c r="D24" s="428" t="str">
        <f>Entire_FiscalYear</f>
        <v>07/01/12 - 06/30/13</v>
      </c>
      <c r="E24" s="1210"/>
      <c r="F24" s="1210"/>
      <c r="G24" s="1208">
        <f ca="1">GetInfo("Medicare/Medi-Cal Crossover Units A",G6)</f>
        <v>0</v>
      </c>
      <c r="H24" s="1208">
        <f t="shared" ref="H24:S24" ca="1" si="15">GetInfo("Medicare/Medi-Cal Crossover Units A",H6)</f>
        <v>0</v>
      </c>
      <c r="I24" s="1208">
        <f t="shared" ca="1" si="15"/>
        <v>0</v>
      </c>
      <c r="J24" s="1208">
        <f t="shared" ca="1" si="15"/>
        <v>0</v>
      </c>
      <c r="K24" s="1208">
        <f t="shared" ca="1" si="15"/>
        <v>0</v>
      </c>
      <c r="L24" s="1208">
        <f t="shared" ca="1" si="15"/>
        <v>0</v>
      </c>
      <c r="M24" s="1208">
        <f t="shared" ca="1" si="15"/>
        <v>0</v>
      </c>
      <c r="N24" s="1208">
        <f t="shared" ca="1" si="15"/>
        <v>0</v>
      </c>
      <c r="O24" s="1208">
        <f t="shared" ca="1" si="15"/>
        <v>0</v>
      </c>
      <c r="P24" s="1208">
        <f t="shared" ca="1" si="15"/>
        <v>0</v>
      </c>
      <c r="Q24" s="1208">
        <f t="shared" ca="1" si="15"/>
        <v>0</v>
      </c>
      <c r="R24" s="1208">
        <f t="shared" ca="1" si="15"/>
        <v>0</v>
      </c>
      <c r="S24" s="1208">
        <f t="shared" ca="1" si="15"/>
        <v>0</v>
      </c>
    </row>
    <row r="25" spans="1:19" s="59" customFormat="1" ht="0.75" hidden="1" customHeight="1">
      <c r="A25" s="110" t="s">
        <v>214</v>
      </c>
      <c r="B25" s="1406"/>
      <c r="C25" s="1406"/>
      <c r="D25" s="428" t="str">
        <f>FiscalYear_Period2</f>
        <v xml:space="preserve"> </v>
      </c>
      <c r="E25" s="1210"/>
      <c r="F25" s="1210"/>
      <c r="G25" s="1208">
        <f ca="1">GetInfo("Medicare/Medi-Cal Crossover Units B",G6)</f>
        <v>0</v>
      </c>
      <c r="H25" s="1208">
        <f t="shared" ref="H25:S25" ca="1" si="16">GetInfo("Medicare/Medi-Cal Crossover Units B",H6)</f>
        <v>0</v>
      </c>
      <c r="I25" s="1208">
        <f t="shared" ca="1" si="16"/>
        <v>0</v>
      </c>
      <c r="J25" s="1208">
        <f t="shared" ca="1" si="16"/>
        <v>0</v>
      </c>
      <c r="K25" s="1208">
        <f t="shared" ca="1" si="16"/>
        <v>0</v>
      </c>
      <c r="L25" s="1208">
        <f t="shared" ca="1" si="16"/>
        <v>0</v>
      </c>
      <c r="M25" s="1208">
        <f t="shared" ca="1" si="16"/>
        <v>0</v>
      </c>
      <c r="N25" s="1208">
        <f t="shared" ca="1" si="16"/>
        <v>0</v>
      </c>
      <c r="O25" s="1208">
        <f t="shared" ca="1" si="16"/>
        <v>0</v>
      </c>
      <c r="P25" s="1208">
        <f t="shared" ca="1" si="16"/>
        <v>0</v>
      </c>
      <c r="Q25" s="1208">
        <f t="shared" ca="1" si="16"/>
        <v>0</v>
      </c>
      <c r="R25" s="1208">
        <f t="shared" ca="1" si="16"/>
        <v>0</v>
      </c>
      <c r="S25" s="1208">
        <f t="shared" ca="1" si="16"/>
        <v>0</v>
      </c>
    </row>
    <row r="26" spans="1:19" s="59" customFormat="1" ht="15.95" hidden="1" customHeight="1">
      <c r="A26" s="110" t="s">
        <v>804</v>
      </c>
      <c r="B26" s="1406"/>
      <c r="C26" s="1406"/>
      <c r="D26" s="428" t="str">
        <f>FiscalYear_Period3</f>
        <v xml:space="preserve"> </v>
      </c>
      <c r="E26" s="1210"/>
      <c r="F26" s="1210"/>
      <c r="G26" s="1208">
        <f ca="1">GetInfo("Medicare/Medi-Cal Crossover Units C",G6)</f>
        <v>0</v>
      </c>
      <c r="H26" s="1208">
        <f t="shared" ref="H26:S26" ca="1" si="17">GetInfo("Medicare/Medi-Cal Crossover Units C",H6)</f>
        <v>0</v>
      </c>
      <c r="I26" s="1208">
        <f t="shared" ca="1" si="17"/>
        <v>0</v>
      </c>
      <c r="J26" s="1208">
        <f t="shared" ca="1" si="17"/>
        <v>0</v>
      </c>
      <c r="K26" s="1208">
        <f t="shared" ca="1" si="17"/>
        <v>0</v>
      </c>
      <c r="L26" s="1208">
        <f t="shared" ca="1" si="17"/>
        <v>0</v>
      </c>
      <c r="M26" s="1208">
        <f t="shared" ca="1" si="17"/>
        <v>0</v>
      </c>
      <c r="N26" s="1208">
        <f t="shared" ca="1" si="17"/>
        <v>0</v>
      </c>
      <c r="O26" s="1208">
        <f t="shared" ca="1" si="17"/>
        <v>0</v>
      </c>
      <c r="P26" s="1208">
        <f t="shared" ca="1" si="17"/>
        <v>0</v>
      </c>
      <c r="Q26" s="1208">
        <f t="shared" ca="1" si="17"/>
        <v>0</v>
      </c>
      <c r="R26" s="1208">
        <f t="shared" ca="1" si="17"/>
        <v>0</v>
      </c>
      <c r="S26" s="1208">
        <f t="shared" ca="1" si="17"/>
        <v>0</v>
      </c>
    </row>
    <row r="27" spans="1:19" s="59" customFormat="1" ht="15.95" customHeight="1">
      <c r="A27" s="110">
        <v>8</v>
      </c>
      <c r="B27" s="1420" t="s">
        <v>500</v>
      </c>
      <c r="C27" s="1420"/>
      <c r="D27" s="428" t="str">
        <f>Entire_FiscalYear</f>
        <v>07/01/12 - 06/30/13</v>
      </c>
      <c r="E27" s="1210"/>
      <c r="F27" s="1210"/>
      <c r="G27" s="1208">
        <f ca="1">GetInfo("Enhanced SD/MC Children Units A",G6)</f>
        <v>0</v>
      </c>
      <c r="H27" s="1208">
        <f t="shared" ref="H27:S27" ca="1" si="18">GetInfo("Enhanced SD/MC Children Units A",H6)</f>
        <v>0</v>
      </c>
      <c r="I27" s="1208">
        <f t="shared" ca="1" si="18"/>
        <v>0</v>
      </c>
      <c r="J27" s="1208">
        <f t="shared" ca="1" si="18"/>
        <v>0</v>
      </c>
      <c r="K27" s="1208">
        <f t="shared" ca="1" si="18"/>
        <v>0</v>
      </c>
      <c r="L27" s="1208">
        <f t="shared" ca="1" si="18"/>
        <v>0</v>
      </c>
      <c r="M27" s="1208">
        <f t="shared" ca="1" si="18"/>
        <v>0</v>
      </c>
      <c r="N27" s="1208">
        <f t="shared" ca="1" si="18"/>
        <v>0</v>
      </c>
      <c r="O27" s="1208">
        <f t="shared" ca="1" si="18"/>
        <v>0</v>
      </c>
      <c r="P27" s="1208">
        <f t="shared" ca="1" si="18"/>
        <v>0</v>
      </c>
      <c r="Q27" s="1208">
        <f t="shared" ca="1" si="18"/>
        <v>0</v>
      </c>
      <c r="R27" s="1208">
        <f t="shared" ca="1" si="18"/>
        <v>0</v>
      </c>
      <c r="S27" s="1208">
        <f t="shared" ca="1" si="18"/>
        <v>0</v>
      </c>
    </row>
    <row r="28" spans="1:19" s="59" customFormat="1" ht="15.95" customHeight="1">
      <c r="A28" s="110">
        <v>9</v>
      </c>
      <c r="B28" s="1406" t="s">
        <v>821</v>
      </c>
      <c r="C28" s="1406"/>
      <c r="D28" s="428" t="str">
        <f>Entire_FiscalYear</f>
        <v>07/01/12 - 06/30/13</v>
      </c>
      <c r="E28" s="1210"/>
      <c r="F28" s="1210"/>
      <c r="G28" s="1208">
        <f ca="1">GetInfo("BCCTP Units",G6)</f>
        <v>0</v>
      </c>
      <c r="H28" s="1208">
        <f t="shared" ref="H28:S28" ca="1" si="19">GetInfo("BCCTP Units",H6)</f>
        <v>0</v>
      </c>
      <c r="I28" s="1208">
        <f t="shared" ca="1" si="19"/>
        <v>0</v>
      </c>
      <c r="J28" s="1208">
        <f t="shared" ca="1" si="19"/>
        <v>0</v>
      </c>
      <c r="K28" s="1208">
        <f t="shared" ca="1" si="19"/>
        <v>0</v>
      </c>
      <c r="L28" s="1208">
        <f t="shared" ca="1" si="19"/>
        <v>0</v>
      </c>
      <c r="M28" s="1208">
        <f t="shared" ca="1" si="19"/>
        <v>0</v>
      </c>
      <c r="N28" s="1208">
        <f t="shared" ca="1" si="19"/>
        <v>0</v>
      </c>
      <c r="O28" s="1208">
        <f t="shared" ca="1" si="19"/>
        <v>0</v>
      </c>
      <c r="P28" s="1208">
        <f t="shared" ca="1" si="19"/>
        <v>0</v>
      </c>
      <c r="Q28" s="1208">
        <f t="shared" ca="1" si="19"/>
        <v>0</v>
      </c>
      <c r="R28" s="1208">
        <f t="shared" ca="1" si="19"/>
        <v>0</v>
      </c>
      <c r="S28" s="1208">
        <f t="shared" ca="1" si="19"/>
        <v>0</v>
      </c>
    </row>
    <row r="29" spans="1:19" s="59" customFormat="1" ht="15.95" customHeight="1">
      <c r="A29" s="110">
        <v>10</v>
      </c>
      <c r="B29" s="1406" t="s">
        <v>822</v>
      </c>
      <c r="C29" s="1406"/>
      <c r="D29" s="428" t="str">
        <f>Entire_FiscalYear</f>
        <v>07/01/12 - 06/30/13</v>
      </c>
      <c r="E29" s="1210"/>
      <c r="F29" s="1210"/>
      <c r="G29" s="1208">
        <f ca="1">GetInfo("Pregnancy Units",G6)</f>
        <v>0</v>
      </c>
      <c r="H29" s="1208">
        <f t="shared" ref="H29:S29" ca="1" si="20">GetInfo("Pregnancy Units",H6)</f>
        <v>0</v>
      </c>
      <c r="I29" s="1208">
        <f t="shared" ca="1" si="20"/>
        <v>0</v>
      </c>
      <c r="J29" s="1208">
        <f t="shared" ca="1" si="20"/>
        <v>0</v>
      </c>
      <c r="K29" s="1208">
        <f t="shared" ca="1" si="20"/>
        <v>0</v>
      </c>
      <c r="L29" s="1208">
        <f t="shared" ca="1" si="20"/>
        <v>0</v>
      </c>
      <c r="M29" s="1208">
        <f t="shared" ca="1" si="20"/>
        <v>0</v>
      </c>
      <c r="N29" s="1208">
        <f t="shared" ca="1" si="20"/>
        <v>0</v>
      </c>
      <c r="O29" s="1208">
        <f t="shared" ca="1" si="20"/>
        <v>0</v>
      </c>
      <c r="P29" s="1208">
        <f t="shared" ca="1" si="20"/>
        <v>0</v>
      </c>
      <c r="Q29" s="1208">
        <f t="shared" ca="1" si="20"/>
        <v>0</v>
      </c>
      <c r="R29" s="1208">
        <f t="shared" ca="1" si="20"/>
        <v>0</v>
      </c>
      <c r="S29" s="1208">
        <f t="shared" ca="1" si="20"/>
        <v>0</v>
      </c>
    </row>
    <row r="30" spans="1:19" s="59" customFormat="1" ht="15.95" customHeight="1">
      <c r="A30" s="110">
        <v>11</v>
      </c>
      <c r="B30" s="1420" t="s">
        <v>501</v>
      </c>
      <c r="C30" s="1420"/>
      <c r="D30" s="332" t="str">
        <f>Entire_FiscalYear</f>
        <v>07/01/12 - 06/30/13</v>
      </c>
      <c r="E30" s="1210"/>
      <c r="F30" s="1210"/>
      <c r="G30" s="1208">
        <f ca="1">GetInfo("Refugee Units",G6)</f>
        <v>0</v>
      </c>
      <c r="H30" s="1208">
        <f t="shared" ref="H30:S30" ca="1" si="21">GetInfo("Refugee Units",H6)</f>
        <v>0</v>
      </c>
      <c r="I30" s="1208">
        <f t="shared" ca="1" si="21"/>
        <v>0</v>
      </c>
      <c r="J30" s="1208">
        <f t="shared" ca="1" si="21"/>
        <v>0</v>
      </c>
      <c r="K30" s="1208">
        <f t="shared" ca="1" si="21"/>
        <v>0</v>
      </c>
      <c r="L30" s="1208">
        <f t="shared" ca="1" si="21"/>
        <v>0</v>
      </c>
      <c r="M30" s="1208">
        <f t="shared" ca="1" si="21"/>
        <v>0</v>
      </c>
      <c r="N30" s="1208">
        <f t="shared" ca="1" si="21"/>
        <v>0</v>
      </c>
      <c r="O30" s="1208">
        <f t="shared" ca="1" si="21"/>
        <v>0</v>
      </c>
      <c r="P30" s="1208">
        <f t="shared" ca="1" si="21"/>
        <v>0</v>
      </c>
      <c r="Q30" s="1208">
        <f t="shared" ca="1" si="21"/>
        <v>0</v>
      </c>
      <c r="R30" s="1208">
        <f t="shared" ca="1" si="21"/>
        <v>0</v>
      </c>
      <c r="S30" s="1208">
        <f t="shared" ca="1" si="21"/>
        <v>0</v>
      </c>
    </row>
    <row r="31" spans="1:19" s="59" customFormat="1" ht="15.95" customHeight="1">
      <c r="A31" s="110">
        <v>12</v>
      </c>
      <c r="B31" s="1406" t="s">
        <v>216</v>
      </c>
      <c r="C31" s="1406"/>
      <c r="D31" s="332" t="str">
        <f>Entire_FiscalYear</f>
        <v>07/01/12 - 06/30/13</v>
      </c>
      <c r="E31" s="1210"/>
      <c r="F31" s="1210"/>
      <c r="G31" s="1208">
        <f ca="1">GetInfo("Healthy Families (SED) Units A",G6)</f>
        <v>0</v>
      </c>
      <c r="H31" s="1208">
        <f t="shared" ref="H31:S31" ca="1" si="22">GetInfo("Healthy Families (SED) Units A",H6)</f>
        <v>0</v>
      </c>
      <c r="I31" s="1208">
        <f t="shared" ca="1" si="22"/>
        <v>0</v>
      </c>
      <c r="J31" s="1208">
        <f t="shared" ca="1" si="22"/>
        <v>0</v>
      </c>
      <c r="K31" s="1208">
        <f t="shared" ca="1" si="22"/>
        <v>0</v>
      </c>
      <c r="L31" s="1208">
        <f t="shared" ca="1" si="22"/>
        <v>0</v>
      </c>
      <c r="M31" s="1208">
        <f t="shared" ca="1" si="22"/>
        <v>0</v>
      </c>
      <c r="N31" s="1208">
        <f t="shared" ca="1" si="22"/>
        <v>0</v>
      </c>
      <c r="O31" s="1208">
        <f t="shared" ca="1" si="22"/>
        <v>0</v>
      </c>
      <c r="P31" s="1208">
        <f t="shared" ca="1" si="22"/>
        <v>0</v>
      </c>
      <c r="Q31" s="1208">
        <f t="shared" ca="1" si="22"/>
        <v>0</v>
      </c>
      <c r="R31" s="1208">
        <f t="shared" ca="1" si="22"/>
        <v>0</v>
      </c>
      <c r="S31" s="1208">
        <f t="shared" ca="1" si="22"/>
        <v>0</v>
      </c>
    </row>
    <row r="32" spans="1:19" s="59" customFormat="1" ht="15.95" customHeight="1">
      <c r="A32" s="110">
        <v>13</v>
      </c>
      <c r="B32" s="1413" t="s">
        <v>217</v>
      </c>
      <c r="C32" s="1414"/>
      <c r="D32" s="1415"/>
      <c r="E32" s="1210"/>
      <c r="F32" s="1210"/>
      <c r="G32" s="1208">
        <f t="shared" ref="G32:S32" ca="1" si="23">IF(G14="","",G14-SUM(G21:G31))</f>
        <v>0</v>
      </c>
      <c r="H32" s="1208">
        <f t="shared" ca="1" si="23"/>
        <v>0</v>
      </c>
      <c r="I32" s="1208">
        <f t="shared" ca="1" si="23"/>
        <v>0</v>
      </c>
      <c r="J32" s="1208">
        <f t="shared" ca="1" si="23"/>
        <v>0</v>
      </c>
      <c r="K32" s="1208">
        <f t="shared" ca="1" si="23"/>
        <v>0</v>
      </c>
      <c r="L32" s="1208">
        <f t="shared" ca="1" si="23"/>
        <v>0</v>
      </c>
      <c r="M32" s="1208">
        <f t="shared" ca="1" si="23"/>
        <v>0</v>
      </c>
      <c r="N32" s="1208">
        <f t="shared" ca="1" si="23"/>
        <v>0</v>
      </c>
      <c r="O32" s="1208">
        <f t="shared" ca="1" si="23"/>
        <v>0</v>
      </c>
      <c r="P32" s="1208">
        <f t="shared" ca="1" si="23"/>
        <v>0</v>
      </c>
      <c r="Q32" s="1208">
        <f t="shared" ca="1" si="23"/>
        <v>0</v>
      </c>
      <c r="R32" s="1208">
        <f t="shared" ca="1" si="23"/>
        <v>0</v>
      </c>
      <c r="S32" s="1208">
        <f t="shared" ca="1" si="23"/>
        <v>0</v>
      </c>
    </row>
    <row r="33" spans="1:19" s="59" customFormat="1" ht="12.75" customHeight="1">
      <c r="A33" s="111"/>
      <c r="B33" s="24"/>
      <c r="C33" s="24"/>
      <c r="D33" s="24"/>
      <c r="E33" s="1210"/>
      <c r="F33" s="1210"/>
      <c r="G33" s="1213"/>
      <c r="H33" s="1213"/>
      <c r="I33" s="1213"/>
      <c r="J33" s="1213"/>
      <c r="K33" s="1213"/>
      <c r="L33" s="1213"/>
      <c r="M33" s="1213"/>
      <c r="N33" s="1213"/>
      <c r="O33" s="1213"/>
      <c r="P33" s="1213"/>
      <c r="Q33" s="1213"/>
      <c r="R33" s="1213"/>
      <c r="S33" s="1213"/>
    </row>
    <row r="34" spans="1:19" s="59" customFormat="1" ht="17.25" customHeight="1">
      <c r="A34" s="110">
        <v>14</v>
      </c>
      <c r="B34" s="1406" t="s">
        <v>286</v>
      </c>
      <c r="C34" s="1406"/>
      <c r="D34" s="428" t="str">
        <f>Entire_FiscalYear</f>
        <v>07/01/12 - 06/30/13</v>
      </c>
      <c r="E34" s="1208">
        <f t="shared" ref="E34:E39" ca="1" si="24">SUMIF($G$12:$S$12,"19",G34:S34)</f>
        <v>0</v>
      </c>
      <c r="F34" s="1208">
        <f t="shared" ref="F34:F39" ca="1" si="25">SUM(G34:S34) -E34</f>
        <v>0</v>
      </c>
      <c r="G34" s="1208">
        <f t="shared" ref="G34:L35" ca="1" si="26">G21*G$17</f>
        <v>0</v>
      </c>
      <c r="H34" s="1208">
        <f t="shared" ca="1" si="26"/>
        <v>0</v>
      </c>
      <c r="I34" s="1208">
        <f t="shared" ca="1" si="26"/>
        <v>0</v>
      </c>
      <c r="J34" s="1208">
        <f t="shared" ca="1" si="26"/>
        <v>0</v>
      </c>
      <c r="K34" s="1208">
        <f t="shared" ca="1" si="26"/>
        <v>0</v>
      </c>
      <c r="L34" s="1208">
        <f t="shared" ca="1" si="26"/>
        <v>0</v>
      </c>
      <c r="M34" s="1208">
        <f t="shared" ref="M34:S35" ca="1" si="27">M21*M$17</f>
        <v>0</v>
      </c>
      <c r="N34" s="1208">
        <f t="shared" ca="1" si="27"/>
        <v>0</v>
      </c>
      <c r="O34" s="1208">
        <f t="shared" ca="1" si="27"/>
        <v>0</v>
      </c>
      <c r="P34" s="1208">
        <f t="shared" ca="1" si="27"/>
        <v>0</v>
      </c>
      <c r="Q34" s="1208">
        <f t="shared" ca="1" si="27"/>
        <v>0</v>
      </c>
      <c r="R34" s="1208">
        <f t="shared" ca="1" si="27"/>
        <v>0</v>
      </c>
      <c r="S34" s="1208">
        <f t="shared" ca="1" si="27"/>
        <v>0</v>
      </c>
    </row>
    <row r="35" spans="1:19" s="59" customFormat="1" ht="15.75" hidden="1" customHeight="1">
      <c r="A35" s="110" t="s">
        <v>218</v>
      </c>
      <c r="B35" s="1406"/>
      <c r="C35" s="1406"/>
      <c r="D35" s="428" t="str">
        <f>FiscalYear_Period2</f>
        <v xml:space="preserve"> </v>
      </c>
      <c r="E35" s="1208">
        <f t="shared" ca="1" si="24"/>
        <v>0</v>
      </c>
      <c r="F35" s="1212">
        <f t="shared" ca="1" si="25"/>
        <v>0</v>
      </c>
      <c r="G35" s="1208">
        <f t="shared" ca="1" si="26"/>
        <v>0</v>
      </c>
      <c r="H35" s="1208">
        <f t="shared" ca="1" si="26"/>
        <v>0</v>
      </c>
      <c r="I35" s="1208">
        <f t="shared" ca="1" si="26"/>
        <v>0</v>
      </c>
      <c r="J35" s="1208">
        <f t="shared" ca="1" si="26"/>
        <v>0</v>
      </c>
      <c r="K35" s="1208">
        <f t="shared" ca="1" si="26"/>
        <v>0</v>
      </c>
      <c r="L35" s="1208">
        <f t="shared" ca="1" si="26"/>
        <v>0</v>
      </c>
      <c r="M35" s="1208">
        <f t="shared" ca="1" si="27"/>
        <v>0</v>
      </c>
      <c r="N35" s="1208">
        <f t="shared" ca="1" si="27"/>
        <v>0</v>
      </c>
      <c r="O35" s="1208">
        <f t="shared" ca="1" si="27"/>
        <v>0</v>
      </c>
      <c r="P35" s="1208">
        <f t="shared" ca="1" si="27"/>
        <v>0</v>
      </c>
      <c r="Q35" s="1208">
        <f t="shared" ca="1" si="27"/>
        <v>0</v>
      </c>
      <c r="R35" s="1208">
        <f t="shared" ca="1" si="27"/>
        <v>0</v>
      </c>
      <c r="S35" s="1208">
        <f t="shared" ca="1" si="27"/>
        <v>0</v>
      </c>
    </row>
    <row r="36" spans="1:19" s="59" customFormat="1" ht="15.95" hidden="1" customHeight="1">
      <c r="A36" s="110" t="s">
        <v>837</v>
      </c>
      <c r="B36" s="1406"/>
      <c r="C36" s="1406"/>
      <c r="D36" s="428" t="str">
        <f>FiscalYear_Period3</f>
        <v xml:space="preserve"> </v>
      </c>
      <c r="E36" s="1208">
        <f t="shared" ca="1" si="24"/>
        <v>0</v>
      </c>
      <c r="F36" s="1212">
        <f t="shared" ca="1" si="25"/>
        <v>0</v>
      </c>
      <c r="G36" s="1208">
        <f ca="1">G23*G$17</f>
        <v>0</v>
      </c>
      <c r="H36" s="1208">
        <f t="shared" ref="H36:S36" ca="1" si="28">H23*H$17</f>
        <v>0</v>
      </c>
      <c r="I36" s="1208">
        <f t="shared" ca="1" si="28"/>
        <v>0</v>
      </c>
      <c r="J36" s="1208">
        <f t="shared" ca="1" si="28"/>
        <v>0</v>
      </c>
      <c r="K36" s="1208">
        <f t="shared" ca="1" si="28"/>
        <v>0</v>
      </c>
      <c r="L36" s="1208">
        <f t="shared" ca="1" si="28"/>
        <v>0</v>
      </c>
      <c r="M36" s="1208">
        <f t="shared" ca="1" si="28"/>
        <v>0</v>
      </c>
      <c r="N36" s="1208">
        <f t="shared" ca="1" si="28"/>
        <v>0</v>
      </c>
      <c r="O36" s="1208">
        <f t="shared" ca="1" si="28"/>
        <v>0</v>
      </c>
      <c r="P36" s="1208">
        <f t="shared" ca="1" si="28"/>
        <v>0</v>
      </c>
      <c r="Q36" s="1208">
        <f t="shared" ca="1" si="28"/>
        <v>0</v>
      </c>
      <c r="R36" s="1208">
        <f t="shared" ca="1" si="28"/>
        <v>0</v>
      </c>
      <c r="S36" s="1208">
        <f t="shared" ca="1" si="28"/>
        <v>0</v>
      </c>
    </row>
    <row r="37" spans="1:19" s="59" customFormat="1" ht="19.5" hidden="1" customHeight="1">
      <c r="A37" s="110">
        <v>16</v>
      </c>
      <c r="B37" s="1406" t="s">
        <v>283</v>
      </c>
      <c r="C37" s="1406"/>
      <c r="D37" s="428" t="str">
        <f>FiscalYear_Period1</f>
        <v>07/01/12 - 06/30/13</v>
      </c>
      <c r="E37" s="1208">
        <f t="shared" ca="1" si="24"/>
        <v>0</v>
      </c>
      <c r="F37" s="1212">
        <f t="shared" ca="1" si="25"/>
        <v>0</v>
      </c>
      <c r="G37" s="1208">
        <f ca="1">IF(G12="19",GetM5SFC19Value("Medi-Cal SMA Upper Limits A"),G21*G$18)</f>
        <v>0</v>
      </c>
      <c r="H37" s="1208">
        <f t="shared" ref="H37:S37" ca="1" si="29">IF(H12="19",GetM5SFC19Value("Medi-Cal SMA Upper Limits A"),H21*H$18)</f>
        <v>0</v>
      </c>
      <c r="I37" s="1208">
        <f t="shared" ca="1" si="29"/>
        <v>0</v>
      </c>
      <c r="J37" s="1208">
        <f t="shared" ca="1" si="29"/>
        <v>0</v>
      </c>
      <c r="K37" s="1208">
        <f t="shared" ca="1" si="29"/>
        <v>0</v>
      </c>
      <c r="L37" s="1208">
        <f t="shared" ca="1" si="29"/>
        <v>0</v>
      </c>
      <c r="M37" s="1208">
        <f t="shared" ca="1" si="29"/>
        <v>0</v>
      </c>
      <c r="N37" s="1208">
        <f t="shared" ca="1" si="29"/>
        <v>0</v>
      </c>
      <c r="O37" s="1208">
        <f t="shared" ca="1" si="29"/>
        <v>0</v>
      </c>
      <c r="P37" s="1208">
        <f t="shared" ca="1" si="29"/>
        <v>0</v>
      </c>
      <c r="Q37" s="1208">
        <f t="shared" ca="1" si="29"/>
        <v>0</v>
      </c>
      <c r="R37" s="1208">
        <f t="shared" ca="1" si="29"/>
        <v>0</v>
      </c>
      <c r="S37" s="1208">
        <f t="shared" ca="1" si="29"/>
        <v>0</v>
      </c>
    </row>
    <row r="38" spans="1:19" s="59" customFormat="1" ht="15.75" hidden="1" customHeight="1">
      <c r="A38" s="110" t="s">
        <v>219</v>
      </c>
      <c r="B38" s="1406"/>
      <c r="C38" s="1406"/>
      <c r="D38" s="428" t="str">
        <f>FiscalYear_Period2</f>
        <v xml:space="preserve"> </v>
      </c>
      <c r="E38" s="1208">
        <f t="shared" ca="1" si="24"/>
        <v>0</v>
      </c>
      <c r="F38" s="1212">
        <f t="shared" ca="1" si="25"/>
        <v>0</v>
      </c>
      <c r="G38" s="1208">
        <f ca="1">IF(G12="19",GetM5SFC19Value("Medi-Cal SMA Upper Limits B"),G22*G$18)</f>
        <v>0</v>
      </c>
      <c r="H38" s="1208">
        <f t="shared" ref="H38:S38" ca="1" si="30">IF(H12="19",GetM5SFC19Value("Medi-Cal SMA Upper Limits B"),H22*H$18)</f>
        <v>0</v>
      </c>
      <c r="I38" s="1208">
        <f t="shared" ca="1" si="30"/>
        <v>0</v>
      </c>
      <c r="J38" s="1208">
        <f t="shared" ca="1" si="30"/>
        <v>0</v>
      </c>
      <c r="K38" s="1208">
        <f t="shared" ca="1" si="30"/>
        <v>0</v>
      </c>
      <c r="L38" s="1208">
        <f t="shared" ca="1" si="30"/>
        <v>0</v>
      </c>
      <c r="M38" s="1208">
        <f t="shared" ca="1" si="30"/>
        <v>0</v>
      </c>
      <c r="N38" s="1208">
        <f t="shared" ca="1" si="30"/>
        <v>0</v>
      </c>
      <c r="O38" s="1208">
        <f t="shared" ca="1" si="30"/>
        <v>0</v>
      </c>
      <c r="P38" s="1208">
        <f t="shared" ca="1" si="30"/>
        <v>0</v>
      </c>
      <c r="Q38" s="1208">
        <f t="shared" ca="1" si="30"/>
        <v>0</v>
      </c>
      <c r="R38" s="1208">
        <f t="shared" ca="1" si="30"/>
        <v>0</v>
      </c>
      <c r="S38" s="1208">
        <f t="shared" ca="1" si="30"/>
        <v>0</v>
      </c>
    </row>
    <row r="39" spans="1:19" s="59" customFormat="1" ht="15.95" hidden="1" customHeight="1">
      <c r="A39" s="110" t="s">
        <v>814</v>
      </c>
      <c r="B39" s="1406"/>
      <c r="C39" s="1406"/>
      <c r="D39" s="428" t="str">
        <f>FiscalYear_Period3</f>
        <v xml:space="preserve"> </v>
      </c>
      <c r="E39" s="1208">
        <f t="shared" ca="1" si="24"/>
        <v>0</v>
      </c>
      <c r="F39" s="1212">
        <f t="shared" ca="1" si="25"/>
        <v>0</v>
      </c>
      <c r="G39" s="1208">
        <f ca="1">IF(G12="19",GetM5SFC19Value("Medi-Cal SMA Upper Limits C"),G23*G$18)</f>
        <v>0</v>
      </c>
      <c r="H39" s="1208">
        <f t="shared" ref="H39:S39" ca="1" si="31">IF(H12="19",GetM5SFC19Value("Medi-Cal SMA Upper Limits C"),H23*H$18)</f>
        <v>0</v>
      </c>
      <c r="I39" s="1208">
        <f t="shared" ca="1" si="31"/>
        <v>0</v>
      </c>
      <c r="J39" s="1208">
        <f t="shared" ca="1" si="31"/>
        <v>0</v>
      </c>
      <c r="K39" s="1208">
        <f t="shared" ca="1" si="31"/>
        <v>0</v>
      </c>
      <c r="L39" s="1208">
        <f t="shared" ca="1" si="31"/>
        <v>0</v>
      </c>
      <c r="M39" s="1208">
        <f t="shared" ca="1" si="31"/>
        <v>0</v>
      </c>
      <c r="N39" s="1208">
        <f t="shared" ca="1" si="31"/>
        <v>0</v>
      </c>
      <c r="O39" s="1208">
        <f t="shared" ca="1" si="31"/>
        <v>0</v>
      </c>
      <c r="P39" s="1208">
        <f t="shared" ca="1" si="31"/>
        <v>0</v>
      </c>
      <c r="Q39" s="1208">
        <f t="shared" ca="1" si="31"/>
        <v>0</v>
      </c>
      <c r="R39" s="1208">
        <f t="shared" ca="1" si="31"/>
        <v>0</v>
      </c>
      <c r="S39" s="1208">
        <f t="shared" ca="1" si="31"/>
        <v>0</v>
      </c>
    </row>
    <row r="40" spans="1:19" s="59" customFormat="1" ht="18.75" customHeight="1">
      <c r="A40" s="110">
        <v>15</v>
      </c>
      <c r="B40" s="1406" t="s">
        <v>285</v>
      </c>
      <c r="C40" s="1406"/>
      <c r="D40" s="428" t="str">
        <f>Entire_FiscalYear</f>
        <v>07/01/12 - 06/30/13</v>
      </c>
      <c r="E40" s="1208">
        <f ca="1">SUMIF($G$12:$S$12,"19",G40:S40)</f>
        <v>0</v>
      </c>
      <c r="F40" s="1212">
        <f ca="1">SUM(G40:S40) -E40</f>
        <v>0</v>
      </c>
      <c r="G40" s="1208">
        <f t="shared" ref="G40:S40" ca="1" si="32">G21*G$19</f>
        <v>0</v>
      </c>
      <c r="H40" s="1208">
        <f t="shared" ca="1" si="32"/>
        <v>0</v>
      </c>
      <c r="I40" s="1208">
        <f t="shared" ca="1" si="32"/>
        <v>0</v>
      </c>
      <c r="J40" s="1208">
        <f t="shared" ca="1" si="32"/>
        <v>0</v>
      </c>
      <c r="K40" s="1208">
        <f t="shared" ca="1" si="32"/>
        <v>0</v>
      </c>
      <c r="L40" s="1208">
        <f t="shared" ca="1" si="32"/>
        <v>0</v>
      </c>
      <c r="M40" s="1208">
        <f t="shared" ca="1" si="32"/>
        <v>0</v>
      </c>
      <c r="N40" s="1208">
        <f t="shared" ca="1" si="32"/>
        <v>0</v>
      </c>
      <c r="O40" s="1208">
        <f t="shared" ca="1" si="32"/>
        <v>0</v>
      </c>
      <c r="P40" s="1208">
        <f t="shared" ca="1" si="32"/>
        <v>0</v>
      </c>
      <c r="Q40" s="1208">
        <f t="shared" ca="1" si="32"/>
        <v>0</v>
      </c>
      <c r="R40" s="1208">
        <f t="shared" ca="1" si="32"/>
        <v>0</v>
      </c>
      <c r="S40" s="1208">
        <f t="shared" ca="1" si="32"/>
        <v>0</v>
      </c>
    </row>
    <row r="41" spans="1:19" s="59" customFormat="1" ht="15.75" hidden="1" customHeight="1">
      <c r="A41" s="110" t="s">
        <v>220</v>
      </c>
      <c r="B41" s="1406"/>
      <c r="C41" s="1406"/>
      <c r="D41" s="428" t="str">
        <f>FiscalYear_Period2</f>
        <v xml:space="preserve"> </v>
      </c>
      <c r="E41" s="1208">
        <f ca="1">SUMIF($G$12:$S$12,"19",G41:S41)</f>
        <v>0</v>
      </c>
      <c r="F41" s="1212">
        <f ca="1">SUM(G41:S41) - E41</f>
        <v>0</v>
      </c>
      <c r="G41" s="1208">
        <f t="shared" ref="G41:S41" ca="1" si="33">G22*G$19</f>
        <v>0</v>
      </c>
      <c r="H41" s="1208">
        <f t="shared" ca="1" si="33"/>
        <v>0</v>
      </c>
      <c r="I41" s="1208">
        <f t="shared" ca="1" si="33"/>
        <v>0</v>
      </c>
      <c r="J41" s="1208">
        <f t="shared" ca="1" si="33"/>
        <v>0</v>
      </c>
      <c r="K41" s="1208">
        <f t="shared" ca="1" si="33"/>
        <v>0</v>
      </c>
      <c r="L41" s="1208">
        <f t="shared" ca="1" si="33"/>
        <v>0</v>
      </c>
      <c r="M41" s="1208">
        <f t="shared" ca="1" si="33"/>
        <v>0</v>
      </c>
      <c r="N41" s="1208">
        <f t="shared" ca="1" si="33"/>
        <v>0</v>
      </c>
      <c r="O41" s="1208">
        <f t="shared" ca="1" si="33"/>
        <v>0</v>
      </c>
      <c r="P41" s="1208">
        <f t="shared" ca="1" si="33"/>
        <v>0</v>
      </c>
      <c r="Q41" s="1208">
        <f t="shared" ca="1" si="33"/>
        <v>0</v>
      </c>
      <c r="R41" s="1208">
        <f t="shared" ca="1" si="33"/>
        <v>0</v>
      </c>
      <c r="S41" s="1208">
        <f t="shared" ca="1" si="33"/>
        <v>0</v>
      </c>
    </row>
    <row r="42" spans="1:19" s="59" customFormat="1" ht="15" hidden="1" customHeight="1">
      <c r="A42" s="110" t="s">
        <v>815</v>
      </c>
      <c r="B42" s="1406"/>
      <c r="C42" s="1406"/>
      <c r="D42" s="428" t="str">
        <f>FiscalYear_Period3</f>
        <v xml:space="preserve"> </v>
      </c>
      <c r="E42" s="1208">
        <f ca="1">SUMIF($G$12:$S$12,"19",G42:S42)</f>
        <v>0</v>
      </c>
      <c r="F42" s="1212">
        <f ca="1">SUM(G42:S42) - E42</f>
        <v>0</v>
      </c>
      <c r="G42" s="1208">
        <f ca="1">G23*G$19</f>
        <v>0</v>
      </c>
      <c r="H42" s="1208">
        <f t="shared" ref="H42:S42" ca="1" si="34">H23*H$19</f>
        <v>0</v>
      </c>
      <c r="I42" s="1208">
        <f t="shared" ca="1" si="34"/>
        <v>0</v>
      </c>
      <c r="J42" s="1208">
        <f t="shared" ca="1" si="34"/>
        <v>0</v>
      </c>
      <c r="K42" s="1208">
        <f t="shared" ca="1" si="34"/>
        <v>0</v>
      </c>
      <c r="L42" s="1208">
        <f t="shared" ca="1" si="34"/>
        <v>0</v>
      </c>
      <c r="M42" s="1208">
        <f t="shared" ca="1" si="34"/>
        <v>0</v>
      </c>
      <c r="N42" s="1208">
        <f t="shared" ca="1" si="34"/>
        <v>0</v>
      </c>
      <c r="O42" s="1208">
        <f t="shared" ca="1" si="34"/>
        <v>0</v>
      </c>
      <c r="P42" s="1208">
        <f t="shared" ca="1" si="34"/>
        <v>0</v>
      </c>
      <c r="Q42" s="1208">
        <f t="shared" ca="1" si="34"/>
        <v>0</v>
      </c>
      <c r="R42" s="1208">
        <f t="shared" ca="1" si="34"/>
        <v>0</v>
      </c>
      <c r="S42" s="1208">
        <f t="shared" ca="1" si="34"/>
        <v>0</v>
      </c>
    </row>
    <row r="43" spans="1:19" s="59" customFormat="1" ht="0.75" customHeight="1">
      <c r="A43" s="111"/>
      <c r="B43" s="111"/>
      <c r="C43" s="111"/>
      <c r="D43" s="24"/>
      <c r="E43" s="1210"/>
      <c r="F43" s="1210"/>
      <c r="G43" s="1213"/>
      <c r="H43" s="1213"/>
      <c r="I43" s="1213"/>
      <c r="J43" s="1213"/>
      <c r="K43" s="1213"/>
      <c r="L43" s="1213"/>
      <c r="M43" s="1213"/>
      <c r="N43" s="1213"/>
      <c r="O43" s="1213"/>
      <c r="P43" s="1213"/>
      <c r="Q43" s="1213"/>
      <c r="R43" s="1213"/>
      <c r="S43" s="1213"/>
    </row>
    <row r="44" spans="1:19" s="59" customFormat="1" ht="19.5" customHeight="1">
      <c r="A44" s="110">
        <v>16</v>
      </c>
      <c r="B44" s="1407" t="s">
        <v>284</v>
      </c>
      <c r="C44" s="1408"/>
      <c r="D44" s="428" t="str">
        <f>Entire_FiscalYear</f>
        <v>07/01/12 - 06/30/13</v>
      </c>
      <c r="E44" s="1208">
        <f t="shared" ref="E44:E49" ca="1" si="35">SUMIF($G$12:$S$12,"19",G44:S44)</f>
        <v>0</v>
      </c>
      <c r="F44" s="1212">
        <f t="shared" ref="F44:F49" ca="1" si="36">SUM(G44:S44) - E44</f>
        <v>0</v>
      </c>
      <c r="G44" s="1212">
        <f t="shared" ref="G44:H46" ca="1" si="37">G24*G$17</f>
        <v>0</v>
      </c>
      <c r="H44" s="1212">
        <f t="shared" ca="1" si="37"/>
        <v>0</v>
      </c>
      <c r="I44" s="1212">
        <f t="shared" ref="I44:S44" ca="1" si="38">I24*I$17</f>
        <v>0</v>
      </c>
      <c r="J44" s="1212">
        <f t="shared" ca="1" si="38"/>
        <v>0</v>
      </c>
      <c r="K44" s="1212">
        <f t="shared" ca="1" si="38"/>
        <v>0</v>
      </c>
      <c r="L44" s="1212">
        <f t="shared" ca="1" si="38"/>
        <v>0</v>
      </c>
      <c r="M44" s="1212">
        <f t="shared" ca="1" si="38"/>
        <v>0</v>
      </c>
      <c r="N44" s="1212">
        <f t="shared" ca="1" si="38"/>
        <v>0</v>
      </c>
      <c r="O44" s="1212">
        <f t="shared" ca="1" si="38"/>
        <v>0</v>
      </c>
      <c r="P44" s="1212">
        <f t="shared" ca="1" si="38"/>
        <v>0</v>
      </c>
      <c r="Q44" s="1212">
        <f t="shared" ca="1" si="38"/>
        <v>0</v>
      </c>
      <c r="R44" s="1212">
        <f t="shared" ca="1" si="38"/>
        <v>0</v>
      </c>
      <c r="S44" s="1212">
        <f t="shared" ca="1" si="38"/>
        <v>0</v>
      </c>
    </row>
    <row r="45" spans="1:19" s="59" customFormat="1" ht="15.75" hidden="1" customHeight="1">
      <c r="A45" s="110" t="s">
        <v>221</v>
      </c>
      <c r="B45" s="1409"/>
      <c r="C45" s="1410"/>
      <c r="D45" s="428" t="str">
        <f>FiscalYear_Period2</f>
        <v xml:space="preserve"> </v>
      </c>
      <c r="E45" s="1208">
        <f t="shared" ca="1" si="35"/>
        <v>0</v>
      </c>
      <c r="F45" s="1212">
        <f t="shared" ca="1" si="36"/>
        <v>0</v>
      </c>
      <c r="G45" s="1212">
        <f t="shared" ca="1" si="37"/>
        <v>0</v>
      </c>
      <c r="H45" s="1212">
        <f t="shared" ca="1" si="37"/>
        <v>0</v>
      </c>
      <c r="I45" s="1212">
        <f t="shared" ref="I45:S45" ca="1" si="39">I25*I$17</f>
        <v>0</v>
      </c>
      <c r="J45" s="1212">
        <f t="shared" ca="1" si="39"/>
        <v>0</v>
      </c>
      <c r="K45" s="1212">
        <f t="shared" ca="1" si="39"/>
        <v>0</v>
      </c>
      <c r="L45" s="1212">
        <f t="shared" ca="1" si="39"/>
        <v>0</v>
      </c>
      <c r="M45" s="1212">
        <f t="shared" ca="1" si="39"/>
        <v>0</v>
      </c>
      <c r="N45" s="1212">
        <f t="shared" ca="1" si="39"/>
        <v>0</v>
      </c>
      <c r="O45" s="1212">
        <f t="shared" ca="1" si="39"/>
        <v>0</v>
      </c>
      <c r="P45" s="1212">
        <f t="shared" ca="1" si="39"/>
        <v>0</v>
      </c>
      <c r="Q45" s="1212">
        <f t="shared" ca="1" si="39"/>
        <v>0</v>
      </c>
      <c r="R45" s="1212">
        <f t="shared" ca="1" si="39"/>
        <v>0</v>
      </c>
      <c r="S45" s="1212">
        <f t="shared" ca="1" si="39"/>
        <v>0</v>
      </c>
    </row>
    <row r="46" spans="1:19" s="59" customFormat="1" ht="15.95" hidden="1" customHeight="1">
      <c r="A46" s="110" t="s">
        <v>816</v>
      </c>
      <c r="B46" s="1411"/>
      <c r="C46" s="1412"/>
      <c r="D46" s="428" t="str">
        <f>FiscalYear_Period3</f>
        <v xml:space="preserve"> </v>
      </c>
      <c r="E46" s="1208">
        <f t="shared" ca="1" si="35"/>
        <v>0</v>
      </c>
      <c r="F46" s="1212">
        <f t="shared" ca="1" si="36"/>
        <v>0</v>
      </c>
      <c r="G46" s="1212">
        <f ca="1">G26*G$17</f>
        <v>0</v>
      </c>
      <c r="H46" s="1212">
        <f t="shared" ca="1" si="37"/>
        <v>0</v>
      </c>
      <c r="I46" s="1212">
        <f t="shared" ref="I46:S46" ca="1" si="40">I26*I$17</f>
        <v>0</v>
      </c>
      <c r="J46" s="1212">
        <f t="shared" ca="1" si="40"/>
        <v>0</v>
      </c>
      <c r="K46" s="1212">
        <f t="shared" ca="1" si="40"/>
        <v>0</v>
      </c>
      <c r="L46" s="1212">
        <f t="shared" ca="1" si="40"/>
        <v>0</v>
      </c>
      <c r="M46" s="1212">
        <f t="shared" ca="1" si="40"/>
        <v>0</v>
      </c>
      <c r="N46" s="1212">
        <f t="shared" ca="1" si="40"/>
        <v>0</v>
      </c>
      <c r="O46" s="1212">
        <f t="shared" ca="1" si="40"/>
        <v>0</v>
      </c>
      <c r="P46" s="1212">
        <f t="shared" ca="1" si="40"/>
        <v>0</v>
      </c>
      <c r="Q46" s="1212">
        <f t="shared" ca="1" si="40"/>
        <v>0</v>
      </c>
      <c r="R46" s="1212">
        <f t="shared" ca="1" si="40"/>
        <v>0</v>
      </c>
      <c r="S46" s="1212">
        <f t="shared" ca="1" si="40"/>
        <v>0</v>
      </c>
    </row>
    <row r="47" spans="1:19" s="59" customFormat="1" ht="21.75" hidden="1" customHeight="1">
      <c r="A47" s="110">
        <v>19</v>
      </c>
      <c r="B47" s="1407" t="s">
        <v>287</v>
      </c>
      <c r="C47" s="1408"/>
      <c r="D47" s="428" t="str">
        <f>FiscalYear_Period1</f>
        <v>07/01/12 - 06/30/13</v>
      </c>
      <c r="E47" s="1208">
        <f t="shared" ca="1" si="35"/>
        <v>0</v>
      </c>
      <c r="F47" s="1212">
        <f t="shared" ca="1" si="36"/>
        <v>0</v>
      </c>
      <c r="G47" s="1212">
        <f t="shared" ref="G47:S47" ca="1" si="41">G24*G$18</f>
        <v>0</v>
      </c>
      <c r="H47" s="1212">
        <f t="shared" ca="1" si="41"/>
        <v>0</v>
      </c>
      <c r="I47" s="1212">
        <f t="shared" ca="1" si="41"/>
        <v>0</v>
      </c>
      <c r="J47" s="1212">
        <f t="shared" ca="1" si="41"/>
        <v>0</v>
      </c>
      <c r="K47" s="1212">
        <f t="shared" ca="1" si="41"/>
        <v>0</v>
      </c>
      <c r="L47" s="1212">
        <f t="shared" ca="1" si="41"/>
        <v>0</v>
      </c>
      <c r="M47" s="1212">
        <f t="shared" ca="1" si="41"/>
        <v>0</v>
      </c>
      <c r="N47" s="1212">
        <f t="shared" ca="1" si="41"/>
        <v>0</v>
      </c>
      <c r="O47" s="1212">
        <f t="shared" ca="1" si="41"/>
        <v>0</v>
      </c>
      <c r="P47" s="1212">
        <f t="shared" ca="1" si="41"/>
        <v>0</v>
      </c>
      <c r="Q47" s="1212">
        <f t="shared" ca="1" si="41"/>
        <v>0</v>
      </c>
      <c r="R47" s="1212">
        <f t="shared" ca="1" si="41"/>
        <v>0</v>
      </c>
      <c r="S47" s="1212">
        <f t="shared" ca="1" si="41"/>
        <v>0</v>
      </c>
    </row>
    <row r="48" spans="1:19" s="59" customFormat="1" ht="15.75" hidden="1" customHeight="1">
      <c r="A48" s="110" t="s">
        <v>222</v>
      </c>
      <c r="B48" s="1409"/>
      <c r="C48" s="1410"/>
      <c r="D48" s="428" t="str">
        <f>FiscalYear_Period2</f>
        <v xml:space="preserve"> </v>
      </c>
      <c r="E48" s="1208">
        <f t="shared" ca="1" si="35"/>
        <v>0</v>
      </c>
      <c r="F48" s="1212">
        <f t="shared" ca="1" si="36"/>
        <v>0</v>
      </c>
      <c r="G48" s="1212">
        <f t="shared" ref="G48:S48" ca="1" si="42">G25*G$18</f>
        <v>0</v>
      </c>
      <c r="H48" s="1212">
        <f t="shared" ca="1" si="42"/>
        <v>0</v>
      </c>
      <c r="I48" s="1212">
        <f t="shared" ca="1" si="42"/>
        <v>0</v>
      </c>
      <c r="J48" s="1212">
        <f t="shared" ca="1" si="42"/>
        <v>0</v>
      </c>
      <c r="K48" s="1212">
        <f t="shared" ca="1" si="42"/>
        <v>0</v>
      </c>
      <c r="L48" s="1212">
        <f t="shared" ca="1" si="42"/>
        <v>0</v>
      </c>
      <c r="M48" s="1212">
        <f t="shared" ca="1" si="42"/>
        <v>0</v>
      </c>
      <c r="N48" s="1212">
        <f t="shared" ca="1" si="42"/>
        <v>0</v>
      </c>
      <c r="O48" s="1212">
        <f t="shared" ca="1" si="42"/>
        <v>0</v>
      </c>
      <c r="P48" s="1212">
        <f t="shared" ca="1" si="42"/>
        <v>0</v>
      </c>
      <c r="Q48" s="1212">
        <f t="shared" ca="1" si="42"/>
        <v>0</v>
      </c>
      <c r="R48" s="1212">
        <f t="shared" ca="1" si="42"/>
        <v>0</v>
      </c>
      <c r="S48" s="1212">
        <f t="shared" ca="1" si="42"/>
        <v>0</v>
      </c>
    </row>
    <row r="49" spans="1:19" s="59" customFormat="1" ht="15.95" hidden="1" customHeight="1">
      <c r="A49" s="110" t="s">
        <v>817</v>
      </c>
      <c r="B49" s="1411"/>
      <c r="C49" s="1412"/>
      <c r="D49" s="428" t="str">
        <f>FiscalYear_Period3</f>
        <v xml:space="preserve"> </v>
      </c>
      <c r="E49" s="1208">
        <f t="shared" ca="1" si="35"/>
        <v>0</v>
      </c>
      <c r="F49" s="1212">
        <f t="shared" ca="1" si="36"/>
        <v>0</v>
      </c>
      <c r="G49" s="1212">
        <f t="shared" ref="G49:S49" ca="1" si="43">G26*G$18</f>
        <v>0</v>
      </c>
      <c r="H49" s="1212">
        <f t="shared" ca="1" si="43"/>
        <v>0</v>
      </c>
      <c r="I49" s="1212">
        <f t="shared" ca="1" si="43"/>
        <v>0</v>
      </c>
      <c r="J49" s="1212">
        <f t="shared" ca="1" si="43"/>
        <v>0</v>
      </c>
      <c r="K49" s="1212">
        <f t="shared" ca="1" si="43"/>
        <v>0</v>
      </c>
      <c r="L49" s="1212">
        <f t="shared" ca="1" si="43"/>
        <v>0</v>
      </c>
      <c r="M49" s="1212">
        <f t="shared" ca="1" si="43"/>
        <v>0</v>
      </c>
      <c r="N49" s="1212">
        <f t="shared" ca="1" si="43"/>
        <v>0</v>
      </c>
      <c r="O49" s="1212">
        <f t="shared" ca="1" si="43"/>
        <v>0</v>
      </c>
      <c r="P49" s="1212">
        <f t="shared" ca="1" si="43"/>
        <v>0</v>
      </c>
      <c r="Q49" s="1212">
        <f t="shared" ca="1" si="43"/>
        <v>0</v>
      </c>
      <c r="R49" s="1212">
        <f t="shared" ca="1" si="43"/>
        <v>0</v>
      </c>
      <c r="S49" s="1212">
        <f t="shared" ca="1" si="43"/>
        <v>0</v>
      </c>
    </row>
    <row r="50" spans="1:19" s="59" customFormat="1" ht="22.5" customHeight="1">
      <c r="A50" s="110">
        <v>17</v>
      </c>
      <c r="B50" s="1407" t="s">
        <v>288</v>
      </c>
      <c r="C50" s="1408"/>
      <c r="D50" s="428" t="str">
        <f>Entire_FiscalYear</f>
        <v>07/01/12 - 06/30/13</v>
      </c>
      <c r="E50" s="1208">
        <f t="shared" ref="E50:E52" ca="1" si="44">SUMIF($G$12:$S$12,"19",G50:S50)</f>
        <v>0</v>
      </c>
      <c r="F50" s="1212">
        <f t="shared" ref="F50:F52" ca="1" si="45">SUM(G50:S50) - E50</f>
        <v>0</v>
      </c>
      <c r="G50" s="1212">
        <f t="shared" ref="G50:S50" ca="1" si="46">G24*G$19</f>
        <v>0</v>
      </c>
      <c r="H50" s="1212">
        <f t="shared" ca="1" si="46"/>
        <v>0</v>
      </c>
      <c r="I50" s="1212">
        <f t="shared" ca="1" si="46"/>
        <v>0</v>
      </c>
      <c r="J50" s="1212">
        <f t="shared" ca="1" si="46"/>
        <v>0</v>
      </c>
      <c r="K50" s="1212">
        <f t="shared" ca="1" si="46"/>
        <v>0</v>
      </c>
      <c r="L50" s="1212">
        <f t="shared" ca="1" si="46"/>
        <v>0</v>
      </c>
      <c r="M50" s="1212">
        <f t="shared" ca="1" si="46"/>
        <v>0</v>
      </c>
      <c r="N50" s="1212">
        <f t="shared" ca="1" si="46"/>
        <v>0</v>
      </c>
      <c r="O50" s="1212">
        <f t="shared" ca="1" si="46"/>
        <v>0</v>
      </c>
      <c r="P50" s="1212">
        <f t="shared" ca="1" si="46"/>
        <v>0</v>
      </c>
      <c r="Q50" s="1212">
        <f t="shared" ca="1" si="46"/>
        <v>0</v>
      </c>
      <c r="R50" s="1212">
        <f t="shared" ca="1" si="46"/>
        <v>0</v>
      </c>
      <c r="S50" s="1212">
        <f t="shared" ca="1" si="46"/>
        <v>0</v>
      </c>
    </row>
    <row r="51" spans="1:19" s="59" customFormat="1" ht="22.5" hidden="1" customHeight="1">
      <c r="A51" s="110" t="s">
        <v>223</v>
      </c>
      <c r="B51" s="1409"/>
      <c r="C51" s="1410"/>
      <c r="D51" s="428" t="str">
        <f>FiscalYear_Period2</f>
        <v xml:space="preserve"> </v>
      </c>
      <c r="E51" s="1208">
        <f t="shared" ca="1" si="44"/>
        <v>0</v>
      </c>
      <c r="F51" s="1212">
        <f t="shared" ca="1" si="45"/>
        <v>0</v>
      </c>
      <c r="G51" s="1212">
        <f t="shared" ref="G51:S51" ca="1" si="47">G25*G$19</f>
        <v>0</v>
      </c>
      <c r="H51" s="1212">
        <f t="shared" ca="1" si="47"/>
        <v>0</v>
      </c>
      <c r="I51" s="1212">
        <f t="shared" ca="1" si="47"/>
        <v>0</v>
      </c>
      <c r="J51" s="1212">
        <f t="shared" ca="1" si="47"/>
        <v>0</v>
      </c>
      <c r="K51" s="1212">
        <f t="shared" ca="1" si="47"/>
        <v>0</v>
      </c>
      <c r="L51" s="1212">
        <f t="shared" ca="1" si="47"/>
        <v>0</v>
      </c>
      <c r="M51" s="1212">
        <f t="shared" ca="1" si="47"/>
        <v>0</v>
      </c>
      <c r="N51" s="1212">
        <f t="shared" ca="1" si="47"/>
        <v>0</v>
      </c>
      <c r="O51" s="1212">
        <f t="shared" ca="1" si="47"/>
        <v>0</v>
      </c>
      <c r="P51" s="1212">
        <f t="shared" ca="1" si="47"/>
        <v>0</v>
      </c>
      <c r="Q51" s="1212">
        <f t="shared" ca="1" si="47"/>
        <v>0</v>
      </c>
      <c r="R51" s="1212">
        <f t="shared" ca="1" si="47"/>
        <v>0</v>
      </c>
      <c r="S51" s="1212">
        <f t="shared" ca="1" si="47"/>
        <v>0</v>
      </c>
    </row>
    <row r="52" spans="1:19" s="59" customFormat="1" ht="22.5" hidden="1" customHeight="1">
      <c r="A52" s="110" t="s">
        <v>590</v>
      </c>
      <c r="B52" s="1411"/>
      <c r="C52" s="1412"/>
      <c r="D52" s="428" t="str">
        <f>FiscalYear_Period3</f>
        <v xml:space="preserve"> </v>
      </c>
      <c r="E52" s="1208">
        <f t="shared" ca="1" si="44"/>
        <v>0</v>
      </c>
      <c r="F52" s="1212">
        <f t="shared" ca="1" si="45"/>
        <v>0</v>
      </c>
      <c r="G52" s="1212">
        <f t="shared" ref="G52:S52" ca="1" si="48">G26*G$19</f>
        <v>0</v>
      </c>
      <c r="H52" s="1212">
        <f t="shared" ca="1" si="48"/>
        <v>0</v>
      </c>
      <c r="I52" s="1212">
        <f t="shared" ca="1" si="48"/>
        <v>0</v>
      </c>
      <c r="J52" s="1212">
        <f t="shared" ca="1" si="48"/>
        <v>0</v>
      </c>
      <c r="K52" s="1212">
        <f t="shared" ca="1" si="48"/>
        <v>0</v>
      </c>
      <c r="L52" s="1212">
        <f t="shared" ca="1" si="48"/>
        <v>0</v>
      </c>
      <c r="M52" s="1212">
        <f t="shared" ca="1" si="48"/>
        <v>0</v>
      </c>
      <c r="N52" s="1212">
        <f t="shared" ca="1" si="48"/>
        <v>0</v>
      </c>
      <c r="O52" s="1212">
        <f t="shared" ca="1" si="48"/>
        <v>0</v>
      </c>
      <c r="P52" s="1212">
        <f t="shared" ca="1" si="48"/>
        <v>0</v>
      </c>
      <c r="Q52" s="1212">
        <f t="shared" ca="1" si="48"/>
        <v>0</v>
      </c>
      <c r="R52" s="1212">
        <f t="shared" ca="1" si="48"/>
        <v>0</v>
      </c>
      <c r="S52" s="1212">
        <f t="shared" ca="1" si="48"/>
        <v>0</v>
      </c>
    </row>
    <row r="53" spans="1:19" s="59" customFormat="1" ht="9" customHeight="1">
      <c r="A53" s="111"/>
      <c r="B53" s="24"/>
      <c r="C53" s="24"/>
      <c r="D53" s="24"/>
      <c r="E53" s="1210"/>
      <c r="F53" s="1210"/>
      <c r="G53" s="1210"/>
      <c r="H53" s="1210"/>
      <c r="I53" s="1210"/>
      <c r="J53" s="1210"/>
      <c r="K53" s="1210"/>
      <c r="L53" s="1210"/>
      <c r="M53" s="1210"/>
      <c r="N53" s="1210"/>
      <c r="O53" s="1210"/>
      <c r="P53" s="1210"/>
      <c r="Q53" s="1210"/>
      <c r="R53" s="1210"/>
      <c r="S53" s="1210"/>
    </row>
    <row r="54" spans="1:19" s="59" customFormat="1" ht="22.5" customHeight="1">
      <c r="A54" s="110">
        <v>18</v>
      </c>
      <c r="B54" s="62" t="s">
        <v>494</v>
      </c>
      <c r="C54" s="57"/>
      <c r="D54" s="428" t="str">
        <f>Entire_FiscalYear</f>
        <v>07/01/12 - 06/30/13</v>
      </c>
      <c r="E54" s="1208">
        <f t="shared" ref="E54:E55" ca="1" si="49">SUMIF($G$12:$S$12,"19",G54:S54)</f>
        <v>0</v>
      </c>
      <c r="F54" s="1212">
        <f t="shared" ref="F54:F55" ca="1" si="50">SUM(G54:S54) - E54</f>
        <v>0</v>
      </c>
      <c r="G54" s="1212">
        <f ca="1">G27*G$17</f>
        <v>0</v>
      </c>
      <c r="H54" s="1212">
        <f t="shared" ref="H54:S54" ca="1" si="51">H27*H$17</f>
        <v>0</v>
      </c>
      <c r="I54" s="1212">
        <f t="shared" ca="1" si="51"/>
        <v>0</v>
      </c>
      <c r="J54" s="1212">
        <f t="shared" ca="1" si="51"/>
        <v>0</v>
      </c>
      <c r="K54" s="1212">
        <f t="shared" ca="1" si="51"/>
        <v>0</v>
      </c>
      <c r="L54" s="1212">
        <f t="shared" ca="1" si="51"/>
        <v>0</v>
      </c>
      <c r="M54" s="1212">
        <f t="shared" ca="1" si="51"/>
        <v>0</v>
      </c>
      <c r="N54" s="1212">
        <f t="shared" ca="1" si="51"/>
        <v>0</v>
      </c>
      <c r="O54" s="1212">
        <f t="shared" ca="1" si="51"/>
        <v>0</v>
      </c>
      <c r="P54" s="1212">
        <f t="shared" ca="1" si="51"/>
        <v>0</v>
      </c>
      <c r="Q54" s="1212">
        <f t="shared" ca="1" si="51"/>
        <v>0</v>
      </c>
      <c r="R54" s="1212">
        <f t="shared" ca="1" si="51"/>
        <v>0</v>
      </c>
      <c r="S54" s="1212">
        <f t="shared" ca="1" si="51"/>
        <v>0</v>
      </c>
    </row>
    <row r="55" spans="1:19" s="59" customFormat="1" ht="22.5" hidden="1" customHeight="1">
      <c r="A55" s="110">
        <v>22</v>
      </c>
      <c r="B55" s="1406" t="s">
        <v>495</v>
      </c>
      <c r="C55" s="1406"/>
      <c r="D55" s="332" t="str">
        <f>Entire_FiscalYear</f>
        <v>07/01/12 - 06/30/13</v>
      </c>
      <c r="E55" s="1208">
        <f t="shared" ca="1" si="49"/>
        <v>0</v>
      </c>
      <c r="F55" s="1212">
        <f t="shared" ca="1" si="50"/>
        <v>0</v>
      </c>
      <c r="G55" s="1212">
        <f t="shared" ref="G55:S55" ca="1" si="52">IF(G$12="19",GetM5SFC19Value("Enhanced SD/MC (Children) SMA Upper Limits A"),G27*G$18)</f>
        <v>0</v>
      </c>
      <c r="H55" s="1212">
        <f t="shared" ca="1" si="52"/>
        <v>0</v>
      </c>
      <c r="I55" s="1212">
        <f t="shared" ca="1" si="52"/>
        <v>0</v>
      </c>
      <c r="J55" s="1212">
        <f t="shared" ca="1" si="52"/>
        <v>0</v>
      </c>
      <c r="K55" s="1212">
        <f t="shared" ca="1" si="52"/>
        <v>0</v>
      </c>
      <c r="L55" s="1212">
        <f t="shared" ca="1" si="52"/>
        <v>0</v>
      </c>
      <c r="M55" s="1212">
        <f t="shared" ca="1" si="52"/>
        <v>0</v>
      </c>
      <c r="N55" s="1212">
        <f t="shared" ca="1" si="52"/>
        <v>0</v>
      </c>
      <c r="O55" s="1212">
        <f t="shared" ca="1" si="52"/>
        <v>0</v>
      </c>
      <c r="P55" s="1212">
        <f t="shared" ca="1" si="52"/>
        <v>0</v>
      </c>
      <c r="Q55" s="1212">
        <f t="shared" ca="1" si="52"/>
        <v>0</v>
      </c>
      <c r="R55" s="1212">
        <f t="shared" ca="1" si="52"/>
        <v>0</v>
      </c>
      <c r="S55" s="1212">
        <f t="shared" ca="1" si="52"/>
        <v>0</v>
      </c>
    </row>
    <row r="56" spans="1:19" s="59" customFormat="1" ht="22.5" customHeight="1">
      <c r="A56" s="110">
        <v>19</v>
      </c>
      <c r="B56" s="1406" t="s">
        <v>496</v>
      </c>
      <c r="C56" s="1406"/>
      <c r="D56" s="428" t="str">
        <f>Entire_FiscalYear</f>
        <v>07/01/12 - 06/30/13</v>
      </c>
      <c r="E56" s="1208">
        <f t="shared" ref="E56" ca="1" si="53">SUMIF($G$12:$S$12,"19",G56:S56)</f>
        <v>0</v>
      </c>
      <c r="F56" s="1212">
        <f ca="1">SUM(G56:S56) - E56</f>
        <v>0</v>
      </c>
      <c r="G56" s="1212">
        <f t="shared" ref="G56:S56" ca="1" si="54">G27*G$19</f>
        <v>0</v>
      </c>
      <c r="H56" s="1212">
        <f t="shared" ca="1" si="54"/>
        <v>0</v>
      </c>
      <c r="I56" s="1212">
        <f t="shared" ca="1" si="54"/>
        <v>0</v>
      </c>
      <c r="J56" s="1212">
        <f t="shared" ca="1" si="54"/>
        <v>0</v>
      </c>
      <c r="K56" s="1212">
        <f t="shared" ca="1" si="54"/>
        <v>0</v>
      </c>
      <c r="L56" s="1212">
        <f t="shared" ca="1" si="54"/>
        <v>0</v>
      </c>
      <c r="M56" s="1212">
        <f t="shared" ca="1" si="54"/>
        <v>0</v>
      </c>
      <c r="N56" s="1212">
        <f t="shared" ca="1" si="54"/>
        <v>0</v>
      </c>
      <c r="O56" s="1212">
        <f t="shared" ca="1" si="54"/>
        <v>0</v>
      </c>
      <c r="P56" s="1212">
        <f t="shared" ca="1" si="54"/>
        <v>0</v>
      </c>
      <c r="Q56" s="1212">
        <f t="shared" ca="1" si="54"/>
        <v>0</v>
      </c>
      <c r="R56" s="1212">
        <f t="shared" ca="1" si="54"/>
        <v>0</v>
      </c>
      <c r="S56" s="1212">
        <f t="shared" ca="1" si="54"/>
        <v>0</v>
      </c>
    </row>
    <row r="57" spans="1:19" s="59" customFormat="1" ht="9" customHeight="1">
      <c r="A57" s="111"/>
      <c r="B57" s="24"/>
      <c r="C57" s="24"/>
      <c r="D57" s="24"/>
      <c r="E57" s="1210"/>
      <c r="F57" s="1210"/>
      <c r="G57" s="1210"/>
      <c r="H57" s="1210"/>
      <c r="I57" s="1210"/>
      <c r="J57" s="1210"/>
      <c r="K57" s="1210"/>
      <c r="L57" s="1210"/>
      <c r="M57" s="1210"/>
      <c r="N57" s="1210"/>
      <c r="O57" s="1210"/>
      <c r="P57" s="1210"/>
      <c r="Q57" s="1210"/>
      <c r="R57" s="1210"/>
      <c r="S57" s="1210"/>
    </row>
    <row r="58" spans="1:19" s="59" customFormat="1" ht="22.5" customHeight="1">
      <c r="A58" s="542">
        <v>20</v>
      </c>
      <c r="B58" s="547" t="s">
        <v>823</v>
      </c>
      <c r="C58" s="548"/>
      <c r="D58" s="428" t="str">
        <f>Entire_FiscalYear</f>
        <v>07/01/12 - 06/30/13</v>
      </c>
      <c r="E58" s="1208">
        <f t="shared" ref="E58:E59" ca="1" si="55">SUMIF($G$12:$S$12,"19",G58:S58)</f>
        <v>0</v>
      </c>
      <c r="F58" s="1212">
        <f t="shared" ref="F58:F59" ca="1" si="56">SUM(G58:S58) - E58</f>
        <v>0</v>
      </c>
      <c r="G58" s="1212">
        <f ca="1">G28*G$17</f>
        <v>0</v>
      </c>
      <c r="H58" s="1212">
        <f t="shared" ref="H58:S58" ca="1" si="57">H28*H$17</f>
        <v>0</v>
      </c>
      <c r="I58" s="1212">
        <f t="shared" ca="1" si="57"/>
        <v>0</v>
      </c>
      <c r="J58" s="1212">
        <f t="shared" ca="1" si="57"/>
        <v>0</v>
      </c>
      <c r="K58" s="1212">
        <f t="shared" ca="1" si="57"/>
        <v>0</v>
      </c>
      <c r="L58" s="1212">
        <f t="shared" ca="1" si="57"/>
        <v>0</v>
      </c>
      <c r="M58" s="1212">
        <f t="shared" ca="1" si="57"/>
        <v>0</v>
      </c>
      <c r="N58" s="1212">
        <f t="shared" ca="1" si="57"/>
        <v>0</v>
      </c>
      <c r="O58" s="1212">
        <f t="shared" ca="1" si="57"/>
        <v>0</v>
      </c>
      <c r="P58" s="1212">
        <f t="shared" ca="1" si="57"/>
        <v>0</v>
      </c>
      <c r="Q58" s="1212">
        <f t="shared" ca="1" si="57"/>
        <v>0</v>
      </c>
      <c r="R58" s="1212">
        <f t="shared" ca="1" si="57"/>
        <v>0</v>
      </c>
      <c r="S58" s="1212">
        <f t="shared" ca="1" si="57"/>
        <v>0</v>
      </c>
    </row>
    <row r="59" spans="1:19" s="59" customFormat="1" ht="22.5" hidden="1" customHeight="1">
      <c r="A59" s="110">
        <v>25</v>
      </c>
      <c r="B59" s="547" t="s">
        <v>824</v>
      </c>
      <c r="C59" s="548"/>
      <c r="D59" s="332" t="str">
        <f>Entire_FiscalYear</f>
        <v>07/01/12 - 06/30/13</v>
      </c>
      <c r="E59" s="1208">
        <f t="shared" ca="1" si="55"/>
        <v>0</v>
      </c>
      <c r="F59" s="1212">
        <f t="shared" ca="1" si="56"/>
        <v>0</v>
      </c>
      <c r="G59" s="1212">
        <f t="shared" ref="G59:S59" ca="1" si="58">IF(G12="19",GetM5SFC19Value("BCCTP SMA Upper Limits A"),G28*G$18)</f>
        <v>0</v>
      </c>
      <c r="H59" s="1212">
        <f t="shared" ca="1" si="58"/>
        <v>0</v>
      </c>
      <c r="I59" s="1212">
        <f t="shared" ca="1" si="58"/>
        <v>0</v>
      </c>
      <c r="J59" s="1212">
        <f t="shared" ca="1" si="58"/>
        <v>0</v>
      </c>
      <c r="K59" s="1212">
        <f t="shared" ca="1" si="58"/>
        <v>0</v>
      </c>
      <c r="L59" s="1212">
        <f t="shared" ca="1" si="58"/>
        <v>0</v>
      </c>
      <c r="M59" s="1212">
        <f t="shared" ca="1" si="58"/>
        <v>0</v>
      </c>
      <c r="N59" s="1212">
        <f t="shared" ca="1" si="58"/>
        <v>0</v>
      </c>
      <c r="O59" s="1212">
        <f t="shared" ca="1" si="58"/>
        <v>0</v>
      </c>
      <c r="P59" s="1212">
        <f t="shared" ca="1" si="58"/>
        <v>0</v>
      </c>
      <c r="Q59" s="1212">
        <f t="shared" ca="1" si="58"/>
        <v>0</v>
      </c>
      <c r="R59" s="1212">
        <f t="shared" ca="1" si="58"/>
        <v>0</v>
      </c>
      <c r="S59" s="1212">
        <f t="shared" ca="1" si="58"/>
        <v>0</v>
      </c>
    </row>
    <row r="60" spans="1:19" s="59" customFormat="1" ht="22.5" customHeight="1">
      <c r="A60" s="110">
        <v>21</v>
      </c>
      <c r="B60" s="1413" t="s">
        <v>828</v>
      </c>
      <c r="C60" s="1422"/>
      <c r="D60" s="332" t="str">
        <f>Entire_FiscalYear</f>
        <v>07/01/12 - 06/30/13</v>
      </c>
      <c r="E60" s="1208">
        <f t="shared" ref="E60" ca="1" si="59">SUMIF($G$12:$S$12,"19",G60:S60)</f>
        <v>0</v>
      </c>
      <c r="F60" s="1212">
        <f ca="1">SUM(G60:S60) - E60</f>
        <v>0</v>
      </c>
      <c r="G60" s="1212">
        <f t="shared" ref="G60:S60" ca="1" si="60">G28*G$19</f>
        <v>0</v>
      </c>
      <c r="H60" s="1212">
        <f t="shared" ca="1" si="60"/>
        <v>0</v>
      </c>
      <c r="I60" s="1212">
        <f t="shared" ca="1" si="60"/>
        <v>0</v>
      </c>
      <c r="J60" s="1212">
        <f t="shared" ca="1" si="60"/>
        <v>0</v>
      </c>
      <c r="K60" s="1212">
        <f t="shared" ca="1" si="60"/>
        <v>0</v>
      </c>
      <c r="L60" s="1212">
        <f t="shared" ca="1" si="60"/>
        <v>0</v>
      </c>
      <c r="M60" s="1212">
        <f t="shared" ca="1" si="60"/>
        <v>0</v>
      </c>
      <c r="N60" s="1212">
        <f t="shared" ca="1" si="60"/>
        <v>0</v>
      </c>
      <c r="O60" s="1212">
        <f t="shared" ca="1" si="60"/>
        <v>0</v>
      </c>
      <c r="P60" s="1212">
        <f t="shared" ca="1" si="60"/>
        <v>0</v>
      </c>
      <c r="Q60" s="1212">
        <f t="shared" ca="1" si="60"/>
        <v>0</v>
      </c>
      <c r="R60" s="1212">
        <f t="shared" ca="1" si="60"/>
        <v>0</v>
      </c>
      <c r="S60" s="1212">
        <f t="shared" ca="1" si="60"/>
        <v>0</v>
      </c>
    </row>
    <row r="61" spans="1:19" s="59" customFormat="1" ht="9" customHeight="1">
      <c r="A61" s="111"/>
      <c r="B61" s="24"/>
      <c r="C61" s="24"/>
      <c r="D61" s="24"/>
      <c r="E61" s="1210"/>
      <c r="F61" s="1210"/>
      <c r="G61" s="1210"/>
      <c r="H61" s="1210"/>
      <c r="I61" s="1210"/>
      <c r="J61" s="1210"/>
      <c r="K61" s="1210"/>
      <c r="L61" s="1210"/>
      <c r="M61" s="1210"/>
      <c r="N61" s="1210"/>
      <c r="O61" s="1210"/>
      <c r="P61" s="1210"/>
      <c r="Q61" s="1210"/>
      <c r="R61" s="1210"/>
      <c r="S61" s="1210"/>
    </row>
    <row r="62" spans="1:19" s="59" customFormat="1" ht="22.5" customHeight="1">
      <c r="A62" s="542">
        <v>22</v>
      </c>
      <c r="B62" s="547" t="s">
        <v>825</v>
      </c>
      <c r="C62" s="548"/>
      <c r="D62" s="332" t="str">
        <f>Entire_FiscalYear</f>
        <v>07/01/12 - 06/30/13</v>
      </c>
      <c r="E62" s="1208">
        <f t="shared" ref="E62:E63" ca="1" si="61">SUMIF($G$12:$S$12,"19",G62:S62)</f>
        <v>0</v>
      </c>
      <c r="F62" s="1212">
        <f t="shared" ref="F62:F63" ca="1" si="62">SUM(G62:S62) - E62</f>
        <v>0</v>
      </c>
      <c r="G62" s="1212">
        <f t="shared" ref="G62:S62" ca="1" si="63">G29*G$17</f>
        <v>0</v>
      </c>
      <c r="H62" s="1212">
        <f t="shared" ca="1" si="63"/>
        <v>0</v>
      </c>
      <c r="I62" s="1212">
        <f t="shared" ca="1" si="63"/>
        <v>0</v>
      </c>
      <c r="J62" s="1212">
        <f t="shared" ca="1" si="63"/>
        <v>0</v>
      </c>
      <c r="K62" s="1212">
        <f t="shared" ca="1" si="63"/>
        <v>0</v>
      </c>
      <c r="L62" s="1212">
        <f t="shared" ca="1" si="63"/>
        <v>0</v>
      </c>
      <c r="M62" s="1212">
        <f t="shared" ca="1" si="63"/>
        <v>0</v>
      </c>
      <c r="N62" s="1212">
        <f t="shared" ca="1" si="63"/>
        <v>0</v>
      </c>
      <c r="O62" s="1212">
        <f t="shared" ca="1" si="63"/>
        <v>0</v>
      </c>
      <c r="P62" s="1212">
        <f t="shared" ca="1" si="63"/>
        <v>0</v>
      </c>
      <c r="Q62" s="1212">
        <f t="shared" ca="1" si="63"/>
        <v>0</v>
      </c>
      <c r="R62" s="1212">
        <f t="shared" ca="1" si="63"/>
        <v>0</v>
      </c>
      <c r="S62" s="1212">
        <f t="shared" ca="1" si="63"/>
        <v>0</v>
      </c>
    </row>
    <row r="63" spans="1:19" s="59" customFormat="1" ht="22.5" hidden="1" customHeight="1">
      <c r="A63" s="110">
        <v>28</v>
      </c>
      <c r="B63" s="547" t="s">
        <v>826</v>
      </c>
      <c r="C63" s="548"/>
      <c r="D63" s="332" t="str">
        <f>Entire_FiscalYear</f>
        <v>07/01/12 - 06/30/13</v>
      </c>
      <c r="E63" s="1208">
        <f t="shared" ca="1" si="61"/>
        <v>0</v>
      </c>
      <c r="F63" s="1212">
        <f t="shared" ca="1" si="62"/>
        <v>0</v>
      </c>
      <c r="G63" s="1212">
        <f t="shared" ref="G63:S63" ca="1" si="64">IF(G$12="19",GetM5SFC19Value("Enhanced SD/MC (Pregnancy) SMA Upper Limits A"),G29*G$18)</f>
        <v>0</v>
      </c>
      <c r="H63" s="1212">
        <f t="shared" ca="1" si="64"/>
        <v>0</v>
      </c>
      <c r="I63" s="1212">
        <f t="shared" ca="1" si="64"/>
        <v>0</v>
      </c>
      <c r="J63" s="1212">
        <f t="shared" ca="1" si="64"/>
        <v>0</v>
      </c>
      <c r="K63" s="1212">
        <f t="shared" ca="1" si="64"/>
        <v>0</v>
      </c>
      <c r="L63" s="1212">
        <f t="shared" ca="1" si="64"/>
        <v>0</v>
      </c>
      <c r="M63" s="1212">
        <f t="shared" ca="1" si="64"/>
        <v>0</v>
      </c>
      <c r="N63" s="1212">
        <f t="shared" ca="1" si="64"/>
        <v>0</v>
      </c>
      <c r="O63" s="1212">
        <f t="shared" ca="1" si="64"/>
        <v>0</v>
      </c>
      <c r="P63" s="1212">
        <f t="shared" ca="1" si="64"/>
        <v>0</v>
      </c>
      <c r="Q63" s="1212">
        <f t="shared" ca="1" si="64"/>
        <v>0</v>
      </c>
      <c r="R63" s="1212">
        <f t="shared" ca="1" si="64"/>
        <v>0</v>
      </c>
      <c r="S63" s="1212">
        <f t="shared" ca="1" si="64"/>
        <v>0</v>
      </c>
    </row>
    <row r="64" spans="1:19" s="59" customFormat="1" ht="22.5" customHeight="1">
      <c r="A64" s="110">
        <v>23</v>
      </c>
      <c r="B64" s="1413" t="s">
        <v>827</v>
      </c>
      <c r="C64" s="1422"/>
      <c r="D64" s="332" t="str">
        <f>Entire_FiscalYear</f>
        <v>07/01/12 - 06/30/13</v>
      </c>
      <c r="E64" s="1208">
        <f t="shared" ref="E64" ca="1" si="65">SUMIF($G$12:$S$12,"19",G64:S64)</f>
        <v>0</v>
      </c>
      <c r="F64" s="1212">
        <f ca="1">SUM(G64:S64) - E64</f>
        <v>0</v>
      </c>
      <c r="G64" s="1212">
        <f t="shared" ref="G64:S64" ca="1" si="66">G29*G$19</f>
        <v>0</v>
      </c>
      <c r="H64" s="1212">
        <f t="shared" ca="1" si="66"/>
        <v>0</v>
      </c>
      <c r="I64" s="1212">
        <f t="shared" ca="1" si="66"/>
        <v>0</v>
      </c>
      <c r="J64" s="1212">
        <f t="shared" ca="1" si="66"/>
        <v>0</v>
      </c>
      <c r="K64" s="1212">
        <f t="shared" ca="1" si="66"/>
        <v>0</v>
      </c>
      <c r="L64" s="1212">
        <f t="shared" ca="1" si="66"/>
        <v>0</v>
      </c>
      <c r="M64" s="1212">
        <f t="shared" ca="1" si="66"/>
        <v>0</v>
      </c>
      <c r="N64" s="1212">
        <f t="shared" ca="1" si="66"/>
        <v>0</v>
      </c>
      <c r="O64" s="1212">
        <f t="shared" ca="1" si="66"/>
        <v>0</v>
      </c>
      <c r="P64" s="1212">
        <f t="shared" ca="1" si="66"/>
        <v>0</v>
      </c>
      <c r="Q64" s="1212">
        <f t="shared" ca="1" si="66"/>
        <v>0</v>
      </c>
      <c r="R64" s="1212">
        <f t="shared" ca="1" si="66"/>
        <v>0</v>
      </c>
      <c r="S64" s="1212">
        <f t="shared" ca="1" si="66"/>
        <v>0</v>
      </c>
    </row>
    <row r="65" spans="1:19" s="59" customFormat="1" ht="9.75" customHeight="1">
      <c r="A65" s="111"/>
      <c r="B65" s="24"/>
      <c r="C65" s="24"/>
      <c r="D65" s="24"/>
      <c r="E65" s="1210"/>
      <c r="F65" s="1210"/>
      <c r="G65" s="1210"/>
      <c r="H65" s="1210"/>
      <c r="I65" s="1210"/>
      <c r="J65" s="1210"/>
      <c r="K65" s="1210"/>
      <c r="L65" s="1210"/>
      <c r="M65" s="1210"/>
      <c r="N65" s="1210"/>
      <c r="O65" s="1210"/>
      <c r="P65" s="1210"/>
      <c r="Q65" s="1210"/>
      <c r="R65" s="1210"/>
      <c r="S65" s="1210"/>
    </row>
    <row r="66" spans="1:19" s="59" customFormat="1" ht="22.5" customHeight="1">
      <c r="A66" s="110">
        <v>24</v>
      </c>
      <c r="B66" s="1407" t="s">
        <v>497</v>
      </c>
      <c r="C66" s="1408"/>
      <c r="D66" s="332" t="str">
        <f>Entire_FiscalYear</f>
        <v>07/01/12 - 06/30/13</v>
      </c>
      <c r="E66" s="1208">
        <f t="shared" ref="E66:E67" ca="1" si="67">SUMIF($G$12:$S$12,"19",G66:S66)</f>
        <v>0</v>
      </c>
      <c r="F66" s="1212">
        <f t="shared" ref="F66:F67" ca="1" si="68">SUM(G66:S66) - E66</f>
        <v>0</v>
      </c>
      <c r="G66" s="1212">
        <f ca="1">G30*G$17</f>
        <v>0</v>
      </c>
      <c r="H66" s="1212">
        <f t="shared" ref="H66:S66" ca="1" si="69">H30*H$17</f>
        <v>0</v>
      </c>
      <c r="I66" s="1212">
        <f t="shared" ca="1" si="69"/>
        <v>0</v>
      </c>
      <c r="J66" s="1212">
        <f t="shared" ca="1" si="69"/>
        <v>0</v>
      </c>
      <c r="K66" s="1212">
        <f t="shared" ca="1" si="69"/>
        <v>0</v>
      </c>
      <c r="L66" s="1212">
        <f t="shared" ca="1" si="69"/>
        <v>0</v>
      </c>
      <c r="M66" s="1212">
        <f t="shared" ca="1" si="69"/>
        <v>0</v>
      </c>
      <c r="N66" s="1212">
        <f t="shared" ca="1" si="69"/>
        <v>0</v>
      </c>
      <c r="O66" s="1212">
        <f t="shared" ca="1" si="69"/>
        <v>0</v>
      </c>
      <c r="P66" s="1212">
        <f t="shared" ca="1" si="69"/>
        <v>0</v>
      </c>
      <c r="Q66" s="1212">
        <f t="shared" ca="1" si="69"/>
        <v>0</v>
      </c>
      <c r="R66" s="1212">
        <f t="shared" ca="1" si="69"/>
        <v>0</v>
      </c>
      <c r="S66" s="1212">
        <f t="shared" ca="1" si="69"/>
        <v>0</v>
      </c>
    </row>
    <row r="67" spans="1:19" s="59" customFormat="1" ht="22.5" hidden="1" customHeight="1">
      <c r="A67" s="110">
        <v>31</v>
      </c>
      <c r="B67" s="1407" t="s">
        <v>498</v>
      </c>
      <c r="C67" s="1408"/>
      <c r="D67" s="332" t="str">
        <f>Entire_FiscalYear</f>
        <v>07/01/12 - 06/30/13</v>
      </c>
      <c r="E67" s="1208">
        <f t="shared" ca="1" si="67"/>
        <v>0</v>
      </c>
      <c r="F67" s="1212">
        <f t="shared" ca="1" si="68"/>
        <v>0</v>
      </c>
      <c r="G67" s="1212">
        <f ca="1">IF(G$12="19",GetM5SFC19Value("Enhanced SD/MC (Refugees) SMA Upper Limits A"),G30*G$18)</f>
        <v>0</v>
      </c>
      <c r="H67" s="1212">
        <f t="shared" ref="H67:S67" ca="1" si="70">IF(H$12="19",GetM5SFC19Value("Enhanced SD/MC (Refugees) SMA Upper Limits A"),H30*H$18)</f>
        <v>0</v>
      </c>
      <c r="I67" s="1212">
        <f t="shared" ca="1" si="70"/>
        <v>0</v>
      </c>
      <c r="J67" s="1212">
        <f t="shared" ca="1" si="70"/>
        <v>0</v>
      </c>
      <c r="K67" s="1212">
        <f t="shared" ca="1" si="70"/>
        <v>0</v>
      </c>
      <c r="L67" s="1212">
        <f t="shared" ca="1" si="70"/>
        <v>0</v>
      </c>
      <c r="M67" s="1212">
        <f t="shared" ca="1" si="70"/>
        <v>0</v>
      </c>
      <c r="N67" s="1212">
        <f t="shared" ca="1" si="70"/>
        <v>0</v>
      </c>
      <c r="O67" s="1212">
        <f t="shared" ca="1" si="70"/>
        <v>0</v>
      </c>
      <c r="P67" s="1212">
        <f t="shared" ca="1" si="70"/>
        <v>0</v>
      </c>
      <c r="Q67" s="1212">
        <f t="shared" ca="1" si="70"/>
        <v>0</v>
      </c>
      <c r="R67" s="1212">
        <f t="shared" ca="1" si="70"/>
        <v>0</v>
      </c>
      <c r="S67" s="1212">
        <f t="shared" ca="1" si="70"/>
        <v>0</v>
      </c>
    </row>
    <row r="68" spans="1:19" s="59" customFormat="1" ht="22.5" customHeight="1">
      <c r="A68" s="542">
        <v>25</v>
      </c>
      <c r="B68" s="1407" t="s">
        <v>499</v>
      </c>
      <c r="C68" s="1408"/>
      <c r="D68" s="332" t="str">
        <f>Entire_FiscalYear</f>
        <v>07/01/12 - 06/30/13</v>
      </c>
      <c r="E68" s="1208">
        <f t="shared" ref="E68" ca="1" si="71">SUMIF($G$12:$S$12,"19",G68:S68)</f>
        <v>0</v>
      </c>
      <c r="F68" s="1212">
        <f ca="1">SUM(G68:S68) - E68</f>
        <v>0</v>
      </c>
      <c r="G68" s="1212">
        <f t="shared" ref="G68:S68" ca="1" si="72">G30*G$19</f>
        <v>0</v>
      </c>
      <c r="H68" s="1212">
        <f t="shared" ca="1" si="72"/>
        <v>0</v>
      </c>
      <c r="I68" s="1212">
        <f t="shared" ca="1" si="72"/>
        <v>0</v>
      </c>
      <c r="J68" s="1212">
        <f t="shared" ca="1" si="72"/>
        <v>0</v>
      </c>
      <c r="K68" s="1212">
        <f t="shared" ca="1" si="72"/>
        <v>0</v>
      </c>
      <c r="L68" s="1212">
        <f t="shared" ca="1" si="72"/>
        <v>0</v>
      </c>
      <c r="M68" s="1212">
        <f t="shared" ca="1" si="72"/>
        <v>0</v>
      </c>
      <c r="N68" s="1212">
        <f t="shared" ca="1" si="72"/>
        <v>0</v>
      </c>
      <c r="O68" s="1212">
        <f t="shared" ca="1" si="72"/>
        <v>0</v>
      </c>
      <c r="P68" s="1212">
        <f t="shared" ca="1" si="72"/>
        <v>0</v>
      </c>
      <c r="Q68" s="1212">
        <f t="shared" ca="1" si="72"/>
        <v>0</v>
      </c>
      <c r="R68" s="1212">
        <f t="shared" ca="1" si="72"/>
        <v>0</v>
      </c>
      <c r="S68" s="1212">
        <f t="shared" ca="1" si="72"/>
        <v>0</v>
      </c>
    </row>
    <row r="69" spans="1:19" s="59" customFormat="1" ht="10.5" customHeight="1">
      <c r="A69" s="111"/>
      <c r="B69" s="24"/>
      <c r="C69" s="24"/>
      <c r="D69" s="24"/>
      <c r="E69" s="1210"/>
      <c r="F69" s="1210"/>
      <c r="G69" s="1210"/>
      <c r="H69" s="1210"/>
      <c r="I69" s="1210"/>
      <c r="J69" s="1210"/>
      <c r="K69" s="1210"/>
      <c r="L69" s="1210"/>
      <c r="M69" s="1210"/>
      <c r="N69" s="1210"/>
      <c r="O69" s="1210"/>
      <c r="P69" s="1210"/>
      <c r="Q69" s="1210"/>
      <c r="R69" s="1210"/>
      <c r="S69" s="1210"/>
    </row>
    <row r="70" spans="1:19" s="59" customFormat="1" ht="22.5" customHeight="1">
      <c r="A70" s="110">
        <v>26</v>
      </c>
      <c r="B70" s="1407" t="s">
        <v>829</v>
      </c>
      <c r="C70" s="1408"/>
      <c r="D70" s="332" t="str">
        <f>Entire_FiscalYear</f>
        <v>07/01/12 - 06/30/13</v>
      </c>
      <c r="E70" s="1208">
        <f t="shared" ref="E70:E71" ca="1" si="73">SUMIF($G$12:$S$12,"19",G70:S70)</f>
        <v>0</v>
      </c>
      <c r="F70" s="1212">
        <f t="shared" ref="F70:F71" ca="1" si="74">SUM(G70:S70) - E70</f>
        <v>0</v>
      </c>
      <c r="G70" s="1212">
        <f ca="1">G31*G$17</f>
        <v>0</v>
      </c>
      <c r="H70" s="1212">
        <f t="shared" ref="H70:S70" ca="1" si="75">H31*H$17</f>
        <v>0</v>
      </c>
      <c r="I70" s="1212">
        <f t="shared" ca="1" si="75"/>
        <v>0</v>
      </c>
      <c r="J70" s="1212">
        <f t="shared" ca="1" si="75"/>
        <v>0</v>
      </c>
      <c r="K70" s="1212">
        <f t="shared" ca="1" si="75"/>
        <v>0</v>
      </c>
      <c r="L70" s="1212">
        <f t="shared" ca="1" si="75"/>
        <v>0</v>
      </c>
      <c r="M70" s="1212">
        <f t="shared" ca="1" si="75"/>
        <v>0</v>
      </c>
      <c r="N70" s="1212">
        <f t="shared" ca="1" si="75"/>
        <v>0</v>
      </c>
      <c r="O70" s="1212">
        <f t="shared" ca="1" si="75"/>
        <v>0</v>
      </c>
      <c r="P70" s="1212">
        <f t="shared" ca="1" si="75"/>
        <v>0</v>
      </c>
      <c r="Q70" s="1212">
        <f t="shared" ca="1" si="75"/>
        <v>0</v>
      </c>
      <c r="R70" s="1212">
        <f t="shared" ca="1" si="75"/>
        <v>0</v>
      </c>
      <c r="S70" s="1212">
        <f t="shared" ca="1" si="75"/>
        <v>0</v>
      </c>
    </row>
    <row r="71" spans="1:19" s="59" customFormat="1" ht="22.5" hidden="1" customHeight="1">
      <c r="A71" s="110">
        <v>34</v>
      </c>
      <c r="B71" s="1407" t="s">
        <v>830</v>
      </c>
      <c r="C71" s="1408"/>
      <c r="D71" s="332" t="str">
        <f>Entire_FiscalYear</f>
        <v>07/01/12 - 06/30/13</v>
      </c>
      <c r="E71" s="1208">
        <f t="shared" ca="1" si="73"/>
        <v>0</v>
      </c>
      <c r="F71" s="1212">
        <f t="shared" ca="1" si="74"/>
        <v>0</v>
      </c>
      <c r="G71" s="1212">
        <f t="shared" ref="G71:S71" ca="1" si="76">IF(G$12="19",GetM5SFC19Value("Healthy Families SMA Upper Limits A"),G31*G$18)</f>
        <v>0</v>
      </c>
      <c r="H71" s="1212">
        <f t="shared" ca="1" si="76"/>
        <v>0</v>
      </c>
      <c r="I71" s="1212">
        <f t="shared" ca="1" si="76"/>
        <v>0</v>
      </c>
      <c r="J71" s="1212">
        <f t="shared" ca="1" si="76"/>
        <v>0</v>
      </c>
      <c r="K71" s="1212">
        <f t="shared" ca="1" si="76"/>
        <v>0</v>
      </c>
      <c r="L71" s="1212">
        <f t="shared" ca="1" si="76"/>
        <v>0</v>
      </c>
      <c r="M71" s="1212">
        <f t="shared" ca="1" si="76"/>
        <v>0</v>
      </c>
      <c r="N71" s="1212">
        <f t="shared" ca="1" si="76"/>
        <v>0</v>
      </c>
      <c r="O71" s="1212">
        <f t="shared" ca="1" si="76"/>
        <v>0</v>
      </c>
      <c r="P71" s="1212">
        <f t="shared" ca="1" si="76"/>
        <v>0</v>
      </c>
      <c r="Q71" s="1212">
        <f t="shared" ca="1" si="76"/>
        <v>0</v>
      </c>
      <c r="R71" s="1212">
        <f t="shared" ca="1" si="76"/>
        <v>0</v>
      </c>
      <c r="S71" s="1212">
        <f t="shared" ca="1" si="76"/>
        <v>0</v>
      </c>
    </row>
    <row r="72" spans="1:19" s="59" customFormat="1" ht="22.5" customHeight="1">
      <c r="A72" s="110">
        <v>27</v>
      </c>
      <c r="B72" s="1407" t="s">
        <v>831</v>
      </c>
      <c r="C72" s="1408"/>
      <c r="D72" s="332" t="str">
        <f>Entire_FiscalYear</f>
        <v>07/01/12 - 06/30/13</v>
      </c>
      <c r="E72" s="1208">
        <f t="shared" ref="E72" ca="1" si="77">SUMIF($G$12:$S$12,"19",G72:S72)</f>
        <v>0</v>
      </c>
      <c r="F72" s="1212">
        <f ca="1">SUM(G72:S72) - E72</f>
        <v>0</v>
      </c>
      <c r="G72" s="1212">
        <f t="shared" ref="G72:S72" ca="1" si="78">G31*G$19</f>
        <v>0</v>
      </c>
      <c r="H72" s="1212">
        <f t="shared" ca="1" si="78"/>
        <v>0</v>
      </c>
      <c r="I72" s="1212">
        <f t="shared" ca="1" si="78"/>
        <v>0</v>
      </c>
      <c r="J72" s="1212">
        <f t="shared" ca="1" si="78"/>
        <v>0</v>
      </c>
      <c r="K72" s="1212">
        <f t="shared" ca="1" si="78"/>
        <v>0</v>
      </c>
      <c r="L72" s="1212">
        <f t="shared" ca="1" si="78"/>
        <v>0</v>
      </c>
      <c r="M72" s="1212">
        <f t="shared" ca="1" si="78"/>
        <v>0</v>
      </c>
      <c r="N72" s="1212">
        <f t="shared" ca="1" si="78"/>
        <v>0</v>
      </c>
      <c r="O72" s="1212">
        <f t="shared" ca="1" si="78"/>
        <v>0</v>
      </c>
      <c r="P72" s="1212">
        <f t="shared" ca="1" si="78"/>
        <v>0</v>
      </c>
      <c r="Q72" s="1212">
        <f t="shared" ca="1" si="78"/>
        <v>0</v>
      </c>
      <c r="R72" s="1212">
        <f t="shared" ca="1" si="78"/>
        <v>0</v>
      </c>
      <c r="S72" s="1212">
        <f t="shared" ca="1" si="78"/>
        <v>0</v>
      </c>
    </row>
    <row r="73" spans="1:19" s="59" customFormat="1" ht="9" customHeight="1">
      <c r="A73" s="111"/>
      <c r="B73" s="24"/>
      <c r="C73" s="24"/>
      <c r="D73" s="24"/>
      <c r="E73" s="1210"/>
      <c r="F73" s="1213"/>
      <c r="G73" s="1213"/>
      <c r="H73" s="1213"/>
      <c r="I73" s="1213"/>
      <c r="J73" s="1213"/>
      <c r="K73" s="1213"/>
      <c r="L73" s="1213"/>
      <c r="M73" s="1213"/>
      <c r="N73" s="1213"/>
      <c r="O73" s="1213"/>
      <c r="P73" s="1213"/>
      <c r="Q73" s="1213"/>
      <c r="R73" s="1213"/>
      <c r="S73" s="1213"/>
    </row>
    <row r="74" spans="1:19" s="59" customFormat="1" ht="22.5" customHeight="1">
      <c r="A74" s="110">
        <v>28</v>
      </c>
      <c r="B74" s="663" t="s">
        <v>224</v>
      </c>
      <c r="C74" s="663"/>
      <c r="D74" s="332" t="str">
        <f>Entire_FiscalYear</f>
        <v>07/01/12 - 06/30/13</v>
      </c>
      <c r="E74" s="1208">
        <f t="shared" ref="E74:S74" ca="1" si="79">E15-E34-E35-E36-E44-E45-E46-E54-E58-E62-E66-E70</f>
        <v>0</v>
      </c>
      <c r="F74" s="1208">
        <f t="shared" ca="1" si="79"/>
        <v>0</v>
      </c>
      <c r="G74" s="1208">
        <f t="shared" ca="1" si="79"/>
        <v>0</v>
      </c>
      <c r="H74" s="1208">
        <f t="shared" ca="1" si="79"/>
        <v>0</v>
      </c>
      <c r="I74" s="1208">
        <f t="shared" ca="1" si="79"/>
        <v>0</v>
      </c>
      <c r="J74" s="1208">
        <f t="shared" ca="1" si="79"/>
        <v>0</v>
      </c>
      <c r="K74" s="1208">
        <f t="shared" ca="1" si="79"/>
        <v>0</v>
      </c>
      <c r="L74" s="1208">
        <f t="shared" ca="1" si="79"/>
        <v>0</v>
      </c>
      <c r="M74" s="1208">
        <f t="shared" ca="1" si="79"/>
        <v>0</v>
      </c>
      <c r="N74" s="1208">
        <f t="shared" ca="1" si="79"/>
        <v>0</v>
      </c>
      <c r="O74" s="1208">
        <f t="shared" ca="1" si="79"/>
        <v>0</v>
      </c>
      <c r="P74" s="1208">
        <f t="shared" ca="1" si="79"/>
        <v>0</v>
      </c>
      <c r="Q74" s="1208">
        <f t="shared" ca="1" si="79"/>
        <v>0</v>
      </c>
      <c r="R74" s="1208">
        <f t="shared" ca="1" si="79"/>
        <v>0</v>
      </c>
      <c r="S74" s="1208">
        <f t="shared" ca="1" si="79"/>
        <v>0</v>
      </c>
    </row>
  </sheetData>
  <sheetProtection password="F140" sheet="1" objects="1" scenarios="1"/>
  <customSheetViews>
    <customSheetView guid="{3C347D85-A9C8-40DE-8556-FF44E8446C58}" scale="75" showGridLines="0" fitToPage="1" hiddenRows="1" showRuler="0">
      <selection activeCell="A71" sqref="A71:IV72"/>
      <pageMargins left="0.5" right="0.5" top="0.5" bottom="0.5" header="0.5" footer="0.5"/>
      <printOptions horizontalCentered="1" verticalCentered="1"/>
      <pageSetup paperSize="5" scale="51" orientation="landscape" r:id="rId1"/>
      <headerFooter alignWithMargins="0">
        <oddFooter>&amp;L&amp;"Arial"&amp;08J:\Tst\CFRS\DEVELMNT\CR20042005\CFRS_20042005_CC99999X_(V8.01Beta)_Detail_Template.xls&amp;R&amp;"Arial"&amp;08MH1966_HOSPINPT</oddFooter>
      </headerFooter>
    </customSheetView>
    <customSheetView guid="{39467F21-71F3-11D4-88B2-DA4501A98828}" scale="75" fitToPage="1" showRuler="0" topLeftCell="B37">
      <selection activeCell="F54" sqref="F54"/>
      <colBreaks count="2" manualBreakCount="2">
        <brk id="18" max="1048575" man="1"/>
        <brk id="29" max="1048575" man="1"/>
      </colBreaks>
      <pageMargins left="0.5" right="0.5" top="0.75" bottom="0.75" header="0.5" footer="0.5"/>
      <printOptions horizontalCentered="1"/>
      <pageSetup paperSize="5" scale="65" pageOrder="overThenDown" orientation="landscape" horizontalDpi="4294967292" verticalDpi="4294967292" r:id="rId2"/>
      <headerFooter alignWithMargins="0"/>
    </customSheetView>
  </customSheetViews>
  <mergeCells count="35">
    <mergeCell ref="B72:C72"/>
    <mergeCell ref="B68:C68"/>
    <mergeCell ref="B64:C64"/>
    <mergeCell ref="B60:C60"/>
    <mergeCell ref="B71:C71"/>
    <mergeCell ref="B67:C67"/>
    <mergeCell ref="A3:F3"/>
    <mergeCell ref="B70:C70"/>
    <mergeCell ref="B21:C23"/>
    <mergeCell ref="B29:C29"/>
    <mergeCell ref="B30:C30"/>
    <mergeCell ref="B27:C27"/>
    <mergeCell ref="B44:C46"/>
    <mergeCell ref="B19:D19"/>
    <mergeCell ref="B18:D18"/>
    <mergeCell ref="B37:C39"/>
    <mergeCell ref="B56:C56"/>
    <mergeCell ref="B66:C66"/>
    <mergeCell ref="B55:C55"/>
    <mergeCell ref="B12:D12"/>
    <mergeCell ref="B13:D13"/>
    <mergeCell ref="B14:D14"/>
    <mergeCell ref="E10:E11"/>
    <mergeCell ref="F10:F11"/>
    <mergeCell ref="B15:D15"/>
    <mergeCell ref="B17:D17"/>
    <mergeCell ref="B50:C52"/>
    <mergeCell ref="B47:C49"/>
    <mergeCell ref="B40:C42"/>
    <mergeCell ref="B32:D32"/>
    <mergeCell ref="B34:C36"/>
    <mergeCell ref="B24:C26"/>
    <mergeCell ref="B31:C31"/>
    <mergeCell ref="B28:C28"/>
    <mergeCell ref="C11:D11"/>
  </mergeCells>
  <phoneticPr fontId="0" type="noConversion"/>
  <pageMargins left="0.5" right="0.5" top="0.5" bottom="0.5" header="0.5" footer="0.5"/>
  <pageSetup paperSize="5" scale="69" orientation="landscape" r:id="rId3"/>
  <headerFooter alignWithMargins="0">
    <oddFooter>&amp;R&amp;"Arial"&amp;08MH1966_HOSPINPT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5">
    <pageSetUpPr fitToPage="1"/>
  </sheetPr>
  <dimension ref="A1:R78"/>
  <sheetViews>
    <sheetView zoomScale="75" zoomScaleNormal="75" workbookViewId="0"/>
  </sheetViews>
  <sheetFormatPr defaultRowHeight="15"/>
  <cols>
    <col min="1" max="1" width="3.88671875" style="48" customWidth="1"/>
    <col min="2" max="2" width="14.21875" style="46" customWidth="1"/>
    <col min="3" max="3" width="28.6640625" style="46" customWidth="1"/>
    <col min="4" max="4" width="17.44140625" style="46" customWidth="1"/>
    <col min="5" max="5" width="14.21875" style="46" customWidth="1"/>
    <col min="6" max="18" width="11.44140625" style="46" customWidth="1"/>
    <col min="19" max="16384" width="8.88671875" style="67"/>
  </cols>
  <sheetData>
    <row r="1" spans="1:18" customFormat="1" ht="19.5" customHeight="1" thickBot="1">
      <c r="A1" s="475" t="s">
        <v>624</v>
      </c>
      <c r="B1" s="452"/>
      <c r="C1" s="452"/>
      <c r="D1" s="452"/>
      <c r="E1" s="453"/>
      <c r="F1" s="453"/>
      <c r="G1" s="453"/>
      <c r="H1" s="453"/>
      <c r="I1" s="453"/>
      <c r="J1" s="453"/>
      <c r="K1" s="478" t="s">
        <v>1012</v>
      </c>
      <c r="L1" s="456"/>
      <c r="M1" s="456"/>
      <c r="N1" s="456"/>
      <c r="O1" s="456"/>
      <c r="P1" s="456"/>
      <c r="Q1" s="456"/>
      <c r="R1" s="481" t="s">
        <v>1012</v>
      </c>
    </row>
    <row r="2" spans="1:18" customFormat="1" ht="19.5" customHeight="1" thickTop="1">
      <c r="A2" s="476" t="s">
        <v>455</v>
      </c>
      <c r="K2" s="46"/>
      <c r="R2" s="46"/>
    </row>
    <row r="3" spans="1:18" customFormat="1" ht="48.75" customHeight="1">
      <c r="A3" s="1434" t="s">
        <v>636</v>
      </c>
      <c r="B3" s="1435"/>
      <c r="C3" s="1435"/>
      <c r="D3" s="1435"/>
      <c r="E3" s="1435"/>
      <c r="K3" s="479" t="str">
        <f ca="1">IF(L12&lt;&gt;"","PAGE 1 OF 2","PAGE 1 OF 1")</f>
        <v>PAGE 1 OF 1</v>
      </c>
      <c r="R3" s="479" t="s">
        <v>206</v>
      </c>
    </row>
    <row r="4" spans="1:18" customFormat="1" ht="19.5" customHeight="1">
      <c r="A4" s="477" t="str">
        <f>"MH1966 "&amp;Revision_Date</f>
        <v>MH1966 (Rev. 9/2013)</v>
      </c>
      <c r="E4" s="458">
        <f ca="1">E5+MH1966_MODE10!G5+'MH1966_MODE15_(1)'!G5</f>
        <v>0</v>
      </c>
      <c r="K4" s="480" t="str">
        <f>"FISCAL YEAR "&amp; FiscalYear_with_Dash</f>
        <v>FISCAL YEAR 2012 - 2013</v>
      </c>
      <c r="R4" s="480" t="str">
        <f>"FISCAL YEAR "&amp; FiscalYear_with_Dash</f>
        <v>FISCAL YEAR 2012 - 2013</v>
      </c>
    </row>
    <row r="5" spans="1:18" s="46" customFormat="1" ht="15.75" customHeight="1">
      <c r="A5" s="44"/>
      <c r="B5" s="45"/>
      <c r="C5" s="45"/>
      <c r="D5" s="45"/>
      <c r="E5" s="260">
        <f ca="1">SUM(F5:R5)</f>
        <v>0</v>
      </c>
      <c r="F5" s="260">
        <f ca="1">IF(F7="NR",1,0)</f>
        <v>0</v>
      </c>
      <c r="G5" s="260">
        <f t="shared" ref="G5:R5" ca="1" si="0">IF(G7="NR",1,0)</f>
        <v>0</v>
      </c>
      <c r="H5" s="260">
        <f t="shared" ca="1" si="0"/>
        <v>0</v>
      </c>
      <c r="I5" s="260">
        <f t="shared" ca="1" si="0"/>
        <v>0</v>
      </c>
      <c r="J5" s="260">
        <f t="shared" ca="1" si="0"/>
        <v>0</v>
      </c>
      <c r="K5" s="260">
        <f t="shared" ca="1" si="0"/>
        <v>0</v>
      </c>
      <c r="L5" s="260">
        <f t="shared" ca="1" si="0"/>
        <v>0</v>
      </c>
      <c r="M5" s="260">
        <f t="shared" ca="1" si="0"/>
        <v>0</v>
      </c>
      <c r="N5" s="260">
        <f t="shared" ca="1" si="0"/>
        <v>0</v>
      </c>
      <c r="O5" s="260">
        <f t="shared" ca="1" si="0"/>
        <v>0</v>
      </c>
      <c r="P5" s="260">
        <f t="shared" ca="1" si="0"/>
        <v>0</v>
      </c>
      <c r="Q5" s="260">
        <f t="shared" ca="1" si="0"/>
        <v>0</v>
      </c>
      <c r="R5" s="260">
        <f t="shared" ca="1" si="0"/>
        <v>0</v>
      </c>
    </row>
    <row r="6" spans="1:18" s="46" customFormat="1" ht="15.75" customHeight="1">
      <c r="A6" s="1443" t="s">
        <v>174</v>
      </c>
      <c r="B6" s="1444"/>
      <c r="C6" s="344">
        <f>County_Name</f>
        <v>0</v>
      </c>
      <c r="D6" s="259"/>
      <c r="E6" s="259">
        <v>19</v>
      </c>
      <c r="F6" s="259">
        <f ca="1">GetIndex(E6)</f>
        <v>0</v>
      </c>
      <c r="G6" s="259">
        <f t="shared" ref="G6:R6" ca="1" si="1">GetIndex(F6)</f>
        <v>0</v>
      </c>
      <c r="H6" s="259">
        <f t="shared" ca="1" si="1"/>
        <v>0</v>
      </c>
      <c r="I6" s="259">
        <f t="shared" ca="1" si="1"/>
        <v>0</v>
      </c>
      <c r="J6" s="259">
        <f t="shared" ca="1" si="1"/>
        <v>0</v>
      </c>
      <c r="K6" s="259">
        <f t="shared" ca="1" si="1"/>
        <v>0</v>
      </c>
      <c r="L6" s="259">
        <f ca="1">GetIndex(K6)</f>
        <v>0</v>
      </c>
      <c r="M6" s="259">
        <f t="shared" ca="1" si="1"/>
        <v>0</v>
      </c>
      <c r="N6" s="259">
        <f t="shared" ca="1" si="1"/>
        <v>0</v>
      </c>
      <c r="O6" s="259">
        <f t="shared" ca="1" si="1"/>
        <v>0</v>
      </c>
      <c r="P6" s="259">
        <f t="shared" ca="1" si="1"/>
        <v>0</v>
      </c>
      <c r="Q6" s="259">
        <f t="shared" ca="1" si="1"/>
        <v>0</v>
      </c>
      <c r="R6" s="259">
        <f t="shared" ca="1" si="1"/>
        <v>0</v>
      </c>
    </row>
    <row r="7" spans="1:18" s="46" customFormat="1" ht="15.75" customHeight="1">
      <c r="A7" s="1443" t="s">
        <v>175</v>
      </c>
      <c r="B7" s="1444"/>
      <c r="C7" s="344">
        <f>County_Code</f>
        <v>0</v>
      </c>
      <c r="D7" s="203"/>
      <c r="E7" s="45"/>
      <c r="F7" s="47" t="str">
        <f ca="1">GetInfo("Settlement Type",F6)</f>
        <v/>
      </c>
      <c r="G7" s="47" t="str">
        <f t="shared" ref="G7:R7" ca="1" si="2">GetInfo("Settlement Type",G6)</f>
        <v/>
      </c>
      <c r="H7" s="47" t="str">
        <f t="shared" ca="1" si="2"/>
        <v/>
      </c>
      <c r="I7" s="47" t="str">
        <f t="shared" ca="1" si="2"/>
        <v/>
      </c>
      <c r="J7" s="47" t="str">
        <f t="shared" ca="1" si="2"/>
        <v/>
      </c>
      <c r="K7" s="47" t="str">
        <f t="shared" ca="1" si="2"/>
        <v/>
      </c>
      <c r="L7" s="47" t="str">
        <f t="shared" ca="1" si="2"/>
        <v/>
      </c>
      <c r="M7" s="47" t="str">
        <f t="shared" ca="1" si="2"/>
        <v/>
      </c>
      <c r="N7" s="47" t="str">
        <f t="shared" ca="1" si="2"/>
        <v/>
      </c>
      <c r="O7" s="47" t="str">
        <f t="shared" ca="1" si="2"/>
        <v/>
      </c>
      <c r="P7" s="47" t="str">
        <f t="shared" ca="1" si="2"/>
        <v/>
      </c>
      <c r="Q7" s="47" t="str">
        <f t="shared" ca="1" si="2"/>
        <v/>
      </c>
      <c r="R7" s="47" t="str">
        <f t="shared" ca="1" si="2"/>
        <v/>
      </c>
    </row>
    <row r="8" spans="1:18" s="46" customFormat="1" ht="4.1500000000000004" customHeight="1">
      <c r="A8" s="763"/>
      <c r="B8" s="49"/>
      <c r="C8" s="347"/>
      <c r="D8" s="49"/>
    </row>
    <row r="9" spans="1:18" s="54" customFormat="1" ht="15" customHeight="1">
      <c r="A9" s="1424" t="s">
        <v>176</v>
      </c>
      <c r="B9" s="1425"/>
      <c r="C9" s="346">
        <f>MH1900_INFO!B7</f>
        <v>0</v>
      </c>
      <c r="D9" s="53"/>
      <c r="E9" s="761" t="s">
        <v>161</v>
      </c>
      <c r="F9" s="754" t="s">
        <v>162</v>
      </c>
      <c r="G9" s="754" t="s">
        <v>132</v>
      </c>
      <c r="H9" s="754" t="s">
        <v>163</v>
      </c>
      <c r="I9" s="754" t="s">
        <v>164</v>
      </c>
      <c r="J9" s="754" t="s">
        <v>165</v>
      </c>
      <c r="K9" s="754" t="s">
        <v>166</v>
      </c>
      <c r="L9" s="761" t="s">
        <v>133</v>
      </c>
      <c r="M9" s="754" t="s">
        <v>167</v>
      </c>
      <c r="N9" s="754" t="s">
        <v>168</v>
      </c>
      <c r="O9" s="754" t="s">
        <v>169</v>
      </c>
      <c r="P9" s="754" t="s">
        <v>170</v>
      </c>
      <c r="Q9" s="754" t="s">
        <v>171</v>
      </c>
      <c r="R9" s="754" t="s">
        <v>316</v>
      </c>
    </row>
    <row r="10" spans="1:18" s="54" customFormat="1" ht="15" customHeight="1">
      <c r="A10" s="1424" t="s">
        <v>177</v>
      </c>
      <c r="B10" s="1425"/>
      <c r="C10" s="346">
        <f>MH1900_INFO!B8</f>
        <v>0</v>
      </c>
      <c r="D10" s="55"/>
      <c r="E10" s="1428" t="s">
        <v>208</v>
      </c>
      <c r="F10" s="1404" t="s">
        <v>291</v>
      </c>
      <c r="G10" s="1404" t="s">
        <v>291</v>
      </c>
      <c r="H10" s="1404" t="s">
        <v>291</v>
      </c>
      <c r="I10" s="1404" t="s">
        <v>291</v>
      </c>
      <c r="J10" s="1404" t="s">
        <v>291</v>
      </c>
      <c r="K10" s="1404" t="s">
        <v>291</v>
      </c>
      <c r="L10" s="1404" t="s">
        <v>291</v>
      </c>
      <c r="M10" s="1404" t="s">
        <v>291</v>
      </c>
      <c r="N10" s="1404" t="s">
        <v>291</v>
      </c>
      <c r="O10" s="1404" t="s">
        <v>291</v>
      </c>
      <c r="P10" s="1404" t="s">
        <v>291</v>
      </c>
      <c r="Q10" s="1404" t="s">
        <v>291</v>
      </c>
      <c r="R10" s="1404" t="s">
        <v>291</v>
      </c>
    </row>
    <row r="11" spans="1:18" s="54" customFormat="1" ht="15" customHeight="1">
      <c r="A11" s="1424" t="s">
        <v>207</v>
      </c>
      <c r="B11" s="1425"/>
      <c r="C11" s="53" t="s">
        <v>225</v>
      </c>
      <c r="D11" s="57"/>
      <c r="E11" s="1429"/>
      <c r="F11" s="1423"/>
      <c r="G11" s="1423"/>
      <c r="H11" s="1423"/>
      <c r="I11" s="1423"/>
      <c r="J11" s="1423"/>
      <c r="K11" s="1423"/>
      <c r="L11" s="1423"/>
      <c r="M11" s="1423"/>
      <c r="N11" s="1423"/>
      <c r="O11" s="1423"/>
      <c r="P11" s="1423"/>
      <c r="Q11" s="1423"/>
      <c r="R11" s="1423"/>
    </row>
    <row r="12" spans="1:18" s="54" customFormat="1" ht="15.75">
      <c r="A12" s="1430"/>
      <c r="B12" s="1421"/>
      <c r="C12" s="1421"/>
      <c r="D12" s="1431"/>
      <c r="E12" s="1423"/>
      <c r="F12" s="757" t="str">
        <f t="shared" ref="F12:R12" ca="1" si="3">GetInfo("Service Function",F6)</f>
        <v/>
      </c>
      <c r="G12" s="757" t="str">
        <f t="shared" ca="1" si="3"/>
        <v/>
      </c>
      <c r="H12" s="757" t="str">
        <f t="shared" ca="1" si="3"/>
        <v/>
      </c>
      <c r="I12" s="757" t="str">
        <f t="shared" ca="1" si="3"/>
        <v/>
      </c>
      <c r="J12" s="757" t="str">
        <f t="shared" ca="1" si="3"/>
        <v/>
      </c>
      <c r="K12" s="757" t="str">
        <f t="shared" ca="1" si="3"/>
        <v/>
      </c>
      <c r="L12" s="757" t="str">
        <f t="shared" ca="1" si="3"/>
        <v/>
      </c>
      <c r="M12" s="757" t="str">
        <f t="shared" ca="1" si="3"/>
        <v/>
      </c>
      <c r="N12" s="757" t="str">
        <f t="shared" ca="1" si="3"/>
        <v/>
      </c>
      <c r="O12" s="757" t="str">
        <f t="shared" ca="1" si="3"/>
        <v/>
      </c>
      <c r="P12" s="757" t="str">
        <f t="shared" ca="1" si="3"/>
        <v/>
      </c>
      <c r="Q12" s="757" t="str">
        <f t="shared" ca="1" si="3"/>
        <v/>
      </c>
      <c r="R12" s="757" t="str">
        <f t="shared" ca="1" si="3"/>
        <v/>
      </c>
    </row>
    <row r="13" spans="1:18" s="63" customFormat="1" ht="15" customHeight="1">
      <c r="A13" s="110">
        <v>1</v>
      </c>
      <c r="B13" s="1413" t="s">
        <v>209</v>
      </c>
      <c r="C13" s="1442"/>
      <c r="D13" s="1422"/>
      <c r="E13" s="1209">
        <f>SUM(F13:K13,L13:R13)</f>
        <v>0</v>
      </c>
      <c r="F13" s="1209">
        <f t="shared" ref="F13:K13" si="4">IF($E$15&gt;0,F15/$E$15,0)</f>
        <v>0</v>
      </c>
      <c r="G13" s="1209">
        <f t="shared" si="4"/>
        <v>0</v>
      </c>
      <c r="H13" s="1209">
        <f t="shared" si="4"/>
        <v>0</v>
      </c>
      <c r="I13" s="1209">
        <f t="shared" si="4"/>
        <v>0</v>
      </c>
      <c r="J13" s="1209">
        <f t="shared" si="4"/>
        <v>0</v>
      </c>
      <c r="K13" s="1209">
        <f t="shared" si="4"/>
        <v>0</v>
      </c>
      <c r="L13" s="1209">
        <f t="shared" ref="L13:R13" si="5">IF($E$15&gt;0,L15/$E$15,0)</f>
        <v>0</v>
      </c>
      <c r="M13" s="1209">
        <f t="shared" si="5"/>
        <v>0</v>
      </c>
      <c r="N13" s="1209">
        <f t="shared" si="5"/>
        <v>0</v>
      </c>
      <c r="O13" s="1209">
        <f t="shared" si="5"/>
        <v>0</v>
      </c>
      <c r="P13" s="1209">
        <f t="shared" si="5"/>
        <v>0</v>
      </c>
      <c r="Q13" s="1209">
        <f t="shared" si="5"/>
        <v>0</v>
      </c>
      <c r="R13" s="1209">
        <f t="shared" si="5"/>
        <v>0</v>
      </c>
    </row>
    <row r="14" spans="1:18" s="63" customFormat="1" ht="15" customHeight="1">
      <c r="A14" s="110">
        <v>2</v>
      </c>
      <c r="B14" s="1413" t="s">
        <v>210</v>
      </c>
      <c r="C14" s="1442"/>
      <c r="D14" s="1422"/>
      <c r="E14" s="1210"/>
      <c r="F14" s="1208">
        <f ca="1">GetInfo("Total Units", F6)</f>
        <v>0</v>
      </c>
      <c r="G14" s="1208">
        <f t="shared" ref="G14:R14" ca="1" si="6">GetInfo("Total Units", G6)</f>
        <v>0</v>
      </c>
      <c r="H14" s="1208">
        <f t="shared" ca="1" si="6"/>
        <v>0</v>
      </c>
      <c r="I14" s="1208">
        <f t="shared" ca="1" si="6"/>
        <v>0</v>
      </c>
      <c r="J14" s="1208">
        <f t="shared" ca="1" si="6"/>
        <v>0</v>
      </c>
      <c r="K14" s="1208">
        <f t="shared" ca="1" si="6"/>
        <v>0</v>
      </c>
      <c r="L14" s="1208">
        <f t="shared" ca="1" si="6"/>
        <v>0</v>
      </c>
      <c r="M14" s="1208">
        <f t="shared" ca="1" si="6"/>
        <v>0</v>
      </c>
      <c r="N14" s="1208">
        <f t="shared" ca="1" si="6"/>
        <v>0</v>
      </c>
      <c r="O14" s="1208">
        <f t="shared" ca="1" si="6"/>
        <v>0</v>
      </c>
      <c r="P14" s="1208">
        <f t="shared" ca="1" si="6"/>
        <v>0</v>
      </c>
      <c r="Q14" s="1208">
        <f t="shared" ca="1" si="6"/>
        <v>0</v>
      </c>
      <c r="R14" s="1208">
        <f t="shared" ca="1" si="6"/>
        <v>0</v>
      </c>
    </row>
    <row r="15" spans="1:18" s="63" customFormat="1" ht="15" customHeight="1">
      <c r="A15" s="110">
        <v>3</v>
      </c>
      <c r="B15" s="1413" t="s">
        <v>211</v>
      </c>
      <c r="C15" s="1442"/>
      <c r="D15" s="1422"/>
      <c r="E15" s="1208">
        <f>'MH1964'!F15</f>
        <v>0</v>
      </c>
      <c r="F15" s="1208">
        <f ca="1">GetInfo("Gross Cost", F6)</f>
        <v>0</v>
      </c>
      <c r="G15" s="1208">
        <f t="shared" ref="G15:R15" ca="1" si="7">GetInfo("Gross Cost", G6)</f>
        <v>0</v>
      </c>
      <c r="H15" s="1208">
        <f t="shared" ca="1" si="7"/>
        <v>0</v>
      </c>
      <c r="I15" s="1208">
        <f t="shared" ca="1" si="7"/>
        <v>0</v>
      </c>
      <c r="J15" s="1208">
        <f t="shared" ca="1" si="7"/>
        <v>0</v>
      </c>
      <c r="K15" s="1208">
        <f t="shared" ca="1" si="7"/>
        <v>0</v>
      </c>
      <c r="L15" s="1208">
        <f t="shared" ca="1" si="7"/>
        <v>0</v>
      </c>
      <c r="M15" s="1208">
        <f t="shared" ca="1" si="7"/>
        <v>0</v>
      </c>
      <c r="N15" s="1208">
        <f t="shared" ca="1" si="7"/>
        <v>0</v>
      </c>
      <c r="O15" s="1208">
        <f t="shared" ca="1" si="7"/>
        <v>0</v>
      </c>
      <c r="P15" s="1208">
        <f t="shared" ca="1" si="7"/>
        <v>0</v>
      </c>
      <c r="Q15" s="1208">
        <f t="shared" ca="1" si="7"/>
        <v>0</v>
      </c>
      <c r="R15" s="1208">
        <f t="shared" ca="1" si="7"/>
        <v>0</v>
      </c>
    </row>
    <row r="16" spans="1:18" s="63" customFormat="1" ht="3" customHeight="1">
      <c r="A16" s="111"/>
      <c r="B16" s="64"/>
      <c r="C16" s="65"/>
      <c r="D16" s="66"/>
      <c r="E16" s="1210"/>
      <c r="F16" s="1210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210"/>
    </row>
    <row r="17" spans="1:18" s="63" customFormat="1" ht="15" customHeight="1">
      <c r="A17" s="110">
        <v>4</v>
      </c>
      <c r="B17" s="1413" t="s">
        <v>146</v>
      </c>
      <c r="C17" s="1442"/>
      <c r="D17" s="1422"/>
      <c r="E17" s="1210"/>
      <c r="F17" s="1214">
        <f ca="1">IF(F14=0,0,F15/F14)</f>
        <v>0</v>
      </c>
      <c r="G17" s="1214">
        <f t="shared" ref="G17:R17" ca="1" si="8">IF(G14=0,0,G15/G14)</f>
        <v>0</v>
      </c>
      <c r="H17" s="1214">
        <f t="shared" ca="1" si="8"/>
        <v>0</v>
      </c>
      <c r="I17" s="1214">
        <f t="shared" ca="1" si="8"/>
        <v>0</v>
      </c>
      <c r="J17" s="1214">
        <f t="shared" ca="1" si="8"/>
        <v>0</v>
      </c>
      <c r="K17" s="1214">
        <f t="shared" ca="1" si="8"/>
        <v>0</v>
      </c>
      <c r="L17" s="1214">
        <f t="shared" ca="1" si="8"/>
        <v>0</v>
      </c>
      <c r="M17" s="1214">
        <f t="shared" ca="1" si="8"/>
        <v>0</v>
      </c>
      <c r="N17" s="1214">
        <f t="shared" ca="1" si="8"/>
        <v>0</v>
      </c>
      <c r="O17" s="1214">
        <f t="shared" ca="1" si="8"/>
        <v>0</v>
      </c>
      <c r="P17" s="1214">
        <f t="shared" ca="1" si="8"/>
        <v>0</v>
      </c>
      <c r="Q17" s="1214">
        <f t="shared" ca="1" si="8"/>
        <v>0</v>
      </c>
      <c r="R17" s="1214">
        <f t="shared" ca="1" si="8"/>
        <v>0</v>
      </c>
    </row>
    <row r="18" spans="1:18" s="63" customFormat="1" ht="15" hidden="1" customHeight="1">
      <c r="A18" s="110">
        <v>5</v>
      </c>
      <c r="B18" s="1413" t="s">
        <v>212</v>
      </c>
      <c r="C18" s="1442"/>
      <c r="D18" s="1422"/>
      <c r="E18" s="1210"/>
      <c r="F18" s="1215">
        <f ca="1">GetRate("05",F12,"SMA")</f>
        <v>0</v>
      </c>
      <c r="G18" s="1215">
        <f t="shared" ref="G18:R18" ca="1" si="9">GetRate("05",G12,"SMA")</f>
        <v>0</v>
      </c>
      <c r="H18" s="1215">
        <f t="shared" ca="1" si="9"/>
        <v>0</v>
      </c>
      <c r="I18" s="1215">
        <f t="shared" ca="1" si="9"/>
        <v>0</v>
      </c>
      <c r="J18" s="1215">
        <f t="shared" ca="1" si="9"/>
        <v>0</v>
      </c>
      <c r="K18" s="1215">
        <f t="shared" ca="1" si="9"/>
        <v>0</v>
      </c>
      <c r="L18" s="1215">
        <f t="shared" ca="1" si="9"/>
        <v>0</v>
      </c>
      <c r="M18" s="1215">
        <f t="shared" ca="1" si="9"/>
        <v>0</v>
      </c>
      <c r="N18" s="1215">
        <f t="shared" ca="1" si="9"/>
        <v>0</v>
      </c>
      <c r="O18" s="1215">
        <f t="shared" ca="1" si="9"/>
        <v>0</v>
      </c>
      <c r="P18" s="1215">
        <f t="shared" ca="1" si="9"/>
        <v>0</v>
      </c>
      <c r="Q18" s="1215">
        <f t="shared" ca="1" si="9"/>
        <v>0</v>
      </c>
      <c r="R18" s="1215">
        <f t="shared" ca="1" si="9"/>
        <v>0</v>
      </c>
    </row>
    <row r="19" spans="1:18" s="63" customFormat="1" ht="15" customHeight="1">
      <c r="A19" s="110">
        <v>5</v>
      </c>
      <c r="B19" s="1413" t="s">
        <v>213</v>
      </c>
      <c r="C19" s="1442"/>
      <c r="D19" s="1422"/>
      <c r="E19" s="1210"/>
      <c r="F19" s="1216">
        <f t="shared" ref="F19:R19" ca="1" si="10">GetRate("05",F12,"PC")</f>
        <v>0</v>
      </c>
      <c r="G19" s="1216">
        <f t="shared" ca="1" si="10"/>
        <v>0</v>
      </c>
      <c r="H19" s="1216">
        <f t="shared" ca="1" si="10"/>
        <v>0</v>
      </c>
      <c r="I19" s="1216">
        <f t="shared" ca="1" si="10"/>
        <v>0</v>
      </c>
      <c r="J19" s="1216">
        <f t="shared" ca="1" si="10"/>
        <v>0</v>
      </c>
      <c r="K19" s="1216">
        <f t="shared" ca="1" si="10"/>
        <v>0</v>
      </c>
      <c r="L19" s="1216">
        <f t="shared" ca="1" si="10"/>
        <v>0</v>
      </c>
      <c r="M19" s="1216">
        <f t="shared" ca="1" si="10"/>
        <v>0</v>
      </c>
      <c r="N19" s="1216">
        <f t="shared" ca="1" si="10"/>
        <v>0</v>
      </c>
      <c r="O19" s="1216">
        <f t="shared" ca="1" si="10"/>
        <v>0</v>
      </c>
      <c r="P19" s="1216">
        <f t="shared" ca="1" si="10"/>
        <v>0</v>
      </c>
      <c r="Q19" s="1216">
        <f t="shared" ca="1" si="10"/>
        <v>0</v>
      </c>
      <c r="R19" s="1216">
        <f t="shared" ca="1" si="10"/>
        <v>0</v>
      </c>
    </row>
    <row r="20" spans="1:18" s="63" customFormat="1" ht="3.75" customHeight="1">
      <c r="A20" s="111"/>
      <c r="B20" s="64"/>
      <c r="C20" s="65"/>
      <c r="D20" s="66"/>
      <c r="E20" s="1210"/>
      <c r="F20" s="1210"/>
      <c r="G20" s="1210"/>
      <c r="H20" s="1210"/>
      <c r="I20" s="1210"/>
      <c r="J20" s="1210"/>
      <c r="K20" s="1210"/>
      <c r="L20" s="1210"/>
      <c r="M20" s="1210"/>
      <c r="N20" s="1210"/>
      <c r="O20" s="1210"/>
      <c r="P20" s="1210"/>
      <c r="Q20" s="1210"/>
      <c r="R20" s="1210"/>
    </row>
    <row r="21" spans="1:18" s="63" customFormat="1">
      <c r="A21" s="110">
        <v>6</v>
      </c>
      <c r="B21" s="1407" t="s">
        <v>289</v>
      </c>
      <c r="C21" s="1408"/>
      <c r="D21" s="428" t="str">
        <f>Entire_FiscalYear</f>
        <v>07/01/12 - 06/30/13</v>
      </c>
      <c r="E21" s="1210"/>
      <c r="F21" s="1208">
        <f ca="1">GetInfo("Short Doyle Medi-Cal Units A",F6)</f>
        <v>0</v>
      </c>
      <c r="G21" s="1208">
        <f t="shared" ref="G21:R21" ca="1" si="11">GetInfo("Short Doyle Medi-Cal Units A",G6)</f>
        <v>0</v>
      </c>
      <c r="H21" s="1208">
        <f t="shared" ca="1" si="11"/>
        <v>0</v>
      </c>
      <c r="I21" s="1208">
        <f t="shared" ca="1" si="11"/>
        <v>0</v>
      </c>
      <c r="J21" s="1208">
        <f t="shared" ca="1" si="11"/>
        <v>0</v>
      </c>
      <c r="K21" s="1208">
        <f t="shared" ca="1" si="11"/>
        <v>0</v>
      </c>
      <c r="L21" s="1208">
        <f t="shared" ca="1" si="11"/>
        <v>0</v>
      </c>
      <c r="M21" s="1208">
        <f t="shared" ca="1" si="11"/>
        <v>0</v>
      </c>
      <c r="N21" s="1208">
        <f t="shared" ca="1" si="11"/>
        <v>0</v>
      </c>
      <c r="O21" s="1208">
        <f t="shared" ca="1" si="11"/>
        <v>0</v>
      </c>
      <c r="P21" s="1208">
        <f t="shared" ca="1" si="11"/>
        <v>0</v>
      </c>
      <c r="Q21" s="1208">
        <f t="shared" ca="1" si="11"/>
        <v>0</v>
      </c>
      <c r="R21" s="1208">
        <f t="shared" ca="1" si="11"/>
        <v>0</v>
      </c>
    </row>
    <row r="22" spans="1:18" s="63" customFormat="1" hidden="1">
      <c r="A22" s="110" t="s">
        <v>239</v>
      </c>
      <c r="B22" s="1409"/>
      <c r="C22" s="1410"/>
      <c r="D22" s="428" t="str">
        <f>FiscalYear_Period2</f>
        <v xml:space="preserve"> </v>
      </c>
      <c r="E22" s="1210"/>
      <c r="F22" s="1208">
        <f ca="1">GetInfo("Short Doyle Medi-Cal Units B",F6)</f>
        <v>0</v>
      </c>
      <c r="G22" s="1208">
        <f t="shared" ref="G22:R22" ca="1" si="12">GetInfo("Short Doyle Medi-Cal Units B",G6)</f>
        <v>0</v>
      </c>
      <c r="H22" s="1208">
        <f t="shared" ca="1" si="12"/>
        <v>0</v>
      </c>
      <c r="I22" s="1208">
        <f t="shared" ca="1" si="12"/>
        <v>0</v>
      </c>
      <c r="J22" s="1208">
        <f t="shared" ca="1" si="12"/>
        <v>0</v>
      </c>
      <c r="K22" s="1208">
        <f t="shared" ca="1" si="12"/>
        <v>0</v>
      </c>
      <c r="L22" s="1208">
        <f t="shared" ca="1" si="12"/>
        <v>0</v>
      </c>
      <c r="M22" s="1208">
        <f t="shared" ca="1" si="12"/>
        <v>0</v>
      </c>
      <c r="N22" s="1208">
        <f t="shared" ca="1" si="12"/>
        <v>0</v>
      </c>
      <c r="O22" s="1208">
        <f t="shared" ca="1" si="12"/>
        <v>0</v>
      </c>
      <c r="P22" s="1208">
        <f t="shared" ca="1" si="12"/>
        <v>0</v>
      </c>
      <c r="Q22" s="1208">
        <f t="shared" ca="1" si="12"/>
        <v>0</v>
      </c>
      <c r="R22" s="1208">
        <f t="shared" ca="1" si="12"/>
        <v>0</v>
      </c>
    </row>
    <row r="23" spans="1:18" s="63" customFormat="1" hidden="1">
      <c r="A23" s="110" t="s">
        <v>588</v>
      </c>
      <c r="B23" s="1426"/>
      <c r="C23" s="1427"/>
      <c r="D23" s="428" t="str">
        <f>FiscalYear_Period3</f>
        <v xml:space="preserve"> </v>
      </c>
      <c r="E23" s="1210"/>
      <c r="F23" s="1208">
        <f ca="1">GetInfo("Short Doyle Medi-Cal Units C",F6)</f>
        <v>0</v>
      </c>
      <c r="G23" s="1208">
        <f t="shared" ref="G23:R23" ca="1" si="13">GetInfo("Short Doyle Medi-Cal Units C",G6)</f>
        <v>0</v>
      </c>
      <c r="H23" s="1208">
        <f t="shared" ca="1" si="13"/>
        <v>0</v>
      </c>
      <c r="I23" s="1208">
        <f t="shared" ca="1" si="13"/>
        <v>0</v>
      </c>
      <c r="J23" s="1208">
        <f t="shared" ca="1" si="13"/>
        <v>0</v>
      </c>
      <c r="K23" s="1208">
        <f t="shared" ca="1" si="13"/>
        <v>0</v>
      </c>
      <c r="L23" s="1208">
        <f t="shared" ca="1" si="13"/>
        <v>0</v>
      </c>
      <c r="M23" s="1208">
        <f t="shared" ca="1" si="13"/>
        <v>0</v>
      </c>
      <c r="N23" s="1208">
        <f t="shared" ca="1" si="13"/>
        <v>0</v>
      </c>
      <c r="O23" s="1208">
        <f t="shared" ca="1" si="13"/>
        <v>0</v>
      </c>
      <c r="P23" s="1208">
        <f t="shared" ca="1" si="13"/>
        <v>0</v>
      </c>
      <c r="Q23" s="1208">
        <f t="shared" ca="1" si="13"/>
        <v>0</v>
      </c>
      <c r="R23" s="1208">
        <f t="shared" ca="1" si="13"/>
        <v>0</v>
      </c>
    </row>
    <row r="24" spans="1:18" s="63" customFormat="1">
      <c r="A24" s="110">
        <v>7</v>
      </c>
      <c r="B24" s="62" t="s">
        <v>290</v>
      </c>
      <c r="C24" s="548"/>
      <c r="D24" s="428" t="str">
        <f>FiscalYear_Period1</f>
        <v>07/01/12 - 06/30/13</v>
      </c>
      <c r="E24" s="1210"/>
      <c r="F24" s="1208">
        <f ca="1">GetInfo("Medicare/Medi-Cal Crossover Units A",F6)</f>
        <v>0</v>
      </c>
      <c r="G24" s="1208">
        <f t="shared" ref="G24:R24" ca="1" si="14">GetInfo("Medicare/Medi-Cal Crossover Units A",G6)</f>
        <v>0</v>
      </c>
      <c r="H24" s="1208">
        <f t="shared" ca="1" si="14"/>
        <v>0</v>
      </c>
      <c r="I24" s="1208">
        <f t="shared" ca="1" si="14"/>
        <v>0</v>
      </c>
      <c r="J24" s="1208">
        <f t="shared" ca="1" si="14"/>
        <v>0</v>
      </c>
      <c r="K24" s="1208">
        <f t="shared" ca="1" si="14"/>
        <v>0</v>
      </c>
      <c r="L24" s="1208">
        <f t="shared" ca="1" si="14"/>
        <v>0</v>
      </c>
      <c r="M24" s="1208">
        <f t="shared" ca="1" si="14"/>
        <v>0</v>
      </c>
      <c r="N24" s="1208">
        <f t="shared" ca="1" si="14"/>
        <v>0</v>
      </c>
      <c r="O24" s="1208">
        <f t="shared" ca="1" si="14"/>
        <v>0</v>
      </c>
      <c r="P24" s="1208">
        <f t="shared" ca="1" si="14"/>
        <v>0</v>
      </c>
      <c r="Q24" s="1208">
        <f t="shared" ca="1" si="14"/>
        <v>0</v>
      </c>
      <c r="R24" s="1208">
        <f t="shared" ca="1" si="14"/>
        <v>0</v>
      </c>
    </row>
    <row r="25" spans="1:18" s="63" customFormat="1" hidden="1">
      <c r="A25" s="110" t="s">
        <v>214</v>
      </c>
      <c r="C25" s="57"/>
      <c r="D25" s="428"/>
      <c r="E25" s="1210"/>
      <c r="F25" s="1208">
        <f ca="1">GetInfo("Medicare/Medi-Cal Crossover Units B",F6)</f>
        <v>0</v>
      </c>
      <c r="G25" s="1208">
        <f t="shared" ref="G25:R25" ca="1" si="15">GetInfo("Medicare/Medi-Cal Crossover Units B",G6)</f>
        <v>0</v>
      </c>
      <c r="H25" s="1208">
        <f t="shared" ca="1" si="15"/>
        <v>0</v>
      </c>
      <c r="I25" s="1208">
        <f t="shared" ca="1" si="15"/>
        <v>0</v>
      </c>
      <c r="J25" s="1208">
        <f t="shared" ca="1" si="15"/>
        <v>0</v>
      </c>
      <c r="K25" s="1208">
        <f t="shared" ca="1" si="15"/>
        <v>0</v>
      </c>
      <c r="L25" s="1208">
        <f t="shared" ca="1" si="15"/>
        <v>0</v>
      </c>
      <c r="M25" s="1208">
        <f t="shared" ca="1" si="15"/>
        <v>0</v>
      </c>
      <c r="N25" s="1208">
        <f t="shared" ca="1" si="15"/>
        <v>0</v>
      </c>
      <c r="O25" s="1208">
        <f t="shared" ca="1" si="15"/>
        <v>0</v>
      </c>
      <c r="P25" s="1208">
        <f t="shared" ca="1" si="15"/>
        <v>0</v>
      </c>
      <c r="Q25" s="1208">
        <f t="shared" ca="1" si="15"/>
        <v>0</v>
      </c>
      <c r="R25" s="1208">
        <f t="shared" ca="1" si="15"/>
        <v>0</v>
      </c>
    </row>
    <row r="26" spans="1:18" s="63" customFormat="1" hidden="1">
      <c r="A26" s="110" t="s">
        <v>804</v>
      </c>
      <c r="B26" s="656"/>
      <c r="C26" s="657"/>
      <c r="D26" s="428" t="str">
        <f>FiscalYear_Period3</f>
        <v xml:space="preserve"> </v>
      </c>
      <c r="E26" s="1210"/>
      <c r="F26" s="1208">
        <f ca="1">GetInfo("Medicare/Medi-Cal Crossover Units C",F6)</f>
        <v>0</v>
      </c>
      <c r="G26" s="1208">
        <f t="shared" ref="G26:R26" ca="1" si="16">GetInfo("Medicare/Medi-Cal Crossover Units C",G6)</f>
        <v>0</v>
      </c>
      <c r="H26" s="1208">
        <f t="shared" ca="1" si="16"/>
        <v>0</v>
      </c>
      <c r="I26" s="1208">
        <f t="shared" ca="1" si="16"/>
        <v>0</v>
      </c>
      <c r="J26" s="1208">
        <f t="shared" ca="1" si="16"/>
        <v>0</v>
      </c>
      <c r="K26" s="1208">
        <f t="shared" ca="1" si="16"/>
        <v>0</v>
      </c>
      <c r="L26" s="1208">
        <f t="shared" ca="1" si="16"/>
        <v>0</v>
      </c>
      <c r="M26" s="1208">
        <f t="shared" ca="1" si="16"/>
        <v>0</v>
      </c>
      <c r="N26" s="1208">
        <f t="shared" ca="1" si="16"/>
        <v>0</v>
      </c>
      <c r="O26" s="1208">
        <f t="shared" ca="1" si="16"/>
        <v>0</v>
      </c>
      <c r="P26" s="1208">
        <f t="shared" ca="1" si="16"/>
        <v>0</v>
      </c>
      <c r="Q26" s="1208">
        <f t="shared" ca="1" si="16"/>
        <v>0</v>
      </c>
      <c r="R26" s="1208">
        <f t="shared" ca="1" si="16"/>
        <v>0</v>
      </c>
    </row>
    <row r="27" spans="1:18" s="63" customFormat="1">
      <c r="A27" s="110">
        <v>8</v>
      </c>
      <c r="B27" s="1407" t="s">
        <v>500</v>
      </c>
      <c r="C27" s="1408"/>
      <c r="D27" s="428" t="str">
        <f>Entire_FiscalYear</f>
        <v>07/01/12 - 06/30/13</v>
      </c>
      <c r="E27" s="1210"/>
      <c r="F27" s="1208">
        <f ca="1">GetInfo("Enhanced SD/MC Children Units A",F6)</f>
        <v>0</v>
      </c>
      <c r="G27" s="1208">
        <f t="shared" ref="G27:R27" ca="1" si="17">GetInfo("Enhanced SD/MC Children Units A",G6)</f>
        <v>0</v>
      </c>
      <c r="H27" s="1208">
        <f t="shared" ca="1" si="17"/>
        <v>0</v>
      </c>
      <c r="I27" s="1208">
        <f t="shared" ca="1" si="17"/>
        <v>0</v>
      </c>
      <c r="J27" s="1208">
        <f t="shared" ca="1" si="17"/>
        <v>0</v>
      </c>
      <c r="K27" s="1208">
        <f t="shared" ca="1" si="17"/>
        <v>0</v>
      </c>
      <c r="L27" s="1208">
        <f t="shared" ca="1" si="17"/>
        <v>0</v>
      </c>
      <c r="M27" s="1208">
        <f t="shared" ca="1" si="17"/>
        <v>0</v>
      </c>
      <c r="N27" s="1208">
        <f t="shared" ca="1" si="17"/>
        <v>0</v>
      </c>
      <c r="O27" s="1208">
        <f t="shared" ca="1" si="17"/>
        <v>0</v>
      </c>
      <c r="P27" s="1208">
        <f t="shared" ca="1" si="17"/>
        <v>0</v>
      </c>
      <c r="Q27" s="1208">
        <f t="shared" ca="1" si="17"/>
        <v>0</v>
      </c>
      <c r="R27" s="1208">
        <f t="shared" ca="1" si="17"/>
        <v>0</v>
      </c>
    </row>
    <row r="28" spans="1:18" s="63" customFormat="1">
      <c r="A28" s="110">
        <v>9</v>
      </c>
      <c r="B28" s="1432" t="s">
        <v>821</v>
      </c>
      <c r="C28" s="1433"/>
      <c r="D28" s="428" t="str">
        <f>Entire_FiscalYear</f>
        <v>07/01/12 - 06/30/13</v>
      </c>
      <c r="E28" s="1210"/>
      <c r="F28" s="1208">
        <f ca="1">GetInfo("BCCTP Units",F6)</f>
        <v>0</v>
      </c>
      <c r="G28" s="1208">
        <f t="shared" ref="G28:R28" ca="1" si="18">GetInfo("BCCTP Units",G6)</f>
        <v>0</v>
      </c>
      <c r="H28" s="1208">
        <f t="shared" ca="1" si="18"/>
        <v>0</v>
      </c>
      <c r="I28" s="1208">
        <f t="shared" ca="1" si="18"/>
        <v>0</v>
      </c>
      <c r="J28" s="1208">
        <f t="shared" ca="1" si="18"/>
        <v>0</v>
      </c>
      <c r="K28" s="1208">
        <f t="shared" ca="1" si="18"/>
        <v>0</v>
      </c>
      <c r="L28" s="1208">
        <f t="shared" ca="1" si="18"/>
        <v>0</v>
      </c>
      <c r="M28" s="1208">
        <f t="shared" ca="1" si="18"/>
        <v>0</v>
      </c>
      <c r="N28" s="1208">
        <f t="shared" ca="1" si="18"/>
        <v>0</v>
      </c>
      <c r="O28" s="1208">
        <f t="shared" ca="1" si="18"/>
        <v>0</v>
      </c>
      <c r="P28" s="1208">
        <f t="shared" ca="1" si="18"/>
        <v>0</v>
      </c>
      <c r="Q28" s="1208">
        <f t="shared" ca="1" si="18"/>
        <v>0</v>
      </c>
      <c r="R28" s="1208">
        <f t="shared" ca="1" si="18"/>
        <v>0</v>
      </c>
    </row>
    <row r="29" spans="1:18" s="63" customFormat="1">
      <c r="A29" s="110">
        <v>10</v>
      </c>
      <c r="B29" s="1432" t="s">
        <v>822</v>
      </c>
      <c r="C29" s="1433"/>
      <c r="D29" s="428" t="str">
        <f>Entire_FiscalYear</f>
        <v>07/01/12 - 06/30/13</v>
      </c>
      <c r="E29" s="1210"/>
      <c r="F29" s="1208">
        <f ca="1">GetInfo("Pregnancy Units",F6)</f>
        <v>0</v>
      </c>
      <c r="G29" s="1208">
        <f t="shared" ref="G29:R29" ca="1" si="19">GetInfo("Pregnancy Units",G6)</f>
        <v>0</v>
      </c>
      <c r="H29" s="1208">
        <f t="shared" ca="1" si="19"/>
        <v>0</v>
      </c>
      <c r="I29" s="1208">
        <f t="shared" ca="1" si="19"/>
        <v>0</v>
      </c>
      <c r="J29" s="1208">
        <f t="shared" ca="1" si="19"/>
        <v>0</v>
      </c>
      <c r="K29" s="1208">
        <f t="shared" ca="1" si="19"/>
        <v>0</v>
      </c>
      <c r="L29" s="1208">
        <f t="shared" ca="1" si="19"/>
        <v>0</v>
      </c>
      <c r="M29" s="1208">
        <f t="shared" ca="1" si="19"/>
        <v>0</v>
      </c>
      <c r="N29" s="1208">
        <f t="shared" ca="1" si="19"/>
        <v>0</v>
      </c>
      <c r="O29" s="1208">
        <f t="shared" ca="1" si="19"/>
        <v>0</v>
      </c>
      <c r="P29" s="1208">
        <f t="shared" ca="1" si="19"/>
        <v>0</v>
      </c>
      <c r="Q29" s="1208">
        <f t="shared" ca="1" si="19"/>
        <v>0</v>
      </c>
      <c r="R29" s="1208">
        <f t="shared" ca="1" si="19"/>
        <v>0</v>
      </c>
    </row>
    <row r="30" spans="1:18" s="63" customFormat="1">
      <c r="A30" s="110">
        <v>11</v>
      </c>
      <c r="B30" s="58" t="s">
        <v>501</v>
      </c>
      <c r="C30" s="554"/>
      <c r="D30" s="428" t="str">
        <f>Entire_FiscalYear</f>
        <v>07/01/12 - 06/30/13</v>
      </c>
      <c r="E30" s="1210"/>
      <c r="F30" s="1208">
        <f ca="1">GetInfo("Refugee Units",F6)</f>
        <v>0</v>
      </c>
      <c r="G30" s="1208">
        <f t="shared" ref="G30:R30" ca="1" si="20">GetInfo("Refugee Units",G6)</f>
        <v>0</v>
      </c>
      <c r="H30" s="1208">
        <f t="shared" ca="1" si="20"/>
        <v>0</v>
      </c>
      <c r="I30" s="1208">
        <f t="shared" ca="1" si="20"/>
        <v>0</v>
      </c>
      <c r="J30" s="1208">
        <f t="shared" ca="1" si="20"/>
        <v>0</v>
      </c>
      <c r="K30" s="1208">
        <f t="shared" ca="1" si="20"/>
        <v>0</v>
      </c>
      <c r="L30" s="1208">
        <f t="shared" ca="1" si="20"/>
        <v>0</v>
      </c>
      <c r="M30" s="1208">
        <f t="shared" ca="1" si="20"/>
        <v>0</v>
      </c>
      <c r="N30" s="1208">
        <f t="shared" ca="1" si="20"/>
        <v>0</v>
      </c>
      <c r="O30" s="1208">
        <f t="shared" ca="1" si="20"/>
        <v>0</v>
      </c>
      <c r="P30" s="1208">
        <f t="shared" ca="1" si="20"/>
        <v>0</v>
      </c>
      <c r="Q30" s="1208">
        <f t="shared" ca="1" si="20"/>
        <v>0</v>
      </c>
      <c r="R30" s="1208">
        <f t="shared" ca="1" si="20"/>
        <v>0</v>
      </c>
    </row>
    <row r="31" spans="1:18" s="63" customFormat="1">
      <c r="A31" s="110">
        <v>12</v>
      </c>
      <c r="B31" s="1407" t="s">
        <v>216</v>
      </c>
      <c r="C31" s="1408"/>
      <c r="D31" s="428" t="str">
        <f>Entire_FiscalYear</f>
        <v>07/01/12 - 06/30/13</v>
      </c>
      <c r="E31" s="1210"/>
      <c r="F31" s="1208">
        <f ca="1">GetInfo("Healthy Families (SED) Units A",F6)</f>
        <v>0</v>
      </c>
      <c r="G31" s="1208">
        <f t="shared" ref="G31:R31" ca="1" si="21">GetInfo("Healthy Families (SED) Units A",G6)</f>
        <v>0</v>
      </c>
      <c r="H31" s="1208">
        <f t="shared" ca="1" si="21"/>
        <v>0</v>
      </c>
      <c r="I31" s="1208">
        <f t="shared" ca="1" si="21"/>
        <v>0</v>
      </c>
      <c r="J31" s="1208">
        <f t="shared" ca="1" si="21"/>
        <v>0</v>
      </c>
      <c r="K31" s="1208">
        <f t="shared" ca="1" si="21"/>
        <v>0</v>
      </c>
      <c r="L31" s="1208">
        <f t="shared" ca="1" si="21"/>
        <v>0</v>
      </c>
      <c r="M31" s="1208">
        <f t="shared" ca="1" si="21"/>
        <v>0</v>
      </c>
      <c r="N31" s="1208">
        <f t="shared" ca="1" si="21"/>
        <v>0</v>
      </c>
      <c r="O31" s="1208">
        <f t="shared" ca="1" si="21"/>
        <v>0</v>
      </c>
      <c r="P31" s="1208">
        <f t="shared" ca="1" si="21"/>
        <v>0</v>
      </c>
      <c r="Q31" s="1208">
        <f t="shared" ca="1" si="21"/>
        <v>0</v>
      </c>
      <c r="R31" s="1208">
        <f t="shared" ca="1" si="21"/>
        <v>0</v>
      </c>
    </row>
    <row r="32" spans="1:18" s="63" customFormat="1" ht="15.95" customHeight="1">
      <c r="A32" s="110">
        <v>13</v>
      </c>
      <c r="B32" s="1413" t="s">
        <v>217</v>
      </c>
      <c r="C32" s="1445"/>
      <c r="D32" s="1446"/>
      <c r="E32" s="1210"/>
      <c r="F32" s="1208">
        <f t="shared" ref="F32:R32" ca="1" si="22">IF(F14="","",F14-SUM(F21:F31))</f>
        <v>0</v>
      </c>
      <c r="G32" s="1208">
        <f t="shared" ca="1" si="22"/>
        <v>0</v>
      </c>
      <c r="H32" s="1208">
        <f t="shared" ca="1" si="22"/>
        <v>0</v>
      </c>
      <c r="I32" s="1208">
        <f t="shared" ca="1" si="22"/>
        <v>0</v>
      </c>
      <c r="J32" s="1208">
        <f t="shared" ca="1" si="22"/>
        <v>0</v>
      </c>
      <c r="K32" s="1208">
        <f t="shared" ca="1" si="22"/>
        <v>0</v>
      </c>
      <c r="L32" s="1208">
        <f t="shared" ca="1" si="22"/>
        <v>0</v>
      </c>
      <c r="M32" s="1208">
        <f t="shared" ca="1" si="22"/>
        <v>0</v>
      </c>
      <c r="N32" s="1208">
        <f t="shared" ca="1" si="22"/>
        <v>0</v>
      </c>
      <c r="O32" s="1208">
        <f t="shared" ca="1" si="22"/>
        <v>0</v>
      </c>
      <c r="P32" s="1208">
        <f t="shared" ca="1" si="22"/>
        <v>0</v>
      </c>
      <c r="Q32" s="1208">
        <f t="shared" ca="1" si="22"/>
        <v>0</v>
      </c>
      <c r="R32" s="1208">
        <f t="shared" ca="1" si="22"/>
        <v>0</v>
      </c>
    </row>
    <row r="33" spans="1:18" s="63" customFormat="1" ht="3.75" customHeight="1">
      <c r="A33" s="111"/>
      <c r="B33" s="64"/>
      <c r="C33" s="65"/>
      <c r="D33" s="66"/>
      <c r="E33" s="1210"/>
      <c r="F33" s="1210"/>
      <c r="G33" s="1210"/>
      <c r="H33" s="1210"/>
      <c r="I33" s="1210"/>
      <c r="J33" s="1210"/>
      <c r="K33" s="1210"/>
      <c r="L33" s="1210"/>
      <c r="M33" s="1210"/>
      <c r="N33" s="1210"/>
      <c r="O33" s="1210"/>
      <c r="P33" s="1210"/>
      <c r="Q33" s="1210"/>
      <c r="R33" s="1210"/>
    </row>
    <row r="34" spans="1:18" s="63" customFormat="1" ht="18" customHeight="1">
      <c r="A34" s="110">
        <v>14</v>
      </c>
      <c r="B34" s="1407" t="s">
        <v>286</v>
      </c>
      <c r="C34" s="1408"/>
      <c r="D34" s="428" t="str">
        <f>Entire_FiscalYear</f>
        <v>07/01/12 - 06/30/13</v>
      </c>
      <c r="E34" s="1212">
        <f t="shared" ref="E34:E42" ca="1" si="23">SUM(F34:R34)</f>
        <v>0</v>
      </c>
      <c r="F34" s="1208">
        <f ca="1">F21*F$17</f>
        <v>0</v>
      </c>
      <c r="G34" s="1208">
        <f t="shared" ref="G34:R34" ca="1" si="24">G21*G$17</f>
        <v>0</v>
      </c>
      <c r="H34" s="1208">
        <f t="shared" ca="1" si="24"/>
        <v>0</v>
      </c>
      <c r="I34" s="1208">
        <f t="shared" ca="1" si="24"/>
        <v>0</v>
      </c>
      <c r="J34" s="1208">
        <f t="shared" ca="1" si="24"/>
        <v>0</v>
      </c>
      <c r="K34" s="1208">
        <f t="shared" ca="1" si="24"/>
        <v>0</v>
      </c>
      <c r="L34" s="1208">
        <f t="shared" ca="1" si="24"/>
        <v>0</v>
      </c>
      <c r="M34" s="1208">
        <f t="shared" ca="1" si="24"/>
        <v>0</v>
      </c>
      <c r="N34" s="1208">
        <f t="shared" ca="1" si="24"/>
        <v>0</v>
      </c>
      <c r="O34" s="1208">
        <f t="shared" ca="1" si="24"/>
        <v>0</v>
      </c>
      <c r="P34" s="1208">
        <f t="shared" ca="1" si="24"/>
        <v>0</v>
      </c>
      <c r="Q34" s="1208">
        <f t="shared" ca="1" si="24"/>
        <v>0</v>
      </c>
      <c r="R34" s="1208">
        <f t="shared" ca="1" si="24"/>
        <v>0</v>
      </c>
    </row>
    <row r="35" spans="1:18" s="63" customFormat="1" ht="0.75" hidden="1" customHeight="1">
      <c r="A35" s="110" t="s">
        <v>218</v>
      </c>
      <c r="B35" s="1409"/>
      <c r="C35" s="1410"/>
      <c r="D35" s="428" t="str">
        <f>FiscalYear_Period2</f>
        <v xml:space="preserve"> </v>
      </c>
      <c r="E35" s="1212">
        <f t="shared" ca="1" si="23"/>
        <v>0</v>
      </c>
      <c r="F35" s="1208">
        <f ca="1">F22*F$17</f>
        <v>0</v>
      </c>
      <c r="G35" s="1208">
        <f t="shared" ref="G35:R35" ca="1" si="25">G22*G$17</f>
        <v>0</v>
      </c>
      <c r="H35" s="1208">
        <f t="shared" ca="1" si="25"/>
        <v>0</v>
      </c>
      <c r="I35" s="1208">
        <f t="shared" ca="1" si="25"/>
        <v>0</v>
      </c>
      <c r="J35" s="1208">
        <f t="shared" ca="1" si="25"/>
        <v>0</v>
      </c>
      <c r="K35" s="1208">
        <f t="shared" ca="1" si="25"/>
        <v>0</v>
      </c>
      <c r="L35" s="1208">
        <f t="shared" ca="1" si="25"/>
        <v>0</v>
      </c>
      <c r="M35" s="1208">
        <f t="shared" ca="1" si="25"/>
        <v>0</v>
      </c>
      <c r="N35" s="1208">
        <f t="shared" ca="1" si="25"/>
        <v>0</v>
      </c>
      <c r="O35" s="1208">
        <f t="shared" ca="1" si="25"/>
        <v>0</v>
      </c>
      <c r="P35" s="1208">
        <f t="shared" ca="1" si="25"/>
        <v>0</v>
      </c>
      <c r="Q35" s="1208">
        <f t="shared" ca="1" si="25"/>
        <v>0</v>
      </c>
      <c r="R35" s="1208">
        <f t="shared" ca="1" si="25"/>
        <v>0</v>
      </c>
    </row>
    <row r="36" spans="1:18" s="63" customFormat="1" ht="0.75" hidden="1" customHeight="1">
      <c r="A36" s="110" t="s">
        <v>837</v>
      </c>
      <c r="B36" s="1426"/>
      <c r="C36" s="1427"/>
      <c r="D36" s="428" t="str">
        <f>FiscalYear_Period3</f>
        <v xml:space="preserve"> </v>
      </c>
      <c r="E36" s="1212">
        <f t="shared" ca="1" si="23"/>
        <v>0</v>
      </c>
      <c r="F36" s="1208">
        <f ca="1">F23*F$17</f>
        <v>0</v>
      </c>
      <c r="G36" s="1208">
        <f t="shared" ref="G36:R36" ca="1" si="26">G23*G$17</f>
        <v>0</v>
      </c>
      <c r="H36" s="1208">
        <f t="shared" ca="1" si="26"/>
        <v>0</v>
      </c>
      <c r="I36" s="1208">
        <f t="shared" ca="1" si="26"/>
        <v>0</v>
      </c>
      <c r="J36" s="1208">
        <f t="shared" ca="1" si="26"/>
        <v>0</v>
      </c>
      <c r="K36" s="1208">
        <f t="shared" ca="1" si="26"/>
        <v>0</v>
      </c>
      <c r="L36" s="1208">
        <f t="shared" ca="1" si="26"/>
        <v>0</v>
      </c>
      <c r="M36" s="1208">
        <f t="shared" ca="1" si="26"/>
        <v>0</v>
      </c>
      <c r="N36" s="1208">
        <f t="shared" ca="1" si="26"/>
        <v>0</v>
      </c>
      <c r="O36" s="1208">
        <f t="shared" ca="1" si="26"/>
        <v>0</v>
      </c>
      <c r="P36" s="1208">
        <f t="shared" ca="1" si="26"/>
        <v>0</v>
      </c>
      <c r="Q36" s="1208">
        <f t="shared" ca="1" si="26"/>
        <v>0</v>
      </c>
      <c r="R36" s="1208">
        <f t="shared" ca="1" si="26"/>
        <v>0</v>
      </c>
    </row>
    <row r="37" spans="1:18" s="63" customFormat="1" ht="0.75" hidden="1" customHeight="1">
      <c r="A37" s="110">
        <v>16</v>
      </c>
      <c r="B37" s="664"/>
      <c r="C37" s="665"/>
      <c r="D37" s="428" t="str">
        <f>FiscalYear_Period1</f>
        <v>07/01/12 - 06/30/13</v>
      </c>
      <c r="E37" s="1212">
        <f t="shared" ca="1" si="23"/>
        <v>0</v>
      </c>
      <c r="F37" s="1208">
        <f ca="1">F21*F$18</f>
        <v>0</v>
      </c>
      <c r="G37" s="1208">
        <f t="shared" ref="G37:R37" ca="1" si="27">G21*G$18</f>
        <v>0</v>
      </c>
      <c r="H37" s="1208">
        <f t="shared" ca="1" si="27"/>
        <v>0</v>
      </c>
      <c r="I37" s="1208">
        <f t="shared" ca="1" si="27"/>
        <v>0</v>
      </c>
      <c r="J37" s="1208">
        <f t="shared" ca="1" si="27"/>
        <v>0</v>
      </c>
      <c r="K37" s="1208">
        <f t="shared" ca="1" si="27"/>
        <v>0</v>
      </c>
      <c r="L37" s="1208">
        <f t="shared" ca="1" si="27"/>
        <v>0</v>
      </c>
      <c r="M37" s="1208">
        <f t="shared" ca="1" si="27"/>
        <v>0</v>
      </c>
      <c r="N37" s="1208">
        <f t="shared" ca="1" si="27"/>
        <v>0</v>
      </c>
      <c r="O37" s="1208">
        <f t="shared" ca="1" si="27"/>
        <v>0</v>
      </c>
      <c r="P37" s="1208">
        <f t="shared" ca="1" si="27"/>
        <v>0</v>
      </c>
      <c r="Q37" s="1208">
        <f t="shared" ca="1" si="27"/>
        <v>0</v>
      </c>
      <c r="R37" s="1208">
        <f t="shared" ca="1" si="27"/>
        <v>0</v>
      </c>
    </row>
    <row r="38" spans="1:18" s="63" customFormat="1" ht="22.5" hidden="1" customHeight="1">
      <c r="A38" s="110">
        <v>16</v>
      </c>
      <c r="B38" s="51" t="s">
        <v>283</v>
      </c>
      <c r="C38" s="690"/>
      <c r="D38" s="428" t="str">
        <f>FiscalYear_Period2</f>
        <v xml:space="preserve"> </v>
      </c>
      <c r="E38" s="1212">
        <f t="shared" ca="1" si="23"/>
        <v>0</v>
      </c>
      <c r="F38" s="1208">
        <f ca="1">F22*F$18</f>
        <v>0</v>
      </c>
      <c r="G38" s="1208">
        <f t="shared" ref="G38:R38" ca="1" si="28">G22*G$18</f>
        <v>0</v>
      </c>
      <c r="H38" s="1208">
        <f t="shared" ca="1" si="28"/>
        <v>0</v>
      </c>
      <c r="I38" s="1208">
        <f t="shared" ca="1" si="28"/>
        <v>0</v>
      </c>
      <c r="J38" s="1208">
        <f t="shared" ca="1" si="28"/>
        <v>0</v>
      </c>
      <c r="K38" s="1208">
        <f t="shared" ca="1" si="28"/>
        <v>0</v>
      </c>
      <c r="L38" s="1208">
        <f t="shared" ca="1" si="28"/>
        <v>0</v>
      </c>
      <c r="M38" s="1208">
        <f t="shared" ca="1" si="28"/>
        <v>0</v>
      </c>
      <c r="N38" s="1208">
        <f t="shared" ca="1" si="28"/>
        <v>0</v>
      </c>
      <c r="O38" s="1208">
        <f t="shared" ca="1" si="28"/>
        <v>0</v>
      </c>
      <c r="P38" s="1208">
        <f t="shared" ca="1" si="28"/>
        <v>0</v>
      </c>
      <c r="Q38" s="1208">
        <f t="shared" ca="1" si="28"/>
        <v>0</v>
      </c>
      <c r="R38" s="1208">
        <f t="shared" ca="1" si="28"/>
        <v>0</v>
      </c>
    </row>
    <row r="39" spans="1:18" s="63" customFormat="1" ht="15.75" hidden="1" customHeight="1">
      <c r="A39" s="110" t="s">
        <v>814</v>
      </c>
      <c r="B39" s="664"/>
      <c r="C39" s="665"/>
      <c r="D39" s="428" t="str">
        <f>FiscalYear_Period3</f>
        <v xml:space="preserve"> </v>
      </c>
      <c r="E39" s="1212">
        <f t="shared" ca="1" si="23"/>
        <v>0</v>
      </c>
      <c r="F39" s="1208">
        <f ca="1">F23*F$18</f>
        <v>0</v>
      </c>
      <c r="G39" s="1208">
        <f t="shared" ref="G39:R39" ca="1" si="29">G23*G$18</f>
        <v>0</v>
      </c>
      <c r="H39" s="1208">
        <f t="shared" ca="1" si="29"/>
        <v>0</v>
      </c>
      <c r="I39" s="1208">
        <f t="shared" ca="1" si="29"/>
        <v>0</v>
      </c>
      <c r="J39" s="1208">
        <f t="shared" ca="1" si="29"/>
        <v>0</v>
      </c>
      <c r="K39" s="1208">
        <f t="shared" ca="1" si="29"/>
        <v>0</v>
      </c>
      <c r="L39" s="1208">
        <f t="shared" ca="1" si="29"/>
        <v>0</v>
      </c>
      <c r="M39" s="1208">
        <f t="shared" ca="1" si="29"/>
        <v>0</v>
      </c>
      <c r="N39" s="1208">
        <f t="shared" ca="1" si="29"/>
        <v>0</v>
      </c>
      <c r="O39" s="1208">
        <f t="shared" ca="1" si="29"/>
        <v>0</v>
      </c>
      <c r="P39" s="1208">
        <f t="shared" ca="1" si="29"/>
        <v>0</v>
      </c>
      <c r="Q39" s="1208">
        <f t="shared" ca="1" si="29"/>
        <v>0</v>
      </c>
      <c r="R39" s="1208">
        <f t="shared" ca="1" si="29"/>
        <v>0</v>
      </c>
    </row>
    <row r="40" spans="1:18" s="63" customFormat="1" ht="22.5" customHeight="1">
      <c r="A40" s="110">
        <v>15</v>
      </c>
      <c r="B40" s="1407" t="s">
        <v>154</v>
      </c>
      <c r="C40" s="1408"/>
      <c r="D40" s="428" t="str">
        <f>Entire_FiscalYear</f>
        <v>07/01/12 - 06/30/13</v>
      </c>
      <c r="E40" s="1212">
        <f t="shared" ca="1" si="23"/>
        <v>0</v>
      </c>
      <c r="F40" s="1208">
        <f ca="1">F21*F$19</f>
        <v>0</v>
      </c>
      <c r="G40" s="1208">
        <f t="shared" ref="G40:R40" ca="1" si="30">G21*G$19</f>
        <v>0</v>
      </c>
      <c r="H40" s="1208">
        <f t="shared" ca="1" si="30"/>
        <v>0</v>
      </c>
      <c r="I40" s="1208">
        <f t="shared" ca="1" si="30"/>
        <v>0</v>
      </c>
      <c r="J40" s="1208">
        <f t="shared" ca="1" si="30"/>
        <v>0</v>
      </c>
      <c r="K40" s="1208">
        <f t="shared" ca="1" si="30"/>
        <v>0</v>
      </c>
      <c r="L40" s="1208">
        <f t="shared" ca="1" si="30"/>
        <v>0</v>
      </c>
      <c r="M40" s="1208">
        <f t="shared" ca="1" si="30"/>
        <v>0</v>
      </c>
      <c r="N40" s="1208">
        <f t="shared" ca="1" si="30"/>
        <v>0</v>
      </c>
      <c r="O40" s="1208">
        <f t="shared" ca="1" si="30"/>
        <v>0</v>
      </c>
      <c r="P40" s="1208">
        <f t="shared" ca="1" si="30"/>
        <v>0</v>
      </c>
      <c r="Q40" s="1208">
        <f t="shared" ca="1" si="30"/>
        <v>0</v>
      </c>
      <c r="R40" s="1208">
        <f t="shared" ca="1" si="30"/>
        <v>0</v>
      </c>
    </row>
    <row r="41" spans="1:18" s="63" customFormat="1" ht="15.75" hidden="1" customHeight="1">
      <c r="A41" s="110" t="s">
        <v>220</v>
      </c>
      <c r="B41" s="1409"/>
      <c r="C41" s="1410"/>
      <c r="D41" s="428" t="str">
        <f>FiscalYear_Period2</f>
        <v xml:space="preserve"> </v>
      </c>
      <c r="E41" s="1212">
        <f t="shared" ca="1" si="23"/>
        <v>0</v>
      </c>
      <c r="F41" s="1208">
        <f ca="1">F22*F$19</f>
        <v>0</v>
      </c>
      <c r="G41" s="1208">
        <f t="shared" ref="G41:R41" ca="1" si="31">G22*G$19</f>
        <v>0</v>
      </c>
      <c r="H41" s="1208">
        <f t="shared" ca="1" si="31"/>
        <v>0</v>
      </c>
      <c r="I41" s="1208">
        <f t="shared" ca="1" si="31"/>
        <v>0</v>
      </c>
      <c r="J41" s="1208">
        <f t="shared" ca="1" si="31"/>
        <v>0</v>
      </c>
      <c r="K41" s="1208">
        <f t="shared" ca="1" si="31"/>
        <v>0</v>
      </c>
      <c r="L41" s="1208">
        <f t="shared" ca="1" si="31"/>
        <v>0</v>
      </c>
      <c r="M41" s="1208">
        <f t="shared" ca="1" si="31"/>
        <v>0</v>
      </c>
      <c r="N41" s="1208">
        <f t="shared" ca="1" si="31"/>
        <v>0</v>
      </c>
      <c r="O41" s="1208">
        <f t="shared" ca="1" si="31"/>
        <v>0</v>
      </c>
      <c r="P41" s="1208">
        <f t="shared" ca="1" si="31"/>
        <v>0</v>
      </c>
      <c r="Q41" s="1208">
        <f t="shared" ca="1" si="31"/>
        <v>0</v>
      </c>
      <c r="R41" s="1208">
        <f t="shared" ca="1" si="31"/>
        <v>0</v>
      </c>
    </row>
    <row r="42" spans="1:18" s="63" customFormat="1" ht="15.95" hidden="1" customHeight="1">
      <c r="A42" s="110" t="s">
        <v>815</v>
      </c>
      <c r="B42" s="1426"/>
      <c r="C42" s="1427"/>
      <c r="D42" s="428" t="str">
        <f>FiscalYear_Period3</f>
        <v xml:space="preserve"> </v>
      </c>
      <c r="E42" s="1212">
        <f t="shared" ca="1" si="23"/>
        <v>0</v>
      </c>
      <c r="F42" s="1208">
        <f ca="1">F23*F$19</f>
        <v>0</v>
      </c>
      <c r="G42" s="1208">
        <f t="shared" ref="G42:R42" ca="1" si="32">G23*G$19</f>
        <v>0</v>
      </c>
      <c r="H42" s="1208">
        <f t="shared" ca="1" si="32"/>
        <v>0</v>
      </c>
      <c r="I42" s="1208">
        <f t="shared" ca="1" si="32"/>
        <v>0</v>
      </c>
      <c r="J42" s="1208">
        <f t="shared" ca="1" si="32"/>
        <v>0</v>
      </c>
      <c r="K42" s="1208">
        <f t="shared" ca="1" si="32"/>
        <v>0</v>
      </c>
      <c r="L42" s="1208">
        <f t="shared" ca="1" si="32"/>
        <v>0</v>
      </c>
      <c r="M42" s="1208">
        <f t="shared" ca="1" si="32"/>
        <v>0</v>
      </c>
      <c r="N42" s="1208">
        <f t="shared" ca="1" si="32"/>
        <v>0</v>
      </c>
      <c r="O42" s="1208">
        <f t="shared" ca="1" si="32"/>
        <v>0</v>
      </c>
      <c r="P42" s="1208">
        <f t="shared" ca="1" si="32"/>
        <v>0</v>
      </c>
      <c r="Q42" s="1208">
        <f t="shared" ca="1" si="32"/>
        <v>0</v>
      </c>
      <c r="R42" s="1208">
        <f t="shared" ca="1" si="32"/>
        <v>0</v>
      </c>
    </row>
    <row r="43" spans="1:18" s="63" customFormat="1" ht="3.75" customHeight="1">
      <c r="A43" s="111"/>
      <c r="B43" s="64"/>
      <c r="C43" s="65"/>
      <c r="D43" s="66"/>
      <c r="E43" s="1210"/>
      <c r="F43" s="1210"/>
      <c r="G43" s="1210"/>
      <c r="H43" s="1210"/>
      <c r="I43" s="1210"/>
      <c r="J43" s="1210"/>
      <c r="K43" s="1210"/>
      <c r="L43" s="1210"/>
      <c r="M43" s="1210"/>
      <c r="N43" s="1210"/>
      <c r="O43" s="1210"/>
      <c r="P43" s="1210"/>
      <c r="Q43" s="1210"/>
      <c r="R43" s="1210"/>
    </row>
    <row r="44" spans="1:18" s="63" customFormat="1" ht="21.75" customHeight="1">
      <c r="A44" s="110">
        <v>16</v>
      </c>
      <c r="B44" s="1407" t="s">
        <v>284</v>
      </c>
      <c r="C44" s="1408"/>
      <c r="D44" s="428" t="str">
        <f>Entire_FiscalYear</f>
        <v>07/01/12 - 06/30/13</v>
      </c>
      <c r="E44" s="1212">
        <f t="shared" ref="E44:E49" ca="1" si="33">SUM(F44:R44)</f>
        <v>0</v>
      </c>
      <c r="F44" s="1212">
        <f ca="1">F24*F$17</f>
        <v>0</v>
      </c>
      <c r="G44" s="1212">
        <f t="shared" ref="G44:R44" ca="1" si="34">G24*G$17</f>
        <v>0</v>
      </c>
      <c r="H44" s="1212">
        <f t="shared" ca="1" si="34"/>
        <v>0</v>
      </c>
      <c r="I44" s="1212">
        <f t="shared" ca="1" si="34"/>
        <v>0</v>
      </c>
      <c r="J44" s="1212">
        <f t="shared" ca="1" si="34"/>
        <v>0</v>
      </c>
      <c r="K44" s="1212">
        <f t="shared" ca="1" si="34"/>
        <v>0</v>
      </c>
      <c r="L44" s="1212">
        <f t="shared" ca="1" si="34"/>
        <v>0</v>
      </c>
      <c r="M44" s="1212">
        <f t="shared" ca="1" si="34"/>
        <v>0</v>
      </c>
      <c r="N44" s="1212">
        <f t="shared" ca="1" si="34"/>
        <v>0</v>
      </c>
      <c r="O44" s="1212">
        <f t="shared" ca="1" si="34"/>
        <v>0</v>
      </c>
      <c r="P44" s="1212">
        <f t="shared" ca="1" si="34"/>
        <v>0</v>
      </c>
      <c r="Q44" s="1212">
        <f t="shared" ca="1" si="34"/>
        <v>0</v>
      </c>
      <c r="R44" s="1212">
        <f t="shared" ca="1" si="34"/>
        <v>0</v>
      </c>
    </row>
    <row r="45" spans="1:18" s="63" customFormat="1" ht="15.75" hidden="1" customHeight="1">
      <c r="A45" s="110" t="s">
        <v>221</v>
      </c>
      <c r="B45" s="1409"/>
      <c r="C45" s="1410"/>
      <c r="D45" s="428" t="str">
        <f>FiscalYear_Period2</f>
        <v xml:space="preserve"> </v>
      </c>
      <c r="E45" s="1212">
        <f t="shared" ca="1" si="33"/>
        <v>0</v>
      </c>
      <c r="F45" s="1212">
        <f ca="1">F25*F$17</f>
        <v>0</v>
      </c>
      <c r="G45" s="1212">
        <f t="shared" ref="G45:R45" ca="1" si="35">G25*G$17</f>
        <v>0</v>
      </c>
      <c r="H45" s="1212">
        <f t="shared" ca="1" si="35"/>
        <v>0</v>
      </c>
      <c r="I45" s="1212">
        <f t="shared" ca="1" si="35"/>
        <v>0</v>
      </c>
      <c r="J45" s="1212">
        <f t="shared" ca="1" si="35"/>
        <v>0</v>
      </c>
      <c r="K45" s="1212">
        <f t="shared" ca="1" si="35"/>
        <v>0</v>
      </c>
      <c r="L45" s="1212">
        <f t="shared" ca="1" si="35"/>
        <v>0</v>
      </c>
      <c r="M45" s="1212">
        <f t="shared" ca="1" si="35"/>
        <v>0</v>
      </c>
      <c r="N45" s="1212">
        <f t="shared" ca="1" si="35"/>
        <v>0</v>
      </c>
      <c r="O45" s="1212">
        <f t="shared" ca="1" si="35"/>
        <v>0</v>
      </c>
      <c r="P45" s="1212">
        <f t="shared" ca="1" si="35"/>
        <v>0</v>
      </c>
      <c r="Q45" s="1212">
        <f t="shared" ca="1" si="35"/>
        <v>0</v>
      </c>
      <c r="R45" s="1212">
        <f t="shared" ca="1" si="35"/>
        <v>0</v>
      </c>
    </row>
    <row r="46" spans="1:18" s="63" customFormat="1" ht="15.95" hidden="1" customHeight="1">
      <c r="A46" s="110" t="s">
        <v>816</v>
      </c>
      <c r="B46" s="1426"/>
      <c r="C46" s="1427"/>
      <c r="D46" s="428" t="str">
        <f>FiscalYear_Period3</f>
        <v xml:space="preserve"> </v>
      </c>
      <c r="E46" s="1212">
        <f t="shared" ca="1" si="33"/>
        <v>0</v>
      </c>
      <c r="F46" s="1212">
        <f ca="1">F26*F$17</f>
        <v>0</v>
      </c>
      <c r="G46" s="1212">
        <f t="shared" ref="G46:R46" ca="1" si="36">G26*G$17</f>
        <v>0</v>
      </c>
      <c r="H46" s="1212">
        <f t="shared" ca="1" si="36"/>
        <v>0</v>
      </c>
      <c r="I46" s="1212">
        <f t="shared" ca="1" si="36"/>
        <v>0</v>
      </c>
      <c r="J46" s="1212">
        <f t="shared" ca="1" si="36"/>
        <v>0</v>
      </c>
      <c r="K46" s="1212">
        <f t="shared" ca="1" si="36"/>
        <v>0</v>
      </c>
      <c r="L46" s="1212">
        <f t="shared" ca="1" si="36"/>
        <v>0</v>
      </c>
      <c r="M46" s="1212">
        <f t="shared" ca="1" si="36"/>
        <v>0</v>
      </c>
      <c r="N46" s="1212">
        <f t="shared" ca="1" si="36"/>
        <v>0</v>
      </c>
      <c r="O46" s="1212">
        <f t="shared" ca="1" si="36"/>
        <v>0</v>
      </c>
      <c r="P46" s="1212">
        <f t="shared" ca="1" si="36"/>
        <v>0</v>
      </c>
      <c r="Q46" s="1212">
        <f t="shared" ca="1" si="36"/>
        <v>0</v>
      </c>
      <c r="R46" s="1212">
        <f t="shared" ca="1" si="36"/>
        <v>0</v>
      </c>
    </row>
    <row r="47" spans="1:18" s="63" customFormat="1" ht="18" hidden="1" customHeight="1">
      <c r="A47" s="110">
        <v>19</v>
      </c>
      <c r="B47" s="1436" t="s">
        <v>287</v>
      </c>
      <c r="C47" s="1437"/>
      <c r="D47" s="428" t="str">
        <f>FiscalYear_Period1</f>
        <v>07/01/12 - 06/30/13</v>
      </c>
      <c r="E47" s="1212">
        <f t="shared" ca="1" si="33"/>
        <v>0</v>
      </c>
      <c r="F47" s="1212">
        <f ca="1">F24*F$18</f>
        <v>0</v>
      </c>
      <c r="G47" s="1212">
        <f t="shared" ref="G47:R47" ca="1" si="37">G24*G$18</f>
        <v>0</v>
      </c>
      <c r="H47" s="1212">
        <f t="shared" ca="1" si="37"/>
        <v>0</v>
      </c>
      <c r="I47" s="1212">
        <f t="shared" ca="1" si="37"/>
        <v>0</v>
      </c>
      <c r="J47" s="1212">
        <f t="shared" ca="1" si="37"/>
        <v>0</v>
      </c>
      <c r="K47" s="1212">
        <f t="shared" ca="1" si="37"/>
        <v>0</v>
      </c>
      <c r="L47" s="1212">
        <f t="shared" ca="1" si="37"/>
        <v>0</v>
      </c>
      <c r="M47" s="1212">
        <f t="shared" ca="1" si="37"/>
        <v>0</v>
      </c>
      <c r="N47" s="1212">
        <f t="shared" ca="1" si="37"/>
        <v>0</v>
      </c>
      <c r="O47" s="1212">
        <f t="shared" ca="1" si="37"/>
        <v>0</v>
      </c>
      <c r="P47" s="1212">
        <f t="shared" ca="1" si="37"/>
        <v>0</v>
      </c>
      <c r="Q47" s="1212">
        <f t="shared" ca="1" si="37"/>
        <v>0</v>
      </c>
      <c r="R47" s="1212">
        <f t="shared" ca="1" si="37"/>
        <v>0</v>
      </c>
    </row>
    <row r="48" spans="1:18" s="63" customFormat="1" ht="1.5" hidden="1" customHeight="1">
      <c r="A48" s="110" t="s">
        <v>222</v>
      </c>
      <c r="B48" s="1438"/>
      <c r="C48" s="1439"/>
      <c r="D48" s="428" t="str">
        <f>FiscalYear_Period2</f>
        <v xml:space="preserve"> </v>
      </c>
      <c r="E48" s="1212">
        <f t="shared" ca="1" si="33"/>
        <v>0</v>
      </c>
      <c r="F48" s="1212">
        <f ca="1">F25*F$18</f>
        <v>0</v>
      </c>
      <c r="G48" s="1212">
        <f t="shared" ref="G48:R48" ca="1" si="38">G25*G$18</f>
        <v>0</v>
      </c>
      <c r="H48" s="1212">
        <f t="shared" ca="1" si="38"/>
        <v>0</v>
      </c>
      <c r="I48" s="1212">
        <f t="shared" ca="1" si="38"/>
        <v>0</v>
      </c>
      <c r="J48" s="1212">
        <f t="shared" ca="1" si="38"/>
        <v>0</v>
      </c>
      <c r="K48" s="1212">
        <f t="shared" ca="1" si="38"/>
        <v>0</v>
      </c>
      <c r="L48" s="1212">
        <f t="shared" ca="1" si="38"/>
        <v>0</v>
      </c>
      <c r="M48" s="1212">
        <f t="shared" ca="1" si="38"/>
        <v>0</v>
      </c>
      <c r="N48" s="1212">
        <f t="shared" ca="1" si="38"/>
        <v>0</v>
      </c>
      <c r="O48" s="1212">
        <f t="shared" ca="1" si="38"/>
        <v>0</v>
      </c>
      <c r="P48" s="1212">
        <f t="shared" ca="1" si="38"/>
        <v>0</v>
      </c>
      <c r="Q48" s="1212">
        <f t="shared" ca="1" si="38"/>
        <v>0</v>
      </c>
      <c r="R48" s="1212">
        <f t="shared" ca="1" si="38"/>
        <v>0</v>
      </c>
    </row>
    <row r="49" spans="1:18" s="63" customFormat="1" ht="15.95" hidden="1" customHeight="1">
      <c r="A49" s="110" t="s">
        <v>817</v>
      </c>
      <c r="B49" s="1440"/>
      <c r="C49" s="1441"/>
      <c r="D49" s="428" t="str">
        <f>FiscalYear_Period3</f>
        <v xml:space="preserve"> </v>
      </c>
      <c r="E49" s="1212">
        <f t="shared" ca="1" si="33"/>
        <v>0</v>
      </c>
      <c r="F49" s="1212">
        <f ca="1">F26*F$18</f>
        <v>0</v>
      </c>
      <c r="G49" s="1212">
        <f t="shared" ref="G49:R49" ca="1" si="39">G26*G$18</f>
        <v>0</v>
      </c>
      <c r="H49" s="1212">
        <f t="shared" ca="1" si="39"/>
        <v>0</v>
      </c>
      <c r="I49" s="1212">
        <f t="shared" ca="1" si="39"/>
        <v>0</v>
      </c>
      <c r="J49" s="1212">
        <f t="shared" ca="1" si="39"/>
        <v>0</v>
      </c>
      <c r="K49" s="1212">
        <f t="shared" ca="1" si="39"/>
        <v>0</v>
      </c>
      <c r="L49" s="1212">
        <f t="shared" ca="1" si="39"/>
        <v>0</v>
      </c>
      <c r="M49" s="1212">
        <f t="shared" ca="1" si="39"/>
        <v>0</v>
      </c>
      <c r="N49" s="1212">
        <f t="shared" ca="1" si="39"/>
        <v>0</v>
      </c>
      <c r="O49" s="1212">
        <f t="shared" ca="1" si="39"/>
        <v>0</v>
      </c>
      <c r="P49" s="1212">
        <f t="shared" ca="1" si="39"/>
        <v>0</v>
      </c>
      <c r="Q49" s="1212">
        <f t="shared" ca="1" si="39"/>
        <v>0</v>
      </c>
      <c r="R49" s="1212">
        <f t="shared" ca="1" si="39"/>
        <v>0</v>
      </c>
    </row>
    <row r="50" spans="1:18" s="63" customFormat="1" ht="22.5" customHeight="1">
      <c r="A50" s="110">
        <v>17</v>
      </c>
      <c r="B50" s="1436" t="s">
        <v>288</v>
      </c>
      <c r="C50" s="1437"/>
      <c r="D50" s="428" t="str">
        <f>Entire_FiscalYear</f>
        <v>07/01/12 - 06/30/13</v>
      </c>
      <c r="E50" s="1212">
        <f ca="1">SUM(F50:R50)</f>
        <v>0</v>
      </c>
      <c r="F50" s="1212">
        <f ca="1">F24*F$19</f>
        <v>0</v>
      </c>
      <c r="G50" s="1212">
        <f t="shared" ref="G50:R50" ca="1" si="40">G24*G$19</f>
        <v>0</v>
      </c>
      <c r="H50" s="1212">
        <f t="shared" ca="1" si="40"/>
        <v>0</v>
      </c>
      <c r="I50" s="1212">
        <f t="shared" ca="1" si="40"/>
        <v>0</v>
      </c>
      <c r="J50" s="1212">
        <f t="shared" ca="1" si="40"/>
        <v>0</v>
      </c>
      <c r="K50" s="1212">
        <f t="shared" ca="1" si="40"/>
        <v>0</v>
      </c>
      <c r="L50" s="1212">
        <f t="shared" ca="1" si="40"/>
        <v>0</v>
      </c>
      <c r="M50" s="1212">
        <f t="shared" ca="1" si="40"/>
        <v>0</v>
      </c>
      <c r="N50" s="1212">
        <f t="shared" ca="1" si="40"/>
        <v>0</v>
      </c>
      <c r="O50" s="1212">
        <f t="shared" ca="1" si="40"/>
        <v>0</v>
      </c>
      <c r="P50" s="1212">
        <f t="shared" ca="1" si="40"/>
        <v>0</v>
      </c>
      <c r="Q50" s="1212">
        <f t="shared" ca="1" si="40"/>
        <v>0</v>
      </c>
      <c r="R50" s="1212">
        <f t="shared" ca="1" si="40"/>
        <v>0</v>
      </c>
    </row>
    <row r="51" spans="1:18" s="63" customFormat="1" ht="0.75" hidden="1" customHeight="1">
      <c r="A51" s="110" t="s">
        <v>223</v>
      </c>
      <c r="B51" s="1438"/>
      <c r="C51" s="1439"/>
      <c r="D51" s="428" t="str">
        <f>FiscalYear_Period2</f>
        <v xml:space="preserve"> </v>
      </c>
      <c r="E51" s="1212">
        <f ca="1">SUM(F51:R51)</f>
        <v>0</v>
      </c>
      <c r="F51" s="1212">
        <f ca="1">F25*F$19</f>
        <v>0</v>
      </c>
      <c r="G51" s="1212">
        <f t="shared" ref="G51:R51" ca="1" si="41">G25*G$19</f>
        <v>0</v>
      </c>
      <c r="H51" s="1212">
        <f t="shared" ca="1" si="41"/>
        <v>0</v>
      </c>
      <c r="I51" s="1212">
        <f t="shared" ca="1" si="41"/>
        <v>0</v>
      </c>
      <c r="J51" s="1212">
        <f t="shared" ca="1" si="41"/>
        <v>0</v>
      </c>
      <c r="K51" s="1212">
        <f t="shared" ca="1" si="41"/>
        <v>0</v>
      </c>
      <c r="L51" s="1212">
        <f t="shared" ca="1" si="41"/>
        <v>0</v>
      </c>
      <c r="M51" s="1212">
        <f t="shared" ca="1" si="41"/>
        <v>0</v>
      </c>
      <c r="N51" s="1212">
        <f t="shared" ca="1" si="41"/>
        <v>0</v>
      </c>
      <c r="O51" s="1212">
        <f t="shared" ca="1" si="41"/>
        <v>0</v>
      </c>
      <c r="P51" s="1212">
        <f t="shared" ca="1" si="41"/>
        <v>0</v>
      </c>
      <c r="Q51" s="1212">
        <f t="shared" ca="1" si="41"/>
        <v>0</v>
      </c>
      <c r="R51" s="1212">
        <f t="shared" ca="1" si="41"/>
        <v>0</v>
      </c>
    </row>
    <row r="52" spans="1:18" s="63" customFormat="1" ht="15.95" hidden="1" customHeight="1">
      <c r="A52" s="110" t="s">
        <v>590</v>
      </c>
      <c r="B52" s="1440"/>
      <c r="C52" s="1441"/>
      <c r="D52" s="428" t="str">
        <f>FiscalYear_Period3</f>
        <v xml:space="preserve"> </v>
      </c>
      <c r="E52" s="1212">
        <f ca="1">SUM(F52:R52)</f>
        <v>0</v>
      </c>
      <c r="F52" s="1212">
        <f ca="1">F26*F$19</f>
        <v>0</v>
      </c>
      <c r="G52" s="1212">
        <f t="shared" ref="G52:R52" ca="1" si="42">G26*G$19</f>
        <v>0</v>
      </c>
      <c r="H52" s="1212">
        <f t="shared" ca="1" si="42"/>
        <v>0</v>
      </c>
      <c r="I52" s="1212">
        <f t="shared" ca="1" si="42"/>
        <v>0</v>
      </c>
      <c r="J52" s="1212">
        <f t="shared" ca="1" si="42"/>
        <v>0</v>
      </c>
      <c r="K52" s="1212">
        <f t="shared" ca="1" si="42"/>
        <v>0</v>
      </c>
      <c r="L52" s="1212">
        <f t="shared" ca="1" si="42"/>
        <v>0</v>
      </c>
      <c r="M52" s="1212">
        <f t="shared" ca="1" si="42"/>
        <v>0</v>
      </c>
      <c r="N52" s="1212">
        <f t="shared" ca="1" si="42"/>
        <v>0</v>
      </c>
      <c r="O52" s="1212">
        <f t="shared" ca="1" si="42"/>
        <v>0</v>
      </c>
      <c r="P52" s="1212">
        <f t="shared" ca="1" si="42"/>
        <v>0</v>
      </c>
      <c r="Q52" s="1212">
        <f t="shared" ca="1" si="42"/>
        <v>0</v>
      </c>
      <c r="R52" s="1212">
        <f t="shared" ca="1" si="42"/>
        <v>0</v>
      </c>
    </row>
    <row r="53" spans="1:18" s="63" customFormat="1" ht="3.75" customHeight="1">
      <c r="A53" s="111"/>
      <c r="B53" s="64"/>
      <c r="C53" s="65"/>
      <c r="D53" s="66"/>
      <c r="E53" s="1210"/>
      <c r="F53" s="1210"/>
      <c r="G53" s="1210"/>
      <c r="H53" s="1210"/>
      <c r="I53" s="1210"/>
      <c r="J53" s="1210"/>
      <c r="K53" s="1210"/>
      <c r="L53" s="1210"/>
      <c r="M53" s="1210"/>
      <c r="N53" s="1210"/>
      <c r="O53" s="1210"/>
      <c r="P53" s="1210"/>
      <c r="Q53" s="1210"/>
      <c r="R53" s="1210"/>
    </row>
    <row r="54" spans="1:18" s="63" customFormat="1" ht="15.95" customHeight="1">
      <c r="A54" s="110">
        <v>18</v>
      </c>
      <c r="B54" s="1407" t="s">
        <v>494</v>
      </c>
      <c r="C54" s="1408"/>
      <c r="D54" s="428" t="str">
        <f>Entire_FiscalYear</f>
        <v>07/01/12 - 06/30/13</v>
      </c>
      <c r="E54" s="1212">
        <f ca="1">SUM(F54:R54)</f>
        <v>0</v>
      </c>
      <c r="F54" s="1212">
        <f ca="1">F27*F$17</f>
        <v>0</v>
      </c>
      <c r="G54" s="1212">
        <f t="shared" ref="G54:Q54" ca="1" si="43">G27*G$17</f>
        <v>0</v>
      </c>
      <c r="H54" s="1212">
        <f t="shared" ca="1" si="43"/>
        <v>0</v>
      </c>
      <c r="I54" s="1212">
        <f t="shared" ca="1" si="43"/>
        <v>0</v>
      </c>
      <c r="J54" s="1212">
        <f t="shared" ca="1" si="43"/>
        <v>0</v>
      </c>
      <c r="K54" s="1212">
        <f t="shared" ca="1" si="43"/>
        <v>0</v>
      </c>
      <c r="L54" s="1212">
        <f t="shared" ca="1" si="43"/>
        <v>0</v>
      </c>
      <c r="M54" s="1212">
        <f t="shared" ca="1" si="43"/>
        <v>0</v>
      </c>
      <c r="N54" s="1212">
        <f t="shared" ca="1" si="43"/>
        <v>0</v>
      </c>
      <c r="O54" s="1212">
        <f t="shared" ca="1" si="43"/>
        <v>0</v>
      </c>
      <c r="P54" s="1212">
        <f t="shared" ca="1" si="43"/>
        <v>0</v>
      </c>
      <c r="Q54" s="1212">
        <f t="shared" ca="1" si="43"/>
        <v>0</v>
      </c>
      <c r="R54" s="1212">
        <f ca="1">R27*R$17</f>
        <v>0</v>
      </c>
    </row>
    <row r="55" spans="1:18" s="63" customFormat="1" ht="15.95" hidden="1" customHeight="1">
      <c r="A55" s="110">
        <v>22</v>
      </c>
      <c r="B55" s="1407" t="s">
        <v>495</v>
      </c>
      <c r="C55" s="1408"/>
      <c r="D55" s="428" t="str">
        <f>Entire_FiscalYear</f>
        <v>07/01/12 - 06/30/13</v>
      </c>
      <c r="E55" s="1212">
        <f ca="1">SUM(F55:R55)</f>
        <v>0</v>
      </c>
      <c r="F55" s="1212">
        <f ca="1">F27*F$18</f>
        <v>0</v>
      </c>
      <c r="G55" s="1212">
        <f t="shared" ref="G55:Q55" ca="1" si="44">G27*G$18</f>
        <v>0</v>
      </c>
      <c r="H55" s="1212">
        <f t="shared" ca="1" si="44"/>
        <v>0</v>
      </c>
      <c r="I55" s="1212">
        <f t="shared" ca="1" si="44"/>
        <v>0</v>
      </c>
      <c r="J55" s="1212">
        <f t="shared" ca="1" si="44"/>
        <v>0</v>
      </c>
      <c r="K55" s="1212">
        <f t="shared" ca="1" si="44"/>
        <v>0</v>
      </c>
      <c r="L55" s="1212">
        <f t="shared" ca="1" si="44"/>
        <v>0</v>
      </c>
      <c r="M55" s="1212">
        <f t="shared" ca="1" si="44"/>
        <v>0</v>
      </c>
      <c r="N55" s="1212">
        <f t="shared" ca="1" si="44"/>
        <v>0</v>
      </c>
      <c r="O55" s="1212">
        <f t="shared" ca="1" si="44"/>
        <v>0</v>
      </c>
      <c r="P55" s="1212">
        <f t="shared" ca="1" si="44"/>
        <v>0</v>
      </c>
      <c r="Q55" s="1212">
        <f t="shared" ca="1" si="44"/>
        <v>0</v>
      </c>
      <c r="R55" s="1212">
        <f ca="1">R27*R$18</f>
        <v>0</v>
      </c>
    </row>
    <row r="56" spans="1:18" s="63" customFormat="1" ht="15.95" customHeight="1">
      <c r="A56" s="110">
        <v>19</v>
      </c>
      <c r="B56" s="1407" t="s">
        <v>496</v>
      </c>
      <c r="C56" s="1408"/>
      <c r="D56" s="428" t="str">
        <f>Entire_FiscalYear</f>
        <v>07/01/12 - 06/30/13</v>
      </c>
      <c r="E56" s="1212">
        <f ca="1">SUM(F56:R56)</f>
        <v>0</v>
      </c>
      <c r="F56" s="1212">
        <f ca="1">F27*F$19</f>
        <v>0</v>
      </c>
      <c r="G56" s="1212">
        <f t="shared" ref="G56:R56" ca="1" si="45">G27*G$19</f>
        <v>0</v>
      </c>
      <c r="H56" s="1212">
        <f t="shared" ca="1" si="45"/>
        <v>0</v>
      </c>
      <c r="I56" s="1212">
        <f t="shared" ca="1" si="45"/>
        <v>0</v>
      </c>
      <c r="J56" s="1212">
        <f t="shared" ca="1" si="45"/>
        <v>0</v>
      </c>
      <c r="K56" s="1212">
        <f t="shared" ca="1" si="45"/>
        <v>0</v>
      </c>
      <c r="L56" s="1212">
        <f t="shared" ca="1" si="45"/>
        <v>0</v>
      </c>
      <c r="M56" s="1212">
        <f t="shared" ca="1" si="45"/>
        <v>0</v>
      </c>
      <c r="N56" s="1212">
        <f t="shared" ca="1" si="45"/>
        <v>0</v>
      </c>
      <c r="O56" s="1212">
        <f t="shared" ca="1" si="45"/>
        <v>0</v>
      </c>
      <c r="P56" s="1212">
        <f t="shared" ca="1" si="45"/>
        <v>0</v>
      </c>
      <c r="Q56" s="1212">
        <f t="shared" ca="1" si="45"/>
        <v>0</v>
      </c>
      <c r="R56" s="1212">
        <f t="shared" ca="1" si="45"/>
        <v>0</v>
      </c>
    </row>
    <row r="57" spans="1:18" s="63" customFormat="1" ht="3.75" customHeight="1">
      <c r="A57" s="111"/>
      <c r="B57" s="64"/>
      <c r="C57" s="65"/>
      <c r="D57" s="66"/>
      <c r="E57" s="1210"/>
      <c r="F57" s="1210"/>
      <c r="G57" s="1210"/>
      <c r="H57" s="1210"/>
      <c r="I57" s="1210"/>
      <c r="J57" s="1210"/>
      <c r="K57" s="1210"/>
      <c r="L57" s="1210"/>
      <c r="M57" s="1210"/>
      <c r="N57" s="1210"/>
      <c r="O57" s="1210"/>
      <c r="P57" s="1210"/>
      <c r="Q57" s="1210"/>
      <c r="R57" s="1210"/>
    </row>
    <row r="58" spans="1:18" s="63" customFormat="1" ht="15.95" customHeight="1">
      <c r="A58" s="110">
        <v>20</v>
      </c>
      <c r="B58" s="1407" t="s">
        <v>823</v>
      </c>
      <c r="C58" s="1408"/>
      <c r="D58" s="428" t="str">
        <f>Entire_FiscalYear</f>
        <v>07/01/12 - 06/30/13</v>
      </c>
      <c r="E58" s="1212">
        <f ca="1">SUM(F58:R58)</f>
        <v>0</v>
      </c>
      <c r="F58" s="1212">
        <f ca="1">F28*F$17</f>
        <v>0</v>
      </c>
      <c r="G58" s="1212">
        <f t="shared" ref="G58:R58" ca="1" si="46">G28*G$17</f>
        <v>0</v>
      </c>
      <c r="H58" s="1212">
        <f t="shared" ca="1" si="46"/>
        <v>0</v>
      </c>
      <c r="I58" s="1212">
        <f t="shared" ca="1" si="46"/>
        <v>0</v>
      </c>
      <c r="J58" s="1212">
        <f t="shared" ca="1" si="46"/>
        <v>0</v>
      </c>
      <c r="K58" s="1212">
        <f t="shared" ca="1" si="46"/>
        <v>0</v>
      </c>
      <c r="L58" s="1212">
        <f t="shared" ca="1" si="46"/>
        <v>0</v>
      </c>
      <c r="M58" s="1212">
        <f t="shared" ca="1" si="46"/>
        <v>0</v>
      </c>
      <c r="N58" s="1212">
        <f t="shared" ca="1" si="46"/>
        <v>0</v>
      </c>
      <c r="O58" s="1212">
        <f t="shared" ca="1" si="46"/>
        <v>0</v>
      </c>
      <c r="P58" s="1212">
        <f t="shared" ca="1" si="46"/>
        <v>0</v>
      </c>
      <c r="Q58" s="1212">
        <f t="shared" ca="1" si="46"/>
        <v>0</v>
      </c>
      <c r="R58" s="1212">
        <f t="shared" ca="1" si="46"/>
        <v>0</v>
      </c>
    </row>
    <row r="59" spans="1:18" s="63" customFormat="1" ht="15.95" hidden="1" customHeight="1">
      <c r="A59" s="110">
        <v>25</v>
      </c>
      <c r="B59" s="1407" t="s">
        <v>824</v>
      </c>
      <c r="C59" s="1408"/>
      <c r="D59" s="428" t="str">
        <f>Entire_FiscalYear</f>
        <v>07/01/12 - 06/30/13</v>
      </c>
      <c r="E59" s="1212">
        <f ca="1">SUM(F59:R59)</f>
        <v>0</v>
      </c>
      <c r="F59" s="1212">
        <f ca="1">F28*F$18</f>
        <v>0</v>
      </c>
      <c r="G59" s="1212">
        <f t="shared" ref="G59:R59" ca="1" si="47">G28*G$18</f>
        <v>0</v>
      </c>
      <c r="H59" s="1212">
        <f t="shared" ca="1" si="47"/>
        <v>0</v>
      </c>
      <c r="I59" s="1212">
        <f t="shared" ca="1" si="47"/>
        <v>0</v>
      </c>
      <c r="J59" s="1212">
        <f t="shared" ca="1" si="47"/>
        <v>0</v>
      </c>
      <c r="K59" s="1212">
        <f t="shared" ca="1" si="47"/>
        <v>0</v>
      </c>
      <c r="L59" s="1212">
        <f t="shared" ca="1" si="47"/>
        <v>0</v>
      </c>
      <c r="M59" s="1212">
        <f t="shared" ca="1" si="47"/>
        <v>0</v>
      </c>
      <c r="N59" s="1212">
        <f t="shared" ca="1" si="47"/>
        <v>0</v>
      </c>
      <c r="O59" s="1212">
        <f t="shared" ca="1" si="47"/>
        <v>0</v>
      </c>
      <c r="P59" s="1212">
        <f t="shared" ca="1" si="47"/>
        <v>0</v>
      </c>
      <c r="Q59" s="1212">
        <f t="shared" ca="1" si="47"/>
        <v>0</v>
      </c>
      <c r="R59" s="1212">
        <f t="shared" ca="1" si="47"/>
        <v>0</v>
      </c>
    </row>
    <row r="60" spans="1:18" s="63" customFormat="1" ht="15.95" customHeight="1">
      <c r="A60" s="110">
        <v>21</v>
      </c>
      <c r="B60" s="1407" t="s">
        <v>828</v>
      </c>
      <c r="C60" s="1408"/>
      <c r="D60" s="428" t="str">
        <f>Entire_FiscalYear</f>
        <v>07/01/12 - 06/30/13</v>
      </c>
      <c r="E60" s="1212">
        <f ca="1">SUM(F60:R60)</f>
        <v>0</v>
      </c>
      <c r="F60" s="1212">
        <f ca="1">F28*F$19</f>
        <v>0</v>
      </c>
      <c r="G60" s="1212">
        <f t="shared" ref="G60:R60" ca="1" si="48">G28*G$19</f>
        <v>0</v>
      </c>
      <c r="H60" s="1212">
        <f t="shared" ca="1" si="48"/>
        <v>0</v>
      </c>
      <c r="I60" s="1212">
        <f t="shared" ca="1" si="48"/>
        <v>0</v>
      </c>
      <c r="J60" s="1212">
        <f t="shared" ca="1" si="48"/>
        <v>0</v>
      </c>
      <c r="K60" s="1212">
        <f t="shared" ca="1" si="48"/>
        <v>0</v>
      </c>
      <c r="L60" s="1212">
        <f t="shared" ca="1" si="48"/>
        <v>0</v>
      </c>
      <c r="M60" s="1212">
        <f t="shared" ca="1" si="48"/>
        <v>0</v>
      </c>
      <c r="N60" s="1212">
        <f t="shared" ca="1" si="48"/>
        <v>0</v>
      </c>
      <c r="O60" s="1212">
        <f t="shared" ca="1" si="48"/>
        <v>0</v>
      </c>
      <c r="P60" s="1212">
        <f t="shared" ca="1" si="48"/>
        <v>0</v>
      </c>
      <c r="Q60" s="1212">
        <f t="shared" ca="1" si="48"/>
        <v>0</v>
      </c>
      <c r="R60" s="1212">
        <f t="shared" ca="1" si="48"/>
        <v>0</v>
      </c>
    </row>
    <row r="61" spans="1:18" s="63" customFormat="1" ht="3.75" customHeight="1">
      <c r="A61" s="111"/>
      <c r="B61" s="64"/>
      <c r="C61" s="65"/>
      <c r="D61" s="66"/>
      <c r="E61" s="1217"/>
      <c r="F61" s="1210"/>
      <c r="G61" s="1210"/>
      <c r="H61" s="1210"/>
      <c r="I61" s="1210"/>
      <c r="J61" s="1210"/>
      <c r="K61" s="1210"/>
      <c r="L61" s="1210"/>
      <c r="M61" s="1210"/>
      <c r="N61" s="1210"/>
      <c r="O61" s="1210"/>
      <c r="P61" s="1210"/>
      <c r="Q61" s="1210"/>
      <c r="R61" s="1210"/>
    </row>
    <row r="62" spans="1:18" s="63" customFormat="1" ht="15.75" customHeight="1">
      <c r="A62" s="127">
        <v>22</v>
      </c>
      <c r="B62" s="547" t="s">
        <v>825</v>
      </c>
      <c r="C62" s="548"/>
      <c r="D62" s="428" t="str">
        <f>Entire_FiscalYear</f>
        <v>07/01/12 - 06/30/13</v>
      </c>
      <c r="E62" s="1212">
        <f t="shared" ref="E62:E68" ca="1" si="49">SUM(F62:R62)</f>
        <v>0</v>
      </c>
      <c r="F62" s="1212">
        <f ca="1">F29*F$17</f>
        <v>0</v>
      </c>
      <c r="G62" s="1212">
        <f t="shared" ref="G62:R62" ca="1" si="50">G29*G$17</f>
        <v>0</v>
      </c>
      <c r="H62" s="1212">
        <f t="shared" ca="1" si="50"/>
        <v>0</v>
      </c>
      <c r="I62" s="1212">
        <f t="shared" ca="1" si="50"/>
        <v>0</v>
      </c>
      <c r="J62" s="1212">
        <f t="shared" ca="1" si="50"/>
        <v>0</v>
      </c>
      <c r="K62" s="1212">
        <f t="shared" ca="1" si="50"/>
        <v>0</v>
      </c>
      <c r="L62" s="1212">
        <f t="shared" ca="1" si="50"/>
        <v>0</v>
      </c>
      <c r="M62" s="1212">
        <f t="shared" ca="1" si="50"/>
        <v>0</v>
      </c>
      <c r="N62" s="1212">
        <f t="shared" ca="1" si="50"/>
        <v>0</v>
      </c>
      <c r="O62" s="1212">
        <f t="shared" ca="1" si="50"/>
        <v>0</v>
      </c>
      <c r="P62" s="1212">
        <f t="shared" ca="1" si="50"/>
        <v>0</v>
      </c>
      <c r="Q62" s="1212">
        <f t="shared" ca="1" si="50"/>
        <v>0</v>
      </c>
      <c r="R62" s="1212">
        <f t="shared" ca="1" si="50"/>
        <v>0</v>
      </c>
    </row>
    <row r="63" spans="1:18" s="63" customFormat="1" ht="15.75" hidden="1" customHeight="1">
      <c r="A63" s="127">
        <v>28</v>
      </c>
      <c r="B63" s="547" t="s">
        <v>826</v>
      </c>
      <c r="C63" s="548"/>
      <c r="D63" s="428" t="str">
        <f>Entire_FiscalYear</f>
        <v>07/01/12 - 06/30/13</v>
      </c>
      <c r="E63" s="1212">
        <f t="shared" ca="1" si="49"/>
        <v>0</v>
      </c>
      <c r="F63" s="1212">
        <f ca="1">F29*F$18</f>
        <v>0</v>
      </c>
      <c r="G63" s="1212">
        <f t="shared" ref="G63:R63" ca="1" si="51">G29*G$18</f>
        <v>0</v>
      </c>
      <c r="H63" s="1212">
        <f t="shared" ca="1" si="51"/>
        <v>0</v>
      </c>
      <c r="I63" s="1212">
        <f t="shared" ca="1" si="51"/>
        <v>0</v>
      </c>
      <c r="J63" s="1212">
        <f t="shared" ca="1" si="51"/>
        <v>0</v>
      </c>
      <c r="K63" s="1212">
        <f t="shared" ca="1" si="51"/>
        <v>0</v>
      </c>
      <c r="L63" s="1212">
        <f t="shared" ca="1" si="51"/>
        <v>0</v>
      </c>
      <c r="M63" s="1212">
        <f t="shared" ca="1" si="51"/>
        <v>0</v>
      </c>
      <c r="N63" s="1212">
        <f t="shared" ca="1" si="51"/>
        <v>0</v>
      </c>
      <c r="O63" s="1212">
        <f t="shared" ca="1" si="51"/>
        <v>0</v>
      </c>
      <c r="P63" s="1212">
        <f t="shared" ca="1" si="51"/>
        <v>0</v>
      </c>
      <c r="Q63" s="1212">
        <f t="shared" ca="1" si="51"/>
        <v>0</v>
      </c>
      <c r="R63" s="1212">
        <f t="shared" ca="1" si="51"/>
        <v>0</v>
      </c>
    </row>
    <row r="64" spans="1:18" s="63" customFormat="1" ht="15.75" customHeight="1">
      <c r="A64" s="127">
        <v>23</v>
      </c>
      <c r="B64" s="547" t="s">
        <v>827</v>
      </c>
      <c r="C64" s="548"/>
      <c r="D64" s="428" t="str">
        <f>Entire_FiscalYear</f>
        <v>07/01/12 - 06/30/13</v>
      </c>
      <c r="E64" s="1212">
        <f t="shared" ca="1" si="49"/>
        <v>0</v>
      </c>
      <c r="F64" s="1212">
        <f ca="1">F29*F$19</f>
        <v>0</v>
      </c>
      <c r="G64" s="1212">
        <f t="shared" ref="G64:R64" ca="1" si="52">G29*G$19</f>
        <v>0</v>
      </c>
      <c r="H64" s="1212">
        <f t="shared" ca="1" si="52"/>
        <v>0</v>
      </c>
      <c r="I64" s="1212">
        <f t="shared" ca="1" si="52"/>
        <v>0</v>
      </c>
      <c r="J64" s="1212">
        <f t="shared" ca="1" si="52"/>
        <v>0</v>
      </c>
      <c r="K64" s="1212">
        <f t="shared" ca="1" si="52"/>
        <v>0</v>
      </c>
      <c r="L64" s="1212">
        <f t="shared" ca="1" si="52"/>
        <v>0</v>
      </c>
      <c r="M64" s="1212">
        <f t="shared" ca="1" si="52"/>
        <v>0</v>
      </c>
      <c r="N64" s="1212">
        <f t="shared" ca="1" si="52"/>
        <v>0</v>
      </c>
      <c r="O64" s="1212">
        <f t="shared" ca="1" si="52"/>
        <v>0</v>
      </c>
      <c r="P64" s="1212">
        <f t="shared" ca="1" si="52"/>
        <v>0</v>
      </c>
      <c r="Q64" s="1212">
        <f t="shared" ca="1" si="52"/>
        <v>0</v>
      </c>
      <c r="R64" s="1212">
        <f t="shared" ca="1" si="52"/>
        <v>0</v>
      </c>
    </row>
    <row r="65" spans="1:18" s="63" customFormat="1" ht="3.75" customHeight="1">
      <c r="A65" s="111"/>
      <c r="B65" s="64"/>
      <c r="C65" s="65"/>
      <c r="D65" s="66"/>
      <c r="E65" s="1217"/>
      <c r="F65" s="1210"/>
      <c r="G65" s="1210"/>
      <c r="H65" s="1210"/>
      <c r="I65" s="1210"/>
      <c r="J65" s="1210"/>
      <c r="K65" s="1210"/>
      <c r="L65" s="1210"/>
      <c r="M65" s="1210"/>
      <c r="N65" s="1210"/>
      <c r="O65" s="1210"/>
      <c r="P65" s="1210"/>
      <c r="Q65" s="1210"/>
      <c r="R65" s="1210"/>
    </row>
    <row r="66" spans="1:18" s="63" customFormat="1" ht="15.75" customHeight="1">
      <c r="A66" s="127">
        <v>24</v>
      </c>
      <c r="B66" s="547" t="s">
        <v>497</v>
      </c>
      <c r="C66" s="548"/>
      <c r="D66" s="428" t="str">
        <f>Entire_FiscalYear</f>
        <v>07/01/12 - 06/30/13</v>
      </c>
      <c r="E66" s="1212">
        <f ca="1">SUM(F66:R66)</f>
        <v>0</v>
      </c>
      <c r="F66" s="1212">
        <f ca="1">F30*F$17</f>
        <v>0</v>
      </c>
      <c r="G66" s="1212">
        <f t="shared" ref="G66:R66" ca="1" si="53">G30*G$17</f>
        <v>0</v>
      </c>
      <c r="H66" s="1212">
        <f t="shared" ca="1" si="53"/>
        <v>0</v>
      </c>
      <c r="I66" s="1212">
        <f t="shared" ca="1" si="53"/>
        <v>0</v>
      </c>
      <c r="J66" s="1212">
        <f t="shared" ca="1" si="53"/>
        <v>0</v>
      </c>
      <c r="K66" s="1212">
        <f t="shared" ca="1" si="53"/>
        <v>0</v>
      </c>
      <c r="L66" s="1212">
        <f t="shared" ca="1" si="53"/>
        <v>0</v>
      </c>
      <c r="M66" s="1212">
        <f t="shared" ca="1" si="53"/>
        <v>0</v>
      </c>
      <c r="N66" s="1212">
        <f t="shared" ca="1" si="53"/>
        <v>0</v>
      </c>
      <c r="O66" s="1212">
        <f t="shared" ca="1" si="53"/>
        <v>0</v>
      </c>
      <c r="P66" s="1212">
        <f t="shared" ca="1" si="53"/>
        <v>0</v>
      </c>
      <c r="Q66" s="1212">
        <f t="shared" ca="1" si="53"/>
        <v>0</v>
      </c>
      <c r="R66" s="1212">
        <f t="shared" ca="1" si="53"/>
        <v>0</v>
      </c>
    </row>
    <row r="67" spans="1:18" s="63" customFormat="1" ht="15.75" hidden="1" customHeight="1">
      <c r="A67" s="127">
        <v>31</v>
      </c>
      <c r="B67" s="547" t="s">
        <v>498</v>
      </c>
      <c r="C67" s="548"/>
      <c r="D67" s="428" t="str">
        <f>Entire_FiscalYear</f>
        <v>07/01/12 - 06/30/13</v>
      </c>
      <c r="E67" s="1212">
        <f t="shared" ca="1" si="49"/>
        <v>0</v>
      </c>
      <c r="F67" s="1212">
        <f ca="1">F30*F$18</f>
        <v>0</v>
      </c>
      <c r="G67" s="1212">
        <f t="shared" ref="G67:R67" ca="1" si="54">G30*G$18</f>
        <v>0</v>
      </c>
      <c r="H67" s="1212">
        <f t="shared" ca="1" si="54"/>
        <v>0</v>
      </c>
      <c r="I67" s="1212">
        <f t="shared" ca="1" si="54"/>
        <v>0</v>
      </c>
      <c r="J67" s="1212">
        <f t="shared" ca="1" si="54"/>
        <v>0</v>
      </c>
      <c r="K67" s="1212">
        <f t="shared" ca="1" si="54"/>
        <v>0</v>
      </c>
      <c r="L67" s="1212">
        <f t="shared" ca="1" si="54"/>
        <v>0</v>
      </c>
      <c r="M67" s="1212">
        <f t="shared" ca="1" si="54"/>
        <v>0</v>
      </c>
      <c r="N67" s="1212">
        <f t="shared" ca="1" si="54"/>
        <v>0</v>
      </c>
      <c r="O67" s="1212">
        <f t="shared" ca="1" si="54"/>
        <v>0</v>
      </c>
      <c r="P67" s="1212">
        <f t="shared" ca="1" si="54"/>
        <v>0</v>
      </c>
      <c r="Q67" s="1212">
        <f t="shared" ca="1" si="54"/>
        <v>0</v>
      </c>
      <c r="R67" s="1212">
        <f t="shared" ca="1" si="54"/>
        <v>0</v>
      </c>
    </row>
    <row r="68" spans="1:18" s="63" customFormat="1" ht="15.75" customHeight="1">
      <c r="A68" s="127">
        <v>25</v>
      </c>
      <c r="B68" s="547" t="s">
        <v>499</v>
      </c>
      <c r="C68" s="548"/>
      <c r="D68" s="428" t="str">
        <f>Entire_FiscalYear</f>
        <v>07/01/12 - 06/30/13</v>
      </c>
      <c r="E68" s="1212">
        <f t="shared" ca="1" si="49"/>
        <v>0</v>
      </c>
      <c r="F68" s="1212">
        <f ca="1">F30*F$19</f>
        <v>0</v>
      </c>
      <c r="G68" s="1212">
        <f t="shared" ref="G68:R68" ca="1" si="55">G30*G$19</f>
        <v>0</v>
      </c>
      <c r="H68" s="1212">
        <f t="shared" ca="1" si="55"/>
        <v>0</v>
      </c>
      <c r="I68" s="1212">
        <f t="shared" ca="1" si="55"/>
        <v>0</v>
      </c>
      <c r="J68" s="1212">
        <f t="shared" ca="1" si="55"/>
        <v>0</v>
      </c>
      <c r="K68" s="1212">
        <f t="shared" ca="1" si="55"/>
        <v>0</v>
      </c>
      <c r="L68" s="1212">
        <f t="shared" ca="1" si="55"/>
        <v>0</v>
      </c>
      <c r="M68" s="1212">
        <f t="shared" ca="1" si="55"/>
        <v>0</v>
      </c>
      <c r="N68" s="1212">
        <f t="shared" ca="1" si="55"/>
        <v>0</v>
      </c>
      <c r="O68" s="1212">
        <f t="shared" ca="1" si="55"/>
        <v>0</v>
      </c>
      <c r="P68" s="1212">
        <f t="shared" ca="1" si="55"/>
        <v>0</v>
      </c>
      <c r="Q68" s="1212">
        <f t="shared" ca="1" si="55"/>
        <v>0</v>
      </c>
      <c r="R68" s="1212">
        <f t="shared" ca="1" si="55"/>
        <v>0</v>
      </c>
    </row>
    <row r="69" spans="1:18" s="63" customFormat="1" ht="3.75" customHeight="1">
      <c r="A69" s="111"/>
      <c r="B69" s="543"/>
      <c r="C69" s="544"/>
      <c r="D69" s="66"/>
      <c r="E69" s="1210"/>
      <c r="F69" s="1210"/>
      <c r="G69" s="1210"/>
      <c r="H69" s="1210"/>
      <c r="I69" s="1210"/>
      <c r="J69" s="1210"/>
      <c r="K69" s="1210"/>
      <c r="L69" s="1210"/>
      <c r="M69" s="1210"/>
      <c r="N69" s="1210"/>
      <c r="O69" s="1210"/>
      <c r="P69" s="1210"/>
      <c r="Q69" s="1210"/>
      <c r="R69" s="1210"/>
    </row>
    <row r="70" spans="1:18" s="63" customFormat="1" ht="15.75" customHeight="1">
      <c r="A70" s="110">
        <v>26</v>
      </c>
      <c r="B70" s="547" t="s">
        <v>829</v>
      </c>
      <c r="C70" s="548"/>
      <c r="D70" s="428" t="str">
        <f>Entire_FiscalYear</f>
        <v>07/01/12 - 06/30/13</v>
      </c>
      <c r="E70" s="1212">
        <f ca="1">SUM(F70:R70)</f>
        <v>0</v>
      </c>
      <c r="F70" s="1212">
        <f ca="1">F31*F$17</f>
        <v>0</v>
      </c>
      <c r="G70" s="1212">
        <f t="shared" ref="G70:R70" ca="1" si="56">G31*G$17</f>
        <v>0</v>
      </c>
      <c r="H70" s="1212">
        <f t="shared" ca="1" si="56"/>
        <v>0</v>
      </c>
      <c r="I70" s="1212">
        <f t="shared" ca="1" si="56"/>
        <v>0</v>
      </c>
      <c r="J70" s="1212">
        <f t="shared" ca="1" si="56"/>
        <v>0</v>
      </c>
      <c r="K70" s="1212">
        <f t="shared" ca="1" si="56"/>
        <v>0</v>
      </c>
      <c r="L70" s="1212">
        <f t="shared" ca="1" si="56"/>
        <v>0</v>
      </c>
      <c r="M70" s="1212">
        <f t="shared" ca="1" si="56"/>
        <v>0</v>
      </c>
      <c r="N70" s="1212">
        <f t="shared" ca="1" si="56"/>
        <v>0</v>
      </c>
      <c r="O70" s="1212">
        <f t="shared" ca="1" si="56"/>
        <v>0</v>
      </c>
      <c r="P70" s="1212">
        <f t="shared" ca="1" si="56"/>
        <v>0</v>
      </c>
      <c r="Q70" s="1212">
        <f t="shared" ca="1" si="56"/>
        <v>0</v>
      </c>
      <c r="R70" s="1212">
        <f t="shared" ca="1" si="56"/>
        <v>0</v>
      </c>
    </row>
    <row r="71" spans="1:18" s="63" customFormat="1" ht="15.95" hidden="1" customHeight="1">
      <c r="A71" s="110">
        <v>34</v>
      </c>
      <c r="B71" s="547" t="s">
        <v>830</v>
      </c>
      <c r="C71" s="548"/>
      <c r="D71" s="428" t="str">
        <f>Entire_FiscalYear</f>
        <v>07/01/12 - 06/30/13</v>
      </c>
      <c r="E71" s="1212">
        <f ca="1">SUM(F71:R71)</f>
        <v>0</v>
      </c>
      <c r="F71" s="1212">
        <f ca="1">F31*F$18</f>
        <v>0</v>
      </c>
      <c r="G71" s="1212">
        <f t="shared" ref="G71:R71" ca="1" si="57">G31*G$18</f>
        <v>0</v>
      </c>
      <c r="H71" s="1212">
        <f t="shared" ca="1" si="57"/>
        <v>0</v>
      </c>
      <c r="I71" s="1212">
        <f t="shared" ca="1" si="57"/>
        <v>0</v>
      </c>
      <c r="J71" s="1212">
        <f t="shared" ca="1" si="57"/>
        <v>0</v>
      </c>
      <c r="K71" s="1212">
        <f t="shared" ca="1" si="57"/>
        <v>0</v>
      </c>
      <c r="L71" s="1212">
        <f t="shared" ca="1" si="57"/>
        <v>0</v>
      </c>
      <c r="M71" s="1212">
        <f t="shared" ca="1" si="57"/>
        <v>0</v>
      </c>
      <c r="N71" s="1212">
        <f t="shared" ca="1" si="57"/>
        <v>0</v>
      </c>
      <c r="O71" s="1212">
        <f t="shared" ca="1" si="57"/>
        <v>0</v>
      </c>
      <c r="P71" s="1212">
        <f t="shared" ca="1" si="57"/>
        <v>0</v>
      </c>
      <c r="Q71" s="1212">
        <f t="shared" ca="1" si="57"/>
        <v>0</v>
      </c>
      <c r="R71" s="1212">
        <f t="shared" ca="1" si="57"/>
        <v>0</v>
      </c>
    </row>
    <row r="72" spans="1:18" s="63" customFormat="1" ht="15.95" customHeight="1">
      <c r="A72" s="110">
        <v>27</v>
      </c>
      <c r="B72" s="547" t="s">
        <v>831</v>
      </c>
      <c r="C72" s="548"/>
      <c r="D72" s="428" t="str">
        <f>Entire_FiscalYear</f>
        <v>07/01/12 - 06/30/13</v>
      </c>
      <c r="E72" s="1212">
        <f ca="1">SUM(F72:R72)</f>
        <v>0</v>
      </c>
      <c r="F72" s="1212">
        <f ca="1">F31*F$19</f>
        <v>0</v>
      </c>
      <c r="G72" s="1212">
        <f t="shared" ref="G72:R72" ca="1" si="58">G31*G$19</f>
        <v>0</v>
      </c>
      <c r="H72" s="1212">
        <f t="shared" ca="1" si="58"/>
        <v>0</v>
      </c>
      <c r="I72" s="1212">
        <f t="shared" ca="1" si="58"/>
        <v>0</v>
      </c>
      <c r="J72" s="1212">
        <f t="shared" ca="1" si="58"/>
        <v>0</v>
      </c>
      <c r="K72" s="1212">
        <f t="shared" ca="1" si="58"/>
        <v>0</v>
      </c>
      <c r="L72" s="1212">
        <f t="shared" ca="1" si="58"/>
        <v>0</v>
      </c>
      <c r="M72" s="1212">
        <f t="shared" ca="1" si="58"/>
        <v>0</v>
      </c>
      <c r="N72" s="1212">
        <f t="shared" ca="1" si="58"/>
        <v>0</v>
      </c>
      <c r="O72" s="1212">
        <f t="shared" ca="1" si="58"/>
        <v>0</v>
      </c>
      <c r="P72" s="1212">
        <f t="shared" ca="1" si="58"/>
        <v>0</v>
      </c>
      <c r="Q72" s="1212">
        <f t="shared" ca="1" si="58"/>
        <v>0</v>
      </c>
      <c r="R72" s="1212">
        <f t="shared" ca="1" si="58"/>
        <v>0</v>
      </c>
    </row>
    <row r="73" spans="1:18" s="63" customFormat="1" ht="3.75" customHeight="1">
      <c r="A73" s="111"/>
      <c r="B73" s="64"/>
      <c r="C73" s="65"/>
      <c r="D73" s="66"/>
      <c r="E73" s="1213"/>
      <c r="F73" s="1213"/>
      <c r="G73" s="1213"/>
      <c r="H73" s="1213"/>
      <c r="I73" s="1213"/>
      <c r="J73" s="1213"/>
      <c r="K73" s="1213"/>
      <c r="L73" s="1213"/>
      <c r="M73" s="1213"/>
      <c r="N73" s="1213"/>
      <c r="O73" s="1213"/>
      <c r="P73" s="1213"/>
      <c r="Q73" s="1213"/>
      <c r="R73" s="1213"/>
    </row>
    <row r="74" spans="1:18" s="63" customFormat="1" ht="15.95" customHeight="1">
      <c r="A74" s="110">
        <v>28</v>
      </c>
      <c r="B74" s="62" t="s">
        <v>224</v>
      </c>
      <c r="C74" s="57"/>
      <c r="D74" s="428" t="str">
        <f>Entire_FiscalYear</f>
        <v>07/01/12 - 06/30/13</v>
      </c>
      <c r="E74" s="1212">
        <f ca="1">SUM(F74:R74)</f>
        <v>0</v>
      </c>
      <c r="F74" s="1208">
        <f ca="1">F32*F17</f>
        <v>0</v>
      </c>
      <c r="G74" s="1208">
        <f ca="1">G32*G17</f>
        <v>0</v>
      </c>
      <c r="H74" s="1208">
        <f t="shared" ref="H74:R74" ca="1" si="59">H32*H17</f>
        <v>0</v>
      </c>
      <c r="I74" s="1208">
        <f t="shared" ca="1" si="59"/>
        <v>0</v>
      </c>
      <c r="J74" s="1208">
        <f t="shared" ca="1" si="59"/>
        <v>0</v>
      </c>
      <c r="K74" s="1208">
        <f t="shared" ca="1" si="59"/>
        <v>0</v>
      </c>
      <c r="L74" s="1208">
        <f t="shared" ca="1" si="59"/>
        <v>0</v>
      </c>
      <c r="M74" s="1208">
        <f t="shared" ca="1" si="59"/>
        <v>0</v>
      </c>
      <c r="N74" s="1208">
        <f t="shared" ca="1" si="59"/>
        <v>0</v>
      </c>
      <c r="O74" s="1208">
        <f t="shared" ca="1" si="59"/>
        <v>0</v>
      </c>
      <c r="P74" s="1208">
        <f t="shared" ca="1" si="59"/>
        <v>0</v>
      </c>
      <c r="Q74" s="1208">
        <f t="shared" ca="1" si="59"/>
        <v>0</v>
      </c>
      <c r="R74" s="1208">
        <f t="shared" ca="1" si="59"/>
        <v>0</v>
      </c>
    </row>
    <row r="75" spans="1:18" ht="16.5" customHeight="1"/>
    <row r="77" spans="1:18">
      <c r="D77" s="50"/>
    </row>
    <row r="78" spans="1:18">
      <c r="D78" s="46" t="s">
        <v>818</v>
      </c>
    </row>
  </sheetData>
  <sheetProtection password="F140" sheet="1" objects="1" scenarios="1"/>
  <customSheetViews>
    <customSheetView guid="{3C347D85-A9C8-40DE-8556-FF44E8446C58}" scale="75" showGridLines="0" fitToPage="1" hiddenRows="1" showRuler="0" topLeftCell="A31">
      <selection activeCell="A71" sqref="A71:IV72"/>
      <pageMargins left="0.5" right="0.5" top="0.5" bottom="0.5" header="0.5" footer="0.5"/>
      <printOptions horizontalCentered="1" verticalCentered="1"/>
      <pageSetup paperSize="5" scale="52" orientation="landscape" r:id="rId1"/>
      <headerFooter alignWithMargins="0">
        <oddFooter>&amp;L&amp;"Arial"&amp;08J:\Tst\CFRS\DEVELMNT\CR20042005\CFRS_20042005_CC99999X_(V8.01Beta)_Detail_Template.xls&amp;R&amp;"Arial"&amp;08&amp;A</oddFooter>
      </headerFooter>
    </customSheetView>
    <customSheetView guid="{39467F21-71F3-11D4-88B2-DA4501A98828}" scale="75" showRuler="0">
      <selection activeCell="F6" sqref="F6"/>
      <pageMargins left="0.75" right="0.75" top="1" bottom="1" header="0.5" footer="0.5"/>
      <pageSetup paperSize="5" scale="50" orientation="landscape" r:id="rId2"/>
      <headerFooter alignWithMargins="0"/>
    </customSheetView>
  </customSheetViews>
  <mergeCells count="44">
    <mergeCell ref="B50:C52"/>
    <mergeCell ref="B19:D19"/>
    <mergeCell ref="B60:C60"/>
    <mergeCell ref="B34:C36"/>
    <mergeCell ref="B55:C55"/>
    <mergeCell ref="B59:C59"/>
    <mergeCell ref="B56:C56"/>
    <mergeCell ref="B44:C46"/>
    <mergeCell ref="A3:E3"/>
    <mergeCell ref="B58:C58"/>
    <mergeCell ref="B47:C49"/>
    <mergeCell ref="B15:D15"/>
    <mergeCell ref="B14:D14"/>
    <mergeCell ref="B13:D13"/>
    <mergeCell ref="A6:B6"/>
    <mergeCell ref="B18:D18"/>
    <mergeCell ref="B54:C54"/>
    <mergeCell ref="A7:B7"/>
    <mergeCell ref="A9:B9"/>
    <mergeCell ref="B32:D32"/>
    <mergeCell ref="B27:C27"/>
    <mergeCell ref="B31:C31"/>
    <mergeCell ref="B28:C28"/>
    <mergeCell ref="B17:D17"/>
    <mergeCell ref="A11:B11"/>
    <mergeCell ref="B40:C42"/>
    <mergeCell ref="E10:E12"/>
    <mergeCell ref="G10:G11"/>
    <mergeCell ref="F10:F11"/>
    <mergeCell ref="A10:B10"/>
    <mergeCell ref="B21:C23"/>
    <mergeCell ref="A12:D12"/>
    <mergeCell ref="B29:C29"/>
    <mergeCell ref="R10:R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</mergeCells>
  <phoneticPr fontId="0" type="noConversion"/>
  <pageMargins left="0.25" right="0.25" top="0.25" bottom="0.3" header="0.4" footer="0.25"/>
  <pageSetup paperSize="5" scale="85" fitToWidth="255" orientation="landscape" r:id="rId3"/>
  <headerFooter alignWithMargins="0">
    <oddFooter>&amp;R&amp;"Arial"&amp;08MH1966_MODE5(OTHR)</oddFooter>
  </headerFooter>
  <colBreaks count="1" manualBreakCount="1">
    <brk id="11" max="73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6">
    <pageSetUpPr fitToPage="1"/>
  </sheetPr>
  <dimension ref="A1:T76"/>
  <sheetViews>
    <sheetView zoomScale="75" zoomScaleNormal="75" workbookViewId="0">
      <selection activeCell="K14" sqref="K14"/>
    </sheetView>
  </sheetViews>
  <sheetFormatPr defaultRowHeight="15"/>
  <cols>
    <col min="1" max="1" width="3.88671875" style="46" customWidth="1"/>
    <col min="2" max="2" width="14.21875" style="46" customWidth="1"/>
    <col min="3" max="3" width="27.77734375" style="46" customWidth="1"/>
    <col min="4" max="4" width="17.44140625" style="46" customWidth="1"/>
    <col min="5" max="7" width="14.21875" style="46" customWidth="1"/>
    <col min="8" max="20" width="11.44140625" style="46" customWidth="1"/>
    <col min="21" max="16384" width="8.88671875" style="67"/>
  </cols>
  <sheetData>
    <row r="1" spans="1:20" s="46" customFormat="1" ht="19.5" customHeight="1" thickBot="1">
      <c r="A1" s="475" t="s">
        <v>624</v>
      </c>
      <c r="B1" s="452"/>
      <c r="C1" s="452"/>
      <c r="D1" s="452"/>
      <c r="E1" s="452"/>
      <c r="F1" s="452"/>
      <c r="G1" s="453"/>
      <c r="H1" s="453"/>
      <c r="I1" s="453"/>
      <c r="J1" s="453"/>
      <c r="K1" s="478" t="s">
        <v>1012</v>
      </c>
      <c r="L1" s="453"/>
      <c r="M1" s="453"/>
      <c r="N1" s="456"/>
      <c r="O1" s="456"/>
      <c r="P1" s="456"/>
      <c r="Q1" s="456"/>
      <c r="R1" s="456"/>
      <c r="S1" s="456"/>
      <c r="T1" s="481" t="s">
        <v>1012</v>
      </c>
    </row>
    <row r="2" spans="1:20" s="46" customFormat="1" ht="19.5" customHeight="1" thickTop="1">
      <c r="A2" s="476" t="s">
        <v>455</v>
      </c>
      <c r="B2"/>
      <c r="C2"/>
      <c r="D2"/>
      <c r="E2"/>
      <c r="F2"/>
      <c r="G2"/>
      <c r="H2"/>
      <c r="I2"/>
      <c r="J2"/>
      <c r="K2"/>
      <c r="L2"/>
      <c r="N2"/>
      <c r="O2"/>
      <c r="P2"/>
      <c r="Q2"/>
      <c r="R2"/>
      <c r="S2"/>
    </row>
    <row r="3" spans="1:20" s="46" customFormat="1" ht="49.7" customHeight="1">
      <c r="A3" s="1447" t="s">
        <v>636</v>
      </c>
      <c r="B3" s="1318"/>
      <c r="C3" s="1318"/>
      <c r="D3" s="1318"/>
      <c r="E3" s="1318"/>
      <c r="F3" s="1318"/>
      <c r="G3" s="1318"/>
      <c r="I3" s="285"/>
      <c r="K3" s="479" t="str">
        <f ca="1">IF(N12&lt;&gt;"","PAGE 1 OF 2","PAGE 1 OF 1")</f>
        <v>PAGE 1 OF 1</v>
      </c>
      <c r="N3"/>
      <c r="O3"/>
      <c r="P3"/>
      <c r="Q3"/>
      <c r="R3"/>
      <c r="S3"/>
      <c r="T3" s="479" t="s">
        <v>206</v>
      </c>
    </row>
    <row r="4" spans="1:20" s="46" customFormat="1" ht="19.5" customHeight="1">
      <c r="A4" s="477" t="str">
        <f>"MH1966 "&amp;Revision_Date</f>
        <v>MH1966 (Rev. 9/2013)</v>
      </c>
      <c r="G4" s="261">
        <f ca="1">G5+'MH1966_MODE5(OTHR)'!E5+'MH1966_MODE15_(1)'!G5</f>
        <v>0</v>
      </c>
      <c r="I4" s="49"/>
      <c r="K4" s="480" t="str">
        <f>"FISCAL YEAR "&amp; FiscalYear_with_Dash</f>
        <v>FISCAL YEAR 2012 - 2013</v>
      </c>
      <c r="N4"/>
      <c r="O4"/>
      <c r="P4"/>
      <c r="Q4"/>
      <c r="R4"/>
      <c r="S4"/>
      <c r="T4" s="480" t="str">
        <f>"FISCAL YEAR "&amp; FiscalYear_with_Dash</f>
        <v>FISCAL YEAR 2012 - 2013</v>
      </c>
    </row>
    <row r="5" spans="1:20" s="46" customFormat="1" ht="15.75" customHeight="1">
      <c r="A5" s="44"/>
      <c r="B5" s="45"/>
      <c r="C5" s="45"/>
      <c r="D5" s="45"/>
      <c r="E5" s="45"/>
      <c r="F5" s="45"/>
      <c r="G5" s="260">
        <f ca="1">SUM(H5:T5)</f>
        <v>0</v>
      </c>
      <c r="H5" s="260">
        <f ca="1">IF(H7="NR",1,0)</f>
        <v>0</v>
      </c>
      <c r="I5" s="260">
        <f t="shared" ref="I5:T5" ca="1" si="0">IF(I7="NR",1,0)</f>
        <v>0</v>
      </c>
      <c r="J5" s="260">
        <f t="shared" ca="1" si="0"/>
        <v>0</v>
      </c>
      <c r="K5" s="260">
        <f t="shared" ca="1" si="0"/>
        <v>0</v>
      </c>
      <c r="L5" s="260">
        <f t="shared" ca="1" si="0"/>
        <v>0</v>
      </c>
      <c r="M5" s="260">
        <f t="shared" ca="1" si="0"/>
        <v>0</v>
      </c>
      <c r="N5" s="260">
        <f t="shared" ca="1" si="0"/>
        <v>0</v>
      </c>
      <c r="O5" s="260">
        <f t="shared" ca="1" si="0"/>
        <v>0</v>
      </c>
      <c r="P5" s="260">
        <f t="shared" ca="1" si="0"/>
        <v>0</v>
      </c>
      <c r="Q5" s="260">
        <f t="shared" ca="1" si="0"/>
        <v>0</v>
      </c>
      <c r="R5" s="260">
        <f t="shared" ca="1" si="0"/>
        <v>0</v>
      </c>
      <c r="S5" s="260">
        <f t="shared" ca="1" si="0"/>
        <v>0</v>
      </c>
      <c r="T5" s="260">
        <f t="shared" ca="1" si="0"/>
        <v>0</v>
      </c>
    </row>
    <row r="6" spans="1:20" s="46" customFormat="1" ht="15.75" customHeight="1">
      <c r="A6" s="1443" t="s">
        <v>174</v>
      </c>
      <c r="B6" s="1443"/>
      <c r="C6" s="344">
        <f>County_Name</f>
        <v>0</v>
      </c>
      <c r="D6" s="259"/>
      <c r="E6" s="259"/>
      <c r="F6" s="259"/>
      <c r="G6" s="259">
        <v>19</v>
      </c>
      <c r="H6" s="259">
        <f ca="1">GetIndex(G6)</f>
        <v>0</v>
      </c>
      <c r="I6" s="259">
        <f t="shared" ref="I6:T6" ca="1" si="1">GetIndex(H6)</f>
        <v>0</v>
      </c>
      <c r="J6" s="259">
        <f t="shared" ca="1" si="1"/>
        <v>0</v>
      </c>
      <c r="K6" s="259">
        <f t="shared" ca="1" si="1"/>
        <v>0</v>
      </c>
      <c r="L6" s="259">
        <f t="shared" ca="1" si="1"/>
        <v>0</v>
      </c>
      <c r="M6" s="259">
        <f t="shared" ca="1" si="1"/>
        <v>0</v>
      </c>
      <c r="N6" s="259">
        <f t="shared" ca="1" si="1"/>
        <v>0</v>
      </c>
      <c r="O6" s="259">
        <f t="shared" ca="1" si="1"/>
        <v>0</v>
      </c>
      <c r="P6" s="259">
        <f t="shared" ca="1" si="1"/>
        <v>0</v>
      </c>
      <c r="Q6" s="259">
        <f t="shared" ca="1" si="1"/>
        <v>0</v>
      </c>
      <c r="R6" s="259">
        <f t="shared" ca="1" si="1"/>
        <v>0</v>
      </c>
      <c r="S6" s="259">
        <f t="shared" ca="1" si="1"/>
        <v>0</v>
      </c>
      <c r="T6" s="259">
        <f t="shared" ca="1" si="1"/>
        <v>0</v>
      </c>
    </row>
    <row r="7" spans="1:20" s="46" customFormat="1" ht="15.75" customHeight="1">
      <c r="A7" s="1443" t="s">
        <v>175</v>
      </c>
      <c r="B7" s="1443"/>
      <c r="C7" s="344">
        <f>County_Code</f>
        <v>0</v>
      </c>
      <c r="G7" s="45"/>
      <c r="H7" s="47" t="str">
        <f ca="1">GetInfo("Settlement Type", H6)</f>
        <v/>
      </c>
      <c r="I7" s="47" t="str">
        <f t="shared" ref="I7:T7" ca="1" si="2">GetInfo("Settlement Type", I6)</f>
        <v/>
      </c>
      <c r="J7" s="47" t="str">
        <f t="shared" ca="1" si="2"/>
        <v/>
      </c>
      <c r="K7" s="47" t="str">
        <f t="shared" ca="1" si="2"/>
        <v/>
      </c>
      <c r="L7" s="47" t="str">
        <f t="shared" ca="1" si="2"/>
        <v/>
      </c>
      <c r="M7" s="47" t="str">
        <f t="shared" ca="1" si="2"/>
        <v/>
      </c>
      <c r="N7" s="47" t="str">
        <f t="shared" ca="1" si="2"/>
        <v/>
      </c>
      <c r="O7" s="47" t="str">
        <f t="shared" ca="1" si="2"/>
        <v/>
      </c>
      <c r="P7" s="47" t="str">
        <f t="shared" ca="1" si="2"/>
        <v/>
      </c>
      <c r="Q7" s="47" t="str">
        <f t="shared" ca="1" si="2"/>
        <v/>
      </c>
      <c r="R7" s="47" t="str">
        <f t="shared" ca="1" si="2"/>
        <v/>
      </c>
      <c r="S7" s="47" t="str">
        <f t="shared" ca="1" si="2"/>
        <v/>
      </c>
      <c r="T7" s="47" t="str">
        <f t="shared" ca="1" si="2"/>
        <v/>
      </c>
    </row>
    <row r="8" spans="1:20" s="46" customFormat="1" ht="4.1500000000000004" customHeight="1">
      <c r="A8" s="763"/>
      <c r="B8" s="49"/>
      <c r="C8" s="347"/>
      <c r="D8" s="49"/>
      <c r="E8" s="49"/>
      <c r="F8" s="49"/>
    </row>
    <row r="9" spans="1:20" s="54" customFormat="1" ht="15" customHeight="1">
      <c r="A9" s="1424" t="s">
        <v>176</v>
      </c>
      <c r="B9" s="1425"/>
      <c r="C9" s="346">
        <f>MH1900_INFO!B7</f>
        <v>0</v>
      </c>
      <c r="D9" s="233"/>
      <c r="E9" s="819" t="s">
        <v>161</v>
      </c>
      <c r="F9" s="819" t="s">
        <v>162</v>
      </c>
      <c r="G9" s="761" t="s">
        <v>132</v>
      </c>
      <c r="H9" s="754" t="s">
        <v>163</v>
      </c>
      <c r="I9" s="754" t="s">
        <v>164</v>
      </c>
      <c r="J9" s="754" t="s">
        <v>165</v>
      </c>
      <c r="K9" s="754" t="s">
        <v>166</v>
      </c>
      <c r="L9" s="754" t="s">
        <v>133</v>
      </c>
      <c r="M9" s="754" t="s">
        <v>167</v>
      </c>
      <c r="N9" s="761" t="s">
        <v>168</v>
      </c>
      <c r="O9" s="754" t="s">
        <v>169</v>
      </c>
      <c r="P9" s="754" t="s">
        <v>170</v>
      </c>
      <c r="Q9" s="754" t="s">
        <v>171</v>
      </c>
      <c r="R9" s="754" t="s">
        <v>316</v>
      </c>
      <c r="S9" s="754" t="s">
        <v>395</v>
      </c>
      <c r="T9" s="754" t="s">
        <v>396</v>
      </c>
    </row>
    <row r="10" spans="1:20" s="54" customFormat="1" ht="15" customHeight="1">
      <c r="A10" s="1424" t="s">
        <v>177</v>
      </c>
      <c r="B10" s="1425"/>
      <c r="C10" s="346">
        <f>MH1900_INFO!B8</f>
        <v>0</v>
      </c>
      <c r="E10" s="1404" t="s">
        <v>1071</v>
      </c>
      <c r="F10" s="1448" t="s">
        <v>1072</v>
      </c>
      <c r="G10" s="1450" t="s">
        <v>208</v>
      </c>
      <c r="H10" s="767" t="s">
        <v>172</v>
      </c>
      <c r="I10" s="767" t="s">
        <v>172</v>
      </c>
      <c r="J10" s="767" t="s">
        <v>172</v>
      </c>
      <c r="K10" s="1229" t="s">
        <v>172</v>
      </c>
      <c r="L10" s="1229" t="s">
        <v>172</v>
      </c>
      <c r="M10" s="754" t="s">
        <v>172</v>
      </c>
      <c r="N10" s="767" t="s">
        <v>172</v>
      </c>
      <c r="O10" s="767" t="s">
        <v>172</v>
      </c>
      <c r="P10" s="767" t="s">
        <v>172</v>
      </c>
      <c r="Q10" s="767" t="s">
        <v>172</v>
      </c>
      <c r="R10" s="767" t="s">
        <v>172</v>
      </c>
      <c r="S10" s="767" t="s">
        <v>172</v>
      </c>
      <c r="T10" s="754" t="s">
        <v>172</v>
      </c>
    </row>
    <row r="11" spans="1:20" s="54" customFormat="1" ht="15" customHeight="1">
      <c r="A11" s="770"/>
      <c r="B11" s="765" t="s">
        <v>207</v>
      </c>
      <c r="C11" s="53" t="s">
        <v>226</v>
      </c>
      <c r="D11" s="57"/>
      <c r="E11" s="1403"/>
      <c r="F11" s="1449"/>
      <c r="G11" s="1451"/>
      <c r="H11" s="766" t="s">
        <v>173</v>
      </c>
      <c r="I11" s="766" t="s">
        <v>173</v>
      </c>
      <c r="J11" s="766" t="s">
        <v>173</v>
      </c>
      <c r="K11" s="1228" t="s">
        <v>173</v>
      </c>
      <c r="L11" s="1228" t="s">
        <v>173</v>
      </c>
      <c r="M11" s="755" t="s">
        <v>173</v>
      </c>
      <c r="N11" s="768" t="s">
        <v>173</v>
      </c>
      <c r="O11" s="768" t="s">
        <v>173</v>
      </c>
      <c r="P11" s="768" t="s">
        <v>173</v>
      </c>
      <c r="Q11" s="768" t="s">
        <v>173</v>
      </c>
      <c r="R11" s="768" t="s">
        <v>173</v>
      </c>
      <c r="S11" s="768" t="s">
        <v>173</v>
      </c>
      <c r="T11" s="756" t="s">
        <v>173</v>
      </c>
    </row>
    <row r="12" spans="1:20" s="54" customFormat="1" ht="15.75">
      <c r="A12" s="1430"/>
      <c r="B12" s="1421"/>
      <c r="C12" s="1421"/>
      <c r="D12" s="1431"/>
      <c r="E12" s="1218"/>
      <c r="F12" s="1218"/>
      <c r="G12" s="1219"/>
      <c r="H12" s="1206" t="str">
        <f ca="1">GetInfo("Service Function", H6)</f>
        <v/>
      </c>
      <c r="I12" s="1206" t="str">
        <f t="shared" ref="I12:T12" ca="1" si="3">GetInfo("Service Function", I6)</f>
        <v/>
      </c>
      <c r="J12" s="1206" t="str">
        <f t="shared" ca="1" si="3"/>
        <v/>
      </c>
      <c r="K12" s="1206" t="str">
        <f t="shared" ca="1" si="3"/>
        <v/>
      </c>
      <c r="L12" s="1206" t="str">
        <f t="shared" ca="1" si="3"/>
        <v/>
      </c>
      <c r="M12" s="1206" t="str">
        <f t="shared" ca="1" si="3"/>
        <v/>
      </c>
      <c r="N12" s="1206" t="str">
        <f t="shared" ca="1" si="3"/>
        <v/>
      </c>
      <c r="O12" s="1206" t="str">
        <f t="shared" ca="1" si="3"/>
        <v/>
      </c>
      <c r="P12" s="1206" t="str">
        <f t="shared" ca="1" si="3"/>
        <v/>
      </c>
      <c r="Q12" s="1206" t="str">
        <f t="shared" ca="1" si="3"/>
        <v/>
      </c>
      <c r="R12" s="1206" t="str">
        <f t="shared" ca="1" si="3"/>
        <v/>
      </c>
      <c r="S12" s="1206" t="str">
        <f t="shared" ca="1" si="3"/>
        <v/>
      </c>
      <c r="T12" s="1206" t="str">
        <f t="shared" ca="1" si="3"/>
        <v/>
      </c>
    </row>
    <row r="13" spans="1:20" s="63" customFormat="1" ht="15" customHeight="1">
      <c r="A13" s="110">
        <v>1</v>
      </c>
      <c r="B13" s="1413" t="s">
        <v>209</v>
      </c>
      <c r="C13" s="1442"/>
      <c r="D13" s="1422"/>
      <c r="E13" s="1220">
        <f ca="1">G13-F13</f>
        <v>0</v>
      </c>
      <c r="F13" s="1220">
        <f ca="1">SUMIF($H$7:$T$7,"=HOSP",H13:T13)</f>
        <v>0</v>
      </c>
      <c r="G13" s="1209">
        <f>SUM(H13:M13,N13:T13)</f>
        <v>0</v>
      </c>
      <c r="H13" s="1209">
        <f t="shared" ref="H13:M13" si="4">IF($G$15&gt;0,H15/$G$15,0)</f>
        <v>0</v>
      </c>
      <c r="I13" s="1209">
        <f t="shared" si="4"/>
        <v>0</v>
      </c>
      <c r="J13" s="1209">
        <f t="shared" si="4"/>
        <v>0</v>
      </c>
      <c r="K13" s="1209">
        <f t="shared" si="4"/>
        <v>0</v>
      </c>
      <c r="L13" s="1209">
        <f t="shared" si="4"/>
        <v>0</v>
      </c>
      <c r="M13" s="1209">
        <f t="shared" si="4"/>
        <v>0</v>
      </c>
      <c r="N13" s="1209">
        <f t="shared" ref="N13:T13" si="5">IF($G$15&gt;0,N15/$G$15,0)</f>
        <v>0</v>
      </c>
      <c r="O13" s="1209">
        <f t="shared" si="5"/>
        <v>0</v>
      </c>
      <c r="P13" s="1209">
        <f t="shared" si="5"/>
        <v>0</v>
      </c>
      <c r="Q13" s="1209">
        <f t="shared" si="5"/>
        <v>0</v>
      </c>
      <c r="R13" s="1209">
        <f t="shared" si="5"/>
        <v>0</v>
      </c>
      <c r="S13" s="1209">
        <f t="shared" si="5"/>
        <v>0</v>
      </c>
      <c r="T13" s="1209">
        <f t="shared" si="5"/>
        <v>0</v>
      </c>
    </row>
    <row r="14" spans="1:20" s="63" customFormat="1" ht="15" customHeight="1">
      <c r="A14" s="110">
        <v>2</v>
      </c>
      <c r="B14" s="1413" t="s">
        <v>210</v>
      </c>
      <c r="C14" s="1442"/>
      <c r="D14" s="1422"/>
      <c r="E14" s="1210"/>
      <c r="F14" s="1210"/>
      <c r="G14" s="1210"/>
      <c r="H14" s="1208">
        <f ca="1">GetInfo("Total Units", H6)</f>
        <v>0</v>
      </c>
      <c r="I14" s="1208">
        <f t="shared" ref="I14:T14" ca="1" si="6">GetInfo("Total Units", I6)</f>
        <v>0</v>
      </c>
      <c r="J14" s="1208">
        <f t="shared" ca="1" si="6"/>
        <v>0</v>
      </c>
      <c r="K14" s="1208">
        <f t="shared" ca="1" si="6"/>
        <v>0</v>
      </c>
      <c r="L14" s="1208">
        <f t="shared" ca="1" si="6"/>
        <v>0</v>
      </c>
      <c r="M14" s="1208">
        <f t="shared" ca="1" si="6"/>
        <v>0</v>
      </c>
      <c r="N14" s="1208">
        <f t="shared" ca="1" si="6"/>
        <v>0</v>
      </c>
      <c r="O14" s="1208">
        <f t="shared" ca="1" si="6"/>
        <v>0</v>
      </c>
      <c r="P14" s="1208">
        <f t="shared" ca="1" si="6"/>
        <v>0</v>
      </c>
      <c r="Q14" s="1208">
        <f t="shared" ca="1" si="6"/>
        <v>0</v>
      </c>
      <c r="R14" s="1208">
        <f t="shared" ca="1" si="6"/>
        <v>0</v>
      </c>
      <c r="S14" s="1208">
        <f t="shared" ca="1" si="6"/>
        <v>0</v>
      </c>
      <c r="T14" s="1208">
        <f t="shared" ca="1" si="6"/>
        <v>0</v>
      </c>
    </row>
    <row r="15" spans="1:20" s="63" customFormat="1" ht="15" customHeight="1">
      <c r="A15" s="110">
        <v>3</v>
      </c>
      <c r="B15" s="1413" t="s">
        <v>211</v>
      </c>
      <c r="C15" s="1442"/>
      <c r="D15" s="1422"/>
      <c r="E15" s="1208">
        <f t="shared" ref="E15:E74" ca="1" si="7">G15-F15</f>
        <v>0</v>
      </c>
      <c r="F15" s="1208">
        <f ca="1">SUMIF($H$7:$T$7,"=HOSP",H15:T15)</f>
        <v>0</v>
      </c>
      <c r="G15" s="1208">
        <f>'MH1964'!F16</f>
        <v>0</v>
      </c>
      <c r="H15" s="1208">
        <f ca="1">GetInfo("Gross Cost", H6)</f>
        <v>0</v>
      </c>
      <c r="I15" s="1208">
        <f t="shared" ref="I15:T15" ca="1" si="8">GetInfo("Gross Cost", I6)</f>
        <v>0</v>
      </c>
      <c r="J15" s="1208">
        <f t="shared" ca="1" si="8"/>
        <v>0</v>
      </c>
      <c r="K15" s="1208">
        <f t="shared" ca="1" si="8"/>
        <v>0</v>
      </c>
      <c r="L15" s="1208">
        <f t="shared" ca="1" si="8"/>
        <v>0</v>
      </c>
      <c r="M15" s="1208">
        <f t="shared" ca="1" si="8"/>
        <v>0</v>
      </c>
      <c r="N15" s="1208">
        <f t="shared" ca="1" si="8"/>
        <v>0</v>
      </c>
      <c r="O15" s="1208">
        <f t="shared" ca="1" si="8"/>
        <v>0</v>
      </c>
      <c r="P15" s="1208">
        <f t="shared" ca="1" si="8"/>
        <v>0</v>
      </c>
      <c r="Q15" s="1208">
        <f t="shared" ca="1" si="8"/>
        <v>0</v>
      </c>
      <c r="R15" s="1208">
        <f t="shared" ca="1" si="8"/>
        <v>0</v>
      </c>
      <c r="S15" s="1208">
        <f t="shared" ca="1" si="8"/>
        <v>0</v>
      </c>
      <c r="T15" s="1208">
        <f t="shared" ca="1" si="8"/>
        <v>0</v>
      </c>
    </row>
    <row r="16" spans="1:20" s="63" customFormat="1" ht="3.75" customHeight="1">
      <c r="A16" s="111"/>
      <c r="B16" s="64"/>
      <c r="C16" s="65"/>
      <c r="D16" s="66"/>
      <c r="E16" s="1210"/>
      <c r="F16" s="1210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210"/>
      <c r="S16" s="1210"/>
      <c r="T16" s="1210"/>
    </row>
    <row r="17" spans="1:20" s="63" customFormat="1" ht="15" customHeight="1">
      <c r="A17" s="110">
        <v>4</v>
      </c>
      <c r="B17" s="1413" t="s">
        <v>146</v>
      </c>
      <c r="C17" s="1442"/>
      <c r="D17" s="1422"/>
      <c r="E17" s="1210"/>
      <c r="F17" s="1210"/>
      <c r="G17" s="1210"/>
      <c r="H17" s="1214">
        <f ca="1">IF(H14=0,0,H15/H14)</f>
        <v>0</v>
      </c>
      <c r="I17" s="1214">
        <f t="shared" ref="I17:T17" ca="1" si="9">IF(I14=0,0,I15/I14)</f>
        <v>0</v>
      </c>
      <c r="J17" s="1214">
        <f t="shared" ca="1" si="9"/>
        <v>0</v>
      </c>
      <c r="K17" s="1214">
        <f t="shared" ca="1" si="9"/>
        <v>0</v>
      </c>
      <c r="L17" s="1214">
        <f t="shared" ca="1" si="9"/>
        <v>0</v>
      </c>
      <c r="M17" s="1214">
        <f t="shared" ca="1" si="9"/>
        <v>0</v>
      </c>
      <c r="N17" s="1214">
        <f t="shared" ca="1" si="9"/>
        <v>0</v>
      </c>
      <c r="O17" s="1214">
        <f t="shared" ca="1" si="9"/>
        <v>0</v>
      </c>
      <c r="P17" s="1214">
        <f t="shared" ca="1" si="9"/>
        <v>0</v>
      </c>
      <c r="Q17" s="1214">
        <f t="shared" ca="1" si="9"/>
        <v>0</v>
      </c>
      <c r="R17" s="1214">
        <f t="shared" ca="1" si="9"/>
        <v>0</v>
      </c>
      <c r="S17" s="1214">
        <f t="shared" ca="1" si="9"/>
        <v>0</v>
      </c>
      <c r="T17" s="1214">
        <f t="shared" ca="1" si="9"/>
        <v>0</v>
      </c>
    </row>
    <row r="18" spans="1:20" s="63" customFormat="1" ht="15" hidden="1" customHeight="1">
      <c r="A18" s="110">
        <v>5</v>
      </c>
      <c r="B18" s="1413" t="s">
        <v>212</v>
      </c>
      <c r="C18" s="1442"/>
      <c r="D18" s="1422"/>
      <c r="E18" s="1210"/>
      <c r="F18" s="1210"/>
      <c r="G18" s="1210"/>
      <c r="H18" s="1216">
        <f ca="1">GetRate("10", H12, "SMA")</f>
        <v>0</v>
      </c>
      <c r="I18" s="1216">
        <f t="shared" ref="I18:T18" ca="1" si="10">GetRate("10", I12, "SMA")</f>
        <v>0</v>
      </c>
      <c r="J18" s="1216">
        <f t="shared" ca="1" si="10"/>
        <v>0</v>
      </c>
      <c r="K18" s="1216">
        <f t="shared" ca="1" si="10"/>
        <v>0</v>
      </c>
      <c r="L18" s="1216">
        <f t="shared" ca="1" si="10"/>
        <v>0</v>
      </c>
      <c r="M18" s="1216">
        <f t="shared" ca="1" si="10"/>
        <v>0</v>
      </c>
      <c r="N18" s="1216">
        <f t="shared" ca="1" si="10"/>
        <v>0</v>
      </c>
      <c r="O18" s="1216">
        <f t="shared" ca="1" si="10"/>
        <v>0</v>
      </c>
      <c r="P18" s="1216">
        <f t="shared" ca="1" si="10"/>
        <v>0</v>
      </c>
      <c r="Q18" s="1216">
        <f t="shared" ca="1" si="10"/>
        <v>0</v>
      </c>
      <c r="R18" s="1216">
        <f t="shared" ca="1" si="10"/>
        <v>0</v>
      </c>
      <c r="S18" s="1216">
        <f t="shared" ca="1" si="10"/>
        <v>0</v>
      </c>
      <c r="T18" s="1216">
        <f t="shared" ca="1" si="10"/>
        <v>0</v>
      </c>
    </row>
    <row r="19" spans="1:20" s="63" customFormat="1" ht="15.75" customHeight="1">
      <c r="A19" s="110">
        <v>5</v>
      </c>
      <c r="B19" s="1413" t="s">
        <v>213</v>
      </c>
      <c r="C19" s="1442"/>
      <c r="D19" s="1422"/>
      <c r="E19" s="1210"/>
      <c r="F19" s="1210"/>
      <c r="G19" s="1210"/>
      <c r="H19" s="1216">
        <f t="shared" ref="H19:T19" ca="1" si="11">GetRate("10", H12, "PC")</f>
        <v>0</v>
      </c>
      <c r="I19" s="1216">
        <f t="shared" ca="1" si="11"/>
        <v>0</v>
      </c>
      <c r="J19" s="1216">
        <f t="shared" ca="1" si="11"/>
        <v>0</v>
      </c>
      <c r="K19" s="1216">
        <f t="shared" ca="1" si="11"/>
        <v>0</v>
      </c>
      <c r="L19" s="1216">
        <f t="shared" ca="1" si="11"/>
        <v>0</v>
      </c>
      <c r="M19" s="1216">
        <f t="shared" ca="1" si="11"/>
        <v>0</v>
      </c>
      <c r="N19" s="1216">
        <f t="shared" ca="1" si="11"/>
        <v>0</v>
      </c>
      <c r="O19" s="1216">
        <f t="shared" ca="1" si="11"/>
        <v>0</v>
      </c>
      <c r="P19" s="1216">
        <f t="shared" ca="1" si="11"/>
        <v>0</v>
      </c>
      <c r="Q19" s="1216">
        <f t="shared" ca="1" si="11"/>
        <v>0</v>
      </c>
      <c r="R19" s="1216">
        <f t="shared" ca="1" si="11"/>
        <v>0</v>
      </c>
      <c r="S19" s="1216">
        <f t="shared" ca="1" si="11"/>
        <v>0</v>
      </c>
      <c r="T19" s="1216">
        <f t="shared" ca="1" si="11"/>
        <v>0</v>
      </c>
    </row>
    <row r="20" spans="1:20" s="63" customFormat="1" ht="3.75" customHeight="1">
      <c r="A20" s="111"/>
      <c r="B20" s="64"/>
      <c r="C20" s="65"/>
      <c r="D20" s="66"/>
      <c r="E20" s="1210"/>
      <c r="F20" s="1210"/>
      <c r="G20" s="1210"/>
      <c r="H20" s="1210"/>
      <c r="I20" s="1210"/>
      <c r="J20" s="1210"/>
      <c r="K20" s="1210"/>
      <c r="L20" s="1210"/>
      <c r="M20" s="1210"/>
      <c r="N20" s="1210"/>
      <c r="O20" s="1210"/>
      <c r="P20" s="1210"/>
      <c r="Q20" s="1210"/>
      <c r="R20" s="1210"/>
      <c r="S20" s="1210"/>
      <c r="T20" s="1210"/>
    </row>
    <row r="21" spans="1:20" s="63" customFormat="1" ht="18" customHeight="1">
      <c r="A21" s="110">
        <v>6</v>
      </c>
      <c r="B21" s="1407" t="s">
        <v>289</v>
      </c>
      <c r="C21" s="1408"/>
      <c r="D21" s="428" t="str">
        <f>Entire_FiscalYear</f>
        <v>07/01/12 - 06/30/13</v>
      </c>
      <c r="E21" s="1210"/>
      <c r="F21" s="1210"/>
      <c r="G21" s="1210"/>
      <c r="H21" s="1208">
        <f ca="1">GetInfo("Short Doyle Medi-Cal Units A",H6)</f>
        <v>0</v>
      </c>
      <c r="I21" s="1208">
        <f t="shared" ref="I21:T21" ca="1" si="12">GetInfo("Short Doyle Medi-Cal Units A",I6)</f>
        <v>0</v>
      </c>
      <c r="J21" s="1208">
        <f t="shared" ca="1" si="12"/>
        <v>0</v>
      </c>
      <c r="K21" s="1208">
        <f t="shared" ca="1" si="12"/>
        <v>0</v>
      </c>
      <c r="L21" s="1208">
        <f t="shared" ca="1" si="12"/>
        <v>0</v>
      </c>
      <c r="M21" s="1208">
        <f t="shared" ca="1" si="12"/>
        <v>0</v>
      </c>
      <c r="N21" s="1208">
        <f t="shared" ca="1" si="12"/>
        <v>0</v>
      </c>
      <c r="O21" s="1208">
        <f t="shared" ca="1" si="12"/>
        <v>0</v>
      </c>
      <c r="P21" s="1208">
        <f t="shared" ca="1" si="12"/>
        <v>0</v>
      </c>
      <c r="Q21" s="1208">
        <f t="shared" ca="1" si="12"/>
        <v>0</v>
      </c>
      <c r="R21" s="1208">
        <f t="shared" ca="1" si="12"/>
        <v>0</v>
      </c>
      <c r="S21" s="1208">
        <f t="shared" ca="1" si="12"/>
        <v>0</v>
      </c>
      <c r="T21" s="1208">
        <f t="shared" ca="1" si="12"/>
        <v>0</v>
      </c>
    </row>
    <row r="22" spans="1:20" s="63" customFormat="1" ht="0.75" hidden="1" customHeight="1">
      <c r="A22" s="110" t="s">
        <v>239</v>
      </c>
      <c r="B22" s="1409"/>
      <c r="C22" s="1410"/>
      <c r="D22" s="428" t="str">
        <f>FiscalYear_Period2</f>
        <v xml:space="preserve"> </v>
      </c>
      <c r="E22" s="1210"/>
      <c r="F22" s="1210"/>
      <c r="G22" s="1210"/>
      <c r="H22" s="1208">
        <f ca="1">GetInfo("Short Doyle Medi-Cal Units B",H6)</f>
        <v>0</v>
      </c>
      <c r="I22" s="1208">
        <f t="shared" ref="I22:T22" ca="1" si="13">GetInfo("Short Doyle Medi-Cal Units B",I6)</f>
        <v>0</v>
      </c>
      <c r="J22" s="1208">
        <f t="shared" ca="1" si="13"/>
        <v>0</v>
      </c>
      <c r="K22" s="1208">
        <f t="shared" ca="1" si="13"/>
        <v>0</v>
      </c>
      <c r="L22" s="1208">
        <f t="shared" ca="1" si="13"/>
        <v>0</v>
      </c>
      <c r="M22" s="1208">
        <f t="shared" ca="1" si="13"/>
        <v>0</v>
      </c>
      <c r="N22" s="1208">
        <f t="shared" ca="1" si="13"/>
        <v>0</v>
      </c>
      <c r="O22" s="1208">
        <f t="shared" ca="1" si="13"/>
        <v>0</v>
      </c>
      <c r="P22" s="1208">
        <f t="shared" ca="1" si="13"/>
        <v>0</v>
      </c>
      <c r="Q22" s="1208">
        <f t="shared" ca="1" si="13"/>
        <v>0</v>
      </c>
      <c r="R22" s="1208">
        <f t="shared" ca="1" si="13"/>
        <v>0</v>
      </c>
      <c r="S22" s="1208">
        <f t="shared" ca="1" si="13"/>
        <v>0</v>
      </c>
      <c r="T22" s="1208">
        <f t="shared" ca="1" si="13"/>
        <v>0</v>
      </c>
    </row>
    <row r="23" spans="1:20" s="63" customFormat="1" ht="15.95" hidden="1" customHeight="1">
      <c r="A23" s="110" t="s">
        <v>588</v>
      </c>
      <c r="B23" s="1426"/>
      <c r="C23" s="1427"/>
      <c r="D23" s="428" t="str">
        <f>FiscalYear_Period3</f>
        <v xml:space="preserve"> </v>
      </c>
      <c r="E23" s="1210"/>
      <c r="F23" s="1210"/>
      <c r="G23" s="1210"/>
      <c r="H23" s="1208">
        <f ca="1">GetInfo("Short Doyle Medi-Cal Units C",H6)</f>
        <v>0</v>
      </c>
      <c r="I23" s="1208">
        <f t="shared" ref="I23:T23" ca="1" si="14">GetInfo("Short Doyle Medi-Cal Units C",I6)</f>
        <v>0</v>
      </c>
      <c r="J23" s="1208">
        <f t="shared" ca="1" si="14"/>
        <v>0</v>
      </c>
      <c r="K23" s="1208">
        <f t="shared" ca="1" si="14"/>
        <v>0</v>
      </c>
      <c r="L23" s="1208">
        <f t="shared" ca="1" si="14"/>
        <v>0</v>
      </c>
      <c r="M23" s="1208">
        <f t="shared" ca="1" si="14"/>
        <v>0</v>
      </c>
      <c r="N23" s="1208">
        <f t="shared" ca="1" si="14"/>
        <v>0</v>
      </c>
      <c r="O23" s="1208">
        <f t="shared" ca="1" si="14"/>
        <v>0</v>
      </c>
      <c r="P23" s="1208">
        <f t="shared" ca="1" si="14"/>
        <v>0</v>
      </c>
      <c r="Q23" s="1208">
        <f t="shared" ca="1" si="14"/>
        <v>0</v>
      </c>
      <c r="R23" s="1208">
        <f t="shared" ca="1" si="14"/>
        <v>0</v>
      </c>
      <c r="S23" s="1208">
        <f t="shared" ca="1" si="14"/>
        <v>0</v>
      </c>
      <c r="T23" s="1208">
        <f t="shared" ca="1" si="14"/>
        <v>0</v>
      </c>
    </row>
    <row r="24" spans="1:20" s="63" customFormat="1" ht="18.75" customHeight="1">
      <c r="A24" s="110">
        <v>7</v>
      </c>
      <c r="B24" s="1407" t="s">
        <v>290</v>
      </c>
      <c r="C24" s="1408"/>
      <c r="D24" s="428" t="str">
        <f>Entire_FiscalYear</f>
        <v>07/01/12 - 06/30/13</v>
      </c>
      <c r="E24" s="1210"/>
      <c r="F24" s="1210"/>
      <c r="G24" s="1210"/>
      <c r="H24" s="1208">
        <f ca="1">GetInfo("Medicare/Medi-Cal Crossover Units A",H6)</f>
        <v>0</v>
      </c>
      <c r="I24" s="1208">
        <f t="shared" ref="I24:T24" ca="1" si="15">GetInfo("Medicare/Medi-Cal Crossover Units A",I6)</f>
        <v>0</v>
      </c>
      <c r="J24" s="1208">
        <f t="shared" ca="1" si="15"/>
        <v>0</v>
      </c>
      <c r="K24" s="1208">
        <f t="shared" ca="1" si="15"/>
        <v>0</v>
      </c>
      <c r="L24" s="1208">
        <f t="shared" ca="1" si="15"/>
        <v>0</v>
      </c>
      <c r="M24" s="1208">
        <f t="shared" ca="1" si="15"/>
        <v>0</v>
      </c>
      <c r="N24" s="1208">
        <f t="shared" ca="1" si="15"/>
        <v>0</v>
      </c>
      <c r="O24" s="1208">
        <f t="shared" ca="1" si="15"/>
        <v>0</v>
      </c>
      <c r="P24" s="1208">
        <f t="shared" ca="1" si="15"/>
        <v>0</v>
      </c>
      <c r="Q24" s="1208">
        <f t="shared" ca="1" si="15"/>
        <v>0</v>
      </c>
      <c r="R24" s="1208">
        <f t="shared" ca="1" si="15"/>
        <v>0</v>
      </c>
      <c r="S24" s="1208">
        <f t="shared" ca="1" si="15"/>
        <v>0</v>
      </c>
      <c r="T24" s="1208">
        <f t="shared" ca="1" si="15"/>
        <v>0</v>
      </c>
    </row>
    <row r="25" spans="1:20" s="63" customFormat="1" ht="15.75" hidden="1" customHeight="1">
      <c r="A25" s="110" t="s">
        <v>214</v>
      </c>
      <c r="B25" s="1409"/>
      <c r="C25" s="1410"/>
      <c r="D25" s="428" t="str">
        <f>FiscalYear_Period2</f>
        <v xml:space="preserve"> </v>
      </c>
      <c r="E25" s="1210"/>
      <c r="F25" s="1210"/>
      <c r="G25" s="1210"/>
      <c r="H25" s="1208">
        <f ca="1">GetInfo("Medicare/Medi-Cal Crossover Units B",H6)</f>
        <v>0</v>
      </c>
      <c r="I25" s="1208">
        <f t="shared" ref="I25:T25" ca="1" si="16">GetInfo("Medicare/Medi-Cal Crossover Units B",I6)</f>
        <v>0</v>
      </c>
      <c r="J25" s="1208">
        <f t="shared" ca="1" si="16"/>
        <v>0</v>
      </c>
      <c r="K25" s="1208">
        <f t="shared" ca="1" si="16"/>
        <v>0</v>
      </c>
      <c r="L25" s="1208">
        <f t="shared" ca="1" si="16"/>
        <v>0</v>
      </c>
      <c r="M25" s="1208">
        <f t="shared" ca="1" si="16"/>
        <v>0</v>
      </c>
      <c r="N25" s="1208">
        <f t="shared" ca="1" si="16"/>
        <v>0</v>
      </c>
      <c r="O25" s="1208">
        <f t="shared" ca="1" si="16"/>
        <v>0</v>
      </c>
      <c r="P25" s="1208">
        <f t="shared" ca="1" si="16"/>
        <v>0</v>
      </c>
      <c r="Q25" s="1208">
        <f t="shared" ca="1" si="16"/>
        <v>0</v>
      </c>
      <c r="R25" s="1208">
        <f t="shared" ca="1" si="16"/>
        <v>0</v>
      </c>
      <c r="S25" s="1208">
        <f t="shared" ca="1" si="16"/>
        <v>0</v>
      </c>
      <c r="T25" s="1208">
        <f t="shared" ca="1" si="16"/>
        <v>0</v>
      </c>
    </row>
    <row r="26" spans="1:20" s="63" customFormat="1" ht="15.95" hidden="1" customHeight="1">
      <c r="A26" s="110" t="s">
        <v>804</v>
      </c>
      <c r="B26" s="1426"/>
      <c r="C26" s="1427"/>
      <c r="D26" s="428" t="str">
        <f>FiscalYear_Period3</f>
        <v xml:space="preserve"> </v>
      </c>
      <c r="E26" s="1210"/>
      <c r="F26" s="1210"/>
      <c r="G26" s="1210"/>
      <c r="H26" s="1208">
        <f ca="1">GetInfo("Medicare/Medi-Cal Crossover Units C",H6)</f>
        <v>0</v>
      </c>
      <c r="I26" s="1208">
        <f t="shared" ref="I26:T26" ca="1" si="17">GetInfo("Medicare/Medi-Cal Crossover Units C",I6)</f>
        <v>0</v>
      </c>
      <c r="J26" s="1208">
        <f t="shared" ca="1" si="17"/>
        <v>0</v>
      </c>
      <c r="K26" s="1208">
        <f t="shared" ca="1" si="17"/>
        <v>0</v>
      </c>
      <c r="L26" s="1208">
        <f t="shared" ca="1" si="17"/>
        <v>0</v>
      </c>
      <c r="M26" s="1208">
        <f t="shared" ca="1" si="17"/>
        <v>0</v>
      </c>
      <c r="N26" s="1208">
        <f t="shared" ca="1" si="17"/>
        <v>0</v>
      </c>
      <c r="O26" s="1208">
        <f t="shared" ca="1" si="17"/>
        <v>0</v>
      </c>
      <c r="P26" s="1208">
        <f t="shared" ca="1" si="17"/>
        <v>0</v>
      </c>
      <c r="Q26" s="1208">
        <f t="shared" ca="1" si="17"/>
        <v>0</v>
      </c>
      <c r="R26" s="1208">
        <f t="shared" ca="1" si="17"/>
        <v>0</v>
      </c>
      <c r="S26" s="1208">
        <f t="shared" ca="1" si="17"/>
        <v>0</v>
      </c>
      <c r="T26" s="1208">
        <f t="shared" ca="1" si="17"/>
        <v>0</v>
      </c>
    </row>
    <row r="27" spans="1:20" s="63" customFormat="1" ht="15.95" customHeight="1">
      <c r="A27" s="110">
        <v>8</v>
      </c>
      <c r="B27" s="1413" t="s">
        <v>500</v>
      </c>
      <c r="C27" s="1422"/>
      <c r="D27" s="428" t="str">
        <f>Entire_FiscalYear</f>
        <v>07/01/12 - 06/30/13</v>
      </c>
      <c r="E27" s="1210"/>
      <c r="F27" s="1210"/>
      <c r="G27" s="1210"/>
      <c r="H27" s="1208">
        <f ca="1">GetInfo("Enhanced SD/MC Children Units A",H6)</f>
        <v>0</v>
      </c>
      <c r="I27" s="1208">
        <f t="shared" ref="I27:T27" ca="1" si="18">GetInfo("Enhanced SD/MC Children Units A",I6)</f>
        <v>0</v>
      </c>
      <c r="J27" s="1208">
        <f t="shared" ca="1" si="18"/>
        <v>0</v>
      </c>
      <c r="K27" s="1208">
        <f t="shared" ca="1" si="18"/>
        <v>0</v>
      </c>
      <c r="L27" s="1208">
        <f t="shared" ca="1" si="18"/>
        <v>0</v>
      </c>
      <c r="M27" s="1208">
        <f t="shared" ca="1" si="18"/>
        <v>0</v>
      </c>
      <c r="N27" s="1208">
        <f t="shared" ca="1" si="18"/>
        <v>0</v>
      </c>
      <c r="O27" s="1208">
        <f t="shared" ca="1" si="18"/>
        <v>0</v>
      </c>
      <c r="P27" s="1208">
        <f t="shared" ca="1" si="18"/>
        <v>0</v>
      </c>
      <c r="Q27" s="1208">
        <f t="shared" ca="1" si="18"/>
        <v>0</v>
      </c>
      <c r="R27" s="1208">
        <f t="shared" ca="1" si="18"/>
        <v>0</v>
      </c>
      <c r="S27" s="1208">
        <f t="shared" ca="1" si="18"/>
        <v>0</v>
      </c>
      <c r="T27" s="1208">
        <f t="shared" ca="1" si="18"/>
        <v>0</v>
      </c>
    </row>
    <row r="28" spans="1:20" s="63" customFormat="1" ht="15.95" customHeight="1">
      <c r="A28" s="110">
        <v>9</v>
      </c>
      <c r="B28" s="58" t="s">
        <v>821</v>
      </c>
      <c r="C28" s="554"/>
      <c r="D28" s="428" t="str">
        <f>Entire_FiscalYear</f>
        <v>07/01/12 - 06/30/13</v>
      </c>
      <c r="E28" s="1210"/>
      <c r="F28" s="1210"/>
      <c r="G28" s="1210"/>
      <c r="H28" s="1208">
        <f ca="1">GetInfo("BCCTP Units",H6)</f>
        <v>0</v>
      </c>
      <c r="I28" s="1208">
        <f t="shared" ref="I28:T28" ca="1" si="19">GetInfo("BCCTP Units",I6)</f>
        <v>0</v>
      </c>
      <c r="J28" s="1208">
        <f t="shared" ca="1" si="19"/>
        <v>0</v>
      </c>
      <c r="K28" s="1208">
        <f t="shared" ca="1" si="19"/>
        <v>0</v>
      </c>
      <c r="L28" s="1208">
        <f t="shared" ca="1" si="19"/>
        <v>0</v>
      </c>
      <c r="M28" s="1208">
        <f t="shared" ca="1" si="19"/>
        <v>0</v>
      </c>
      <c r="N28" s="1208">
        <f t="shared" ca="1" si="19"/>
        <v>0</v>
      </c>
      <c r="O28" s="1208">
        <f t="shared" ca="1" si="19"/>
        <v>0</v>
      </c>
      <c r="P28" s="1208">
        <f t="shared" ca="1" si="19"/>
        <v>0</v>
      </c>
      <c r="Q28" s="1208">
        <f t="shared" ca="1" si="19"/>
        <v>0</v>
      </c>
      <c r="R28" s="1208">
        <f t="shared" ca="1" si="19"/>
        <v>0</v>
      </c>
      <c r="S28" s="1208">
        <f t="shared" ca="1" si="19"/>
        <v>0</v>
      </c>
      <c r="T28" s="1208">
        <f t="shared" ca="1" si="19"/>
        <v>0</v>
      </c>
    </row>
    <row r="29" spans="1:20" s="63" customFormat="1" ht="15.95" customHeight="1">
      <c r="A29" s="110">
        <v>10</v>
      </c>
      <c r="B29" s="58" t="s">
        <v>832</v>
      </c>
      <c r="C29" s="554"/>
      <c r="D29" s="428" t="str">
        <f>Entire_FiscalYear</f>
        <v>07/01/12 - 06/30/13</v>
      </c>
      <c r="E29" s="1210"/>
      <c r="F29" s="1210"/>
      <c r="G29" s="1210"/>
      <c r="H29" s="1208">
        <f ca="1">GetInfo("Pregnancy Units",H6)</f>
        <v>0</v>
      </c>
      <c r="I29" s="1208">
        <f t="shared" ref="I29:T29" ca="1" si="20">GetInfo("Pregnancy Units",I6)</f>
        <v>0</v>
      </c>
      <c r="J29" s="1208">
        <f t="shared" ca="1" si="20"/>
        <v>0</v>
      </c>
      <c r="K29" s="1208">
        <f t="shared" ca="1" si="20"/>
        <v>0</v>
      </c>
      <c r="L29" s="1208">
        <f t="shared" ca="1" si="20"/>
        <v>0</v>
      </c>
      <c r="M29" s="1208">
        <f t="shared" ca="1" si="20"/>
        <v>0</v>
      </c>
      <c r="N29" s="1208">
        <f t="shared" ca="1" si="20"/>
        <v>0</v>
      </c>
      <c r="O29" s="1208">
        <f t="shared" ca="1" si="20"/>
        <v>0</v>
      </c>
      <c r="P29" s="1208">
        <f t="shared" ca="1" si="20"/>
        <v>0</v>
      </c>
      <c r="Q29" s="1208">
        <f t="shared" ca="1" si="20"/>
        <v>0</v>
      </c>
      <c r="R29" s="1208">
        <f t="shared" ca="1" si="20"/>
        <v>0</v>
      </c>
      <c r="S29" s="1208">
        <f t="shared" ca="1" si="20"/>
        <v>0</v>
      </c>
      <c r="T29" s="1208">
        <f t="shared" ca="1" si="20"/>
        <v>0</v>
      </c>
    </row>
    <row r="30" spans="1:20" s="63" customFormat="1" ht="15.95" customHeight="1">
      <c r="A30" s="110">
        <v>11</v>
      </c>
      <c r="B30" s="58" t="s">
        <v>501</v>
      </c>
      <c r="C30" s="554"/>
      <c r="D30" s="428" t="str">
        <f>Entire_FiscalYear</f>
        <v>07/01/12 - 06/30/13</v>
      </c>
      <c r="E30" s="1210"/>
      <c r="F30" s="1210"/>
      <c r="G30" s="1210"/>
      <c r="H30" s="1208">
        <f ca="1">GetInfo("Refugee Units",H6)</f>
        <v>0</v>
      </c>
      <c r="I30" s="1208">
        <f t="shared" ref="I30:T30" ca="1" si="21">GetInfo("Refugee Units",I6)</f>
        <v>0</v>
      </c>
      <c r="J30" s="1208">
        <f t="shared" ca="1" si="21"/>
        <v>0</v>
      </c>
      <c r="K30" s="1208">
        <f t="shared" ca="1" si="21"/>
        <v>0</v>
      </c>
      <c r="L30" s="1208">
        <f t="shared" ca="1" si="21"/>
        <v>0</v>
      </c>
      <c r="M30" s="1208">
        <f t="shared" ca="1" si="21"/>
        <v>0</v>
      </c>
      <c r="N30" s="1208">
        <f t="shared" ca="1" si="21"/>
        <v>0</v>
      </c>
      <c r="O30" s="1208">
        <f t="shared" ca="1" si="21"/>
        <v>0</v>
      </c>
      <c r="P30" s="1208">
        <f t="shared" ca="1" si="21"/>
        <v>0</v>
      </c>
      <c r="Q30" s="1208">
        <f t="shared" ca="1" si="21"/>
        <v>0</v>
      </c>
      <c r="R30" s="1208">
        <f t="shared" ca="1" si="21"/>
        <v>0</v>
      </c>
      <c r="S30" s="1208">
        <f t="shared" ca="1" si="21"/>
        <v>0</v>
      </c>
      <c r="T30" s="1208">
        <f t="shared" ca="1" si="21"/>
        <v>0</v>
      </c>
    </row>
    <row r="31" spans="1:20" s="63" customFormat="1" ht="15.95" customHeight="1">
      <c r="A31" s="110">
        <v>12</v>
      </c>
      <c r="B31" s="1407" t="s">
        <v>216</v>
      </c>
      <c r="C31" s="1408"/>
      <c r="D31" s="428" t="str">
        <f>Entire_FiscalYear</f>
        <v>07/01/12 - 06/30/13</v>
      </c>
      <c r="E31" s="1210"/>
      <c r="F31" s="1210"/>
      <c r="G31" s="1210"/>
      <c r="H31" s="1208">
        <f ca="1">GetInfo("Healthy Families (SED) Units A",H6)</f>
        <v>0</v>
      </c>
      <c r="I31" s="1208">
        <f t="shared" ref="I31:T31" ca="1" si="22">GetInfo("Healthy Families (SED) Units A",I6)</f>
        <v>0</v>
      </c>
      <c r="J31" s="1208">
        <f t="shared" ca="1" si="22"/>
        <v>0</v>
      </c>
      <c r="K31" s="1208">
        <f t="shared" ca="1" si="22"/>
        <v>0</v>
      </c>
      <c r="L31" s="1208">
        <f t="shared" ca="1" si="22"/>
        <v>0</v>
      </c>
      <c r="M31" s="1208">
        <f t="shared" ca="1" si="22"/>
        <v>0</v>
      </c>
      <c r="N31" s="1208">
        <f t="shared" ca="1" si="22"/>
        <v>0</v>
      </c>
      <c r="O31" s="1208">
        <f t="shared" ca="1" si="22"/>
        <v>0</v>
      </c>
      <c r="P31" s="1208">
        <f t="shared" ca="1" si="22"/>
        <v>0</v>
      </c>
      <c r="Q31" s="1208">
        <f t="shared" ca="1" si="22"/>
        <v>0</v>
      </c>
      <c r="R31" s="1208">
        <f t="shared" ca="1" si="22"/>
        <v>0</v>
      </c>
      <c r="S31" s="1208">
        <f t="shared" ca="1" si="22"/>
        <v>0</v>
      </c>
      <c r="T31" s="1208">
        <f t="shared" ca="1" si="22"/>
        <v>0</v>
      </c>
    </row>
    <row r="32" spans="1:20" s="63" customFormat="1" ht="15.95" customHeight="1">
      <c r="A32" s="110">
        <v>13</v>
      </c>
      <c r="B32" s="1413" t="s">
        <v>217</v>
      </c>
      <c r="C32" s="1442"/>
      <c r="D32" s="1422"/>
      <c r="E32" s="1210"/>
      <c r="F32" s="1210"/>
      <c r="G32" s="1210"/>
      <c r="H32" s="1208">
        <f t="shared" ref="H32:T32" ca="1" si="23">IF(H14="","",H14-SUM(H21:H31))</f>
        <v>0</v>
      </c>
      <c r="I32" s="1208">
        <f t="shared" ca="1" si="23"/>
        <v>0</v>
      </c>
      <c r="J32" s="1208">
        <f t="shared" ca="1" si="23"/>
        <v>0</v>
      </c>
      <c r="K32" s="1208">
        <f t="shared" ca="1" si="23"/>
        <v>0</v>
      </c>
      <c r="L32" s="1208">
        <f t="shared" ca="1" si="23"/>
        <v>0</v>
      </c>
      <c r="M32" s="1208">
        <f t="shared" ca="1" si="23"/>
        <v>0</v>
      </c>
      <c r="N32" s="1208">
        <f t="shared" ca="1" si="23"/>
        <v>0</v>
      </c>
      <c r="O32" s="1208">
        <f t="shared" ca="1" si="23"/>
        <v>0</v>
      </c>
      <c r="P32" s="1208">
        <f t="shared" ca="1" si="23"/>
        <v>0</v>
      </c>
      <c r="Q32" s="1208">
        <f t="shared" ca="1" si="23"/>
        <v>0</v>
      </c>
      <c r="R32" s="1208">
        <f t="shared" ca="1" si="23"/>
        <v>0</v>
      </c>
      <c r="S32" s="1208">
        <f t="shared" ca="1" si="23"/>
        <v>0</v>
      </c>
      <c r="T32" s="1208">
        <f t="shared" ca="1" si="23"/>
        <v>0</v>
      </c>
    </row>
    <row r="33" spans="1:20" s="63" customFormat="1" ht="3.75" customHeight="1">
      <c r="A33" s="111"/>
      <c r="B33" s="64"/>
      <c r="C33" s="65"/>
      <c r="D33" s="66"/>
      <c r="E33" s="1210"/>
      <c r="F33" s="1210"/>
      <c r="G33" s="1210"/>
      <c r="H33" s="1210"/>
      <c r="I33" s="1210"/>
      <c r="J33" s="1210"/>
      <c r="K33" s="1210"/>
      <c r="L33" s="1210"/>
      <c r="M33" s="1210"/>
      <c r="N33" s="1210"/>
      <c r="O33" s="1210"/>
      <c r="P33" s="1210"/>
      <c r="Q33" s="1210"/>
      <c r="R33" s="1210"/>
      <c r="S33" s="1210"/>
      <c r="T33" s="1210"/>
    </row>
    <row r="34" spans="1:20" s="63" customFormat="1" ht="21" customHeight="1">
      <c r="A34" s="110">
        <v>14</v>
      </c>
      <c r="B34" s="1407" t="s">
        <v>152</v>
      </c>
      <c r="C34" s="1408"/>
      <c r="D34" s="428" t="str">
        <f>Entire_FiscalYear</f>
        <v>07/01/12 - 06/30/13</v>
      </c>
      <c r="E34" s="1208">
        <f t="shared" ca="1" si="7"/>
        <v>0</v>
      </c>
      <c r="F34" s="1208">
        <f ca="1">SUMIF($H$7:$T$7,"=HOSP",H34:T34)</f>
        <v>0</v>
      </c>
      <c r="G34" s="1212">
        <f t="shared" ref="G34:G42" ca="1" si="24">SUM(H34:T34)</f>
        <v>0</v>
      </c>
      <c r="H34" s="1208">
        <f ca="1">H21*H17</f>
        <v>0</v>
      </c>
      <c r="I34" s="1208">
        <f t="shared" ref="I34:T34" ca="1" si="25">I21*I17</f>
        <v>0</v>
      </c>
      <c r="J34" s="1208">
        <f t="shared" ca="1" si="25"/>
        <v>0</v>
      </c>
      <c r="K34" s="1208">
        <f t="shared" ca="1" si="25"/>
        <v>0</v>
      </c>
      <c r="L34" s="1208">
        <f t="shared" ca="1" si="25"/>
        <v>0</v>
      </c>
      <c r="M34" s="1208">
        <f t="shared" ca="1" si="25"/>
        <v>0</v>
      </c>
      <c r="N34" s="1208">
        <f t="shared" ca="1" si="25"/>
        <v>0</v>
      </c>
      <c r="O34" s="1208">
        <f t="shared" ca="1" si="25"/>
        <v>0</v>
      </c>
      <c r="P34" s="1208">
        <f t="shared" ca="1" si="25"/>
        <v>0</v>
      </c>
      <c r="Q34" s="1208">
        <f t="shared" ca="1" si="25"/>
        <v>0</v>
      </c>
      <c r="R34" s="1208">
        <f t="shared" ca="1" si="25"/>
        <v>0</v>
      </c>
      <c r="S34" s="1208">
        <f t="shared" ca="1" si="25"/>
        <v>0</v>
      </c>
      <c r="T34" s="1208">
        <f t="shared" ca="1" si="25"/>
        <v>0</v>
      </c>
    </row>
    <row r="35" spans="1:20" s="63" customFormat="1" ht="0.75" hidden="1" customHeight="1">
      <c r="A35" s="110" t="s">
        <v>218</v>
      </c>
      <c r="B35" s="1409"/>
      <c r="C35" s="1410"/>
      <c r="D35" s="428" t="str">
        <f>FiscalYear_Period2</f>
        <v xml:space="preserve"> </v>
      </c>
      <c r="E35" s="1208">
        <f t="shared" ca="1" si="7"/>
        <v>0</v>
      </c>
      <c r="F35" s="1208">
        <f t="shared" ref="F35:F42" ca="1" si="26">SUMIF($H$7:$T$7,"=HOSP",H35:T35)</f>
        <v>0</v>
      </c>
      <c r="G35" s="1212">
        <f t="shared" ca="1" si="24"/>
        <v>0</v>
      </c>
      <c r="H35" s="1208">
        <f ca="1">H22*H17</f>
        <v>0</v>
      </c>
      <c r="I35" s="1208">
        <f t="shared" ref="I35:T35" ca="1" si="27">I22*I17</f>
        <v>0</v>
      </c>
      <c r="J35" s="1208">
        <f t="shared" ca="1" si="27"/>
        <v>0</v>
      </c>
      <c r="K35" s="1208">
        <f t="shared" ca="1" si="27"/>
        <v>0</v>
      </c>
      <c r="L35" s="1208">
        <f t="shared" ca="1" si="27"/>
        <v>0</v>
      </c>
      <c r="M35" s="1208">
        <f t="shared" ca="1" si="27"/>
        <v>0</v>
      </c>
      <c r="N35" s="1208">
        <f t="shared" ca="1" si="27"/>
        <v>0</v>
      </c>
      <c r="O35" s="1208">
        <f t="shared" ca="1" si="27"/>
        <v>0</v>
      </c>
      <c r="P35" s="1208">
        <f t="shared" ca="1" si="27"/>
        <v>0</v>
      </c>
      <c r="Q35" s="1208">
        <f t="shared" ca="1" si="27"/>
        <v>0</v>
      </c>
      <c r="R35" s="1208">
        <f t="shared" ca="1" si="27"/>
        <v>0</v>
      </c>
      <c r="S35" s="1208">
        <f t="shared" ca="1" si="27"/>
        <v>0</v>
      </c>
      <c r="T35" s="1208">
        <f t="shared" ca="1" si="27"/>
        <v>0</v>
      </c>
    </row>
    <row r="36" spans="1:20" s="63" customFormat="1" ht="15.95" hidden="1" customHeight="1">
      <c r="A36" s="110" t="s">
        <v>837</v>
      </c>
      <c r="B36" s="1426"/>
      <c r="C36" s="1427"/>
      <c r="D36" s="428" t="str">
        <f>FiscalYear_Period3</f>
        <v xml:space="preserve"> </v>
      </c>
      <c r="E36" s="1208">
        <f t="shared" ca="1" si="7"/>
        <v>0</v>
      </c>
      <c r="F36" s="1208">
        <f t="shared" ca="1" si="26"/>
        <v>0</v>
      </c>
      <c r="G36" s="1212">
        <f t="shared" ca="1" si="24"/>
        <v>0</v>
      </c>
      <c r="H36" s="1208">
        <f ca="1">H23*H17</f>
        <v>0</v>
      </c>
      <c r="I36" s="1208">
        <f t="shared" ref="I36:T36" ca="1" si="28">I23*I17</f>
        <v>0</v>
      </c>
      <c r="J36" s="1208">
        <f t="shared" ca="1" si="28"/>
        <v>0</v>
      </c>
      <c r="K36" s="1208">
        <f t="shared" ca="1" si="28"/>
        <v>0</v>
      </c>
      <c r="L36" s="1208">
        <f t="shared" ca="1" si="28"/>
        <v>0</v>
      </c>
      <c r="M36" s="1208">
        <f t="shared" ca="1" si="28"/>
        <v>0</v>
      </c>
      <c r="N36" s="1208">
        <f t="shared" ca="1" si="28"/>
        <v>0</v>
      </c>
      <c r="O36" s="1208">
        <f t="shared" ca="1" si="28"/>
        <v>0</v>
      </c>
      <c r="P36" s="1208">
        <f t="shared" ca="1" si="28"/>
        <v>0</v>
      </c>
      <c r="Q36" s="1208">
        <f t="shared" ca="1" si="28"/>
        <v>0</v>
      </c>
      <c r="R36" s="1208">
        <f t="shared" ca="1" si="28"/>
        <v>0</v>
      </c>
      <c r="S36" s="1208">
        <f t="shared" ca="1" si="28"/>
        <v>0</v>
      </c>
      <c r="T36" s="1208">
        <f t="shared" ca="1" si="28"/>
        <v>0</v>
      </c>
    </row>
    <row r="37" spans="1:20" s="63" customFormat="1" ht="21" hidden="1" customHeight="1">
      <c r="A37" s="110">
        <v>16</v>
      </c>
      <c r="B37" s="1407" t="s">
        <v>153</v>
      </c>
      <c r="C37" s="1408"/>
      <c r="D37" s="428" t="str">
        <f>FiscalYear_Period1</f>
        <v>07/01/12 - 06/30/13</v>
      </c>
      <c r="E37" s="1208">
        <f t="shared" ca="1" si="7"/>
        <v>0</v>
      </c>
      <c r="F37" s="1208">
        <f t="shared" ca="1" si="26"/>
        <v>0</v>
      </c>
      <c r="G37" s="1212">
        <f t="shared" ca="1" si="24"/>
        <v>0</v>
      </c>
      <c r="H37" s="1208">
        <f ca="1">H21*H18</f>
        <v>0</v>
      </c>
      <c r="I37" s="1208">
        <f t="shared" ref="I37:T37" ca="1" si="29">I21*I18</f>
        <v>0</v>
      </c>
      <c r="J37" s="1208">
        <f t="shared" ca="1" si="29"/>
        <v>0</v>
      </c>
      <c r="K37" s="1208">
        <f t="shared" ca="1" si="29"/>
        <v>0</v>
      </c>
      <c r="L37" s="1208">
        <f t="shared" ca="1" si="29"/>
        <v>0</v>
      </c>
      <c r="M37" s="1208">
        <f t="shared" ca="1" si="29"/>
        <v>0</v>
      </c>
      <c r="N37" s="1208">
        <f t="shared" ca="1" si="29"/>
        <v>0</v>
      </c>
      <c r="O37" s="1208">
        <f t="shared" ca="1" si="29"/>
        <v>0</v>
      </c>
      <c r="P37" s="1208">
        <f t="shared" ca="1" si="29"/>
        <v>0</v>
      </c>
      <c r="Q37" s="1208">
        <f t="shared" ca="1" si="29"/>
        <v>0</v>
      </c>
      <c r="R37" s="1208">
        <f t="shared" ca="1" si="29"/>
        <v>0</v>
      </c>
      <c r="S37" s="1208">
        <f t="shared" ca="1" si="29"/>
        <v>0</v>
      </c>
      <c r="T37" s="1208">
        <f t="shared" ca="1" si="29"/>
        <v>0</v>
      </c>
    </row>
    <row r="38" spans="1:20" s="63" customFormat="1" ht="0.75" hidden="1" customHeight="1">
      <c r="A38" s="110" t="s">
        <v>219</v>
      </c>
      <c r="B38" s="1409"/>
      <c r="C38" s="1410"/>
      <c r="D38" s="428" t="str">
        <f>FiscalYear_Period2</f>
        <v xml:space="preserve"> </v>
      </c>
      <c r="E38" s="1208">
        <f t="shared" ca="1" si="7"/>
        <v>0</v>
      </c>
      <c r="F38" s="1208">
        <f t="shared" ca="1" si="26"/>
        <v>0</v>
      </c>
      <c r="G38" s="1212">
        <f t="shared" ca="1" si="24"/>
        <v>0</v>
      </c>
      <c r="H38" s="1208">
        <f ca="1">H22*H18</f>
        <v>0</v>
      </c>
      <c r="I38" s="1208">
        <f t="shared" ref="I38:T38" ca="1" si="30">I22*I18</f>
        <v>0</v>
      </c>
      <c r="J38" s="1208">
        <f t="shared" ca="1" si="30"/>
        <v>0</v>
      </c>
      <c r="K38" s="1208">
        <f t="shared" ca="1" si="30"/>
        <v>0</v>
      </c>
      <c r="L38" s="1208">
        <f t="shared" ca="1" si="30"/>
        <v>0</v>
      </c>
      <c r="M38" s="1208">
        <f t="shared" ca="1" si="30"/>
        <v>0</v>
      </c>
      <c r="N38" s="1208">
        <f t="shared" ca="1" si="30"/>
        <v>0</v>
      </c>
      <c r="O38" s="1208">
        <f t="shared" ca="1" si="30"/>
        <v>0</v>
      </c>
      <c r="P38" s="1208">
        <f t="shared" ca="1" si="30"/>
        <v>0</v>
      </c>
      <c r="Q38" s="1208">
        <f t="shared" ca="1" si="30"/>
        <v>0</v>
      </c>
      <c r="R38" s="1208">
        <f t="shared" ca="1" si="30"/>
        <v>0</v>
      </c>
      <c r="S38" s="1208">
        <f t="shared" ca="1" si="30"/>
        <v>0</v>
      </c>
      <c r="T38" s="1208">
        <f t="shared" ca="1" si="30"/>
        <v>0</v>
      </c>
    </row>
    <row r="39" spans="1:20" s="63" customFormat="1" ht="15.95" hidden="1" customHeight="1">
      <c r="A39" s="110" t="s">
        <v>814</v>
      </c>
      <c r="B39" s="1426"/>
      <c r="C39" s="1427"/>
      <c r="D39" s="428" t="str">
        <f>FiscalYear_Period3</f>
        <v xml:space="preserve"> </v>
      </c>
      <c r="E39" s="1208">
        <f t="shared" ca="1" si="7"/>
        <v>0</v>
      </c>
      <c r="F39" s="1208">
        <f t="shared" ca="1" si="26"/>
        <v>0</v>
      </c>
      <c r="G39" s="1212">
        <f t="shared" ca="1" si="24"/>
        <v>0</v>
      </c>
      <c r="H39" s="1208">
        <f ca="1">H23*H18</f>
        <v>0</v>
      </c>
      <c r="I39" s="1208">
        <f t="shared" ref="I39:T39" ca="1" si="31">I23*I18</f>
        <v>0</v>
      </c>
      <c r="J39" s="1208">
        <f t="shared" ca="1" si="31"/>
        <v>0</v>
      </c>
      <c r="K39" s="1208">
        <f t="shared" ca="1" si="31"/>
        <v>0</v>
      </c>
      <c r="L39" s="1208">
        <f t="shared" ca="1" si="31"/>
        <v>0</v>
      </c>
      <c r="M39" s="1208">
        <f t="shared" ca="1" si="31"/>
        <v>0</v>
      </c>
      <c r="N39" s="1208">
        <f t="shared" ca="1" si="31"/>
        <v>0</v>
      </c>
      <c r="O39" s="1208">
        <f t="shared" ca="1" si="31"/>
        <v>0</v>
      </c>
      <c r="P39" s="1208">
        <f t="shared" ca="1" si="31"/>
        <v>0</v>
      </c>
      <c r="Q39" s="1208">
        <f t="shared" ca="1" si="31"/>
        <v>0</v>
      </c>
      <c r="R39" s="1208">
        <f t="shared" ca="1" si="31"/>
        <v>0</v>
      </c>
      <c r="S39" s="1208">
        <f t="shared" ca="1" si="31"/>
        <v>0</v>
      </c>
      <c r="T39" s="1208">
        <f t="shared" ca="1" si="31"/>
        <v>0</v>
      </c>
    </row>
    <row r="40" spans="1:20" s="63" customFormat="1" ht="18.75" customHeight="1">
      <c r="A40" s="110">
        <v>15</v>
      </c>
      <c r="B40" s="1407" t="s">
        <v>154</v>
      </c>
      <c r="C40" s="1408"/>
      <c r="D40" s="428" t="str">
        <f>Entire_FiscalYear</f>
        <v>07/01/12 - 06/30/13</v>
      </c>
      <c r="E40" s="1208">
        <f t="shared" ca="1" si="7"/>
        <v>0</v>
      </c>
      <c r="F40" s="1208">
        <f t="shared" ca="1" si="26"/>
        <v>0</v>
      </c>
      <c r="G40" s="1212">
        <f t="shared" ca="1" si="24"/>
        <v>0</v>
      </c>
      <c r="H40" s="1208">
        <f ca="1">H21*H$19</f>
        <v>0</v>
      </c>
      <c r="I40" s="1208">
        <f t="shared" ref="I40:T40" ca="1" si="32">I21*I$19</f>
        <v>0</v>
      </c>
      <c r="J40" s="1208">
        <f t="shared" ca="1" si="32"/>
        <v>0</v>
      </c>
      <c r="K40" s="1208">
        <f t="shared" ca="1" si="32"/>
        <v>0</v>
      </c>
      <c r="L40" s="1208">
        <f t="shared" ca="1" si="32"/>
        <v>0</v>
      </c>
      <c r="M40" s="1208">
        <f t="shared" ca="1" si="32"/>
        <v>0</v>
      </c>
      <c r="N40" s="1208">
        <f t="shared" ca="1" si="32"/>
        <v>0</v>
      </c>
      <c r="O40" s="1208">
        <f t="shared" ca="1" si="32"/>
        <v>0</v>
      </c>
      <c r="P40" s="1208">
        <f t="shared" ca="1" si="32"/>
        <v>0</v>
      </c>
      <c r="Q40" s="1208">
        <f t="shared" ca="1" si="32"/>
        <v>0</v>
      </c>
      <c r="R40" s="1208">
        <f t="shared" ca="1" si="32"/>
        <v>0</v>
      </c>
      <c r="S40" s="1208">
        <f t="shared" ca="1" si="32"/>
        <v>0</v>
      </c>
      <c r="T40" s="1208">
        <f t="shared" ca="1" si="32"/>
        <v>0</v>
      </c>
    </row>
    <row r="41" spans="1:20" s="63" customFormat="1" ht="15.75" hidden="1" customHeight="1">
      <c r="A41" s="110" t="s">
        <v>220</v>
      </c>
      <c r="B41" s="1409"/>
      <c r="C41" s="1410"/>
      <c r="D41" s="428" t="str">
        <f>FiscalYear_Period2</f>
        <v xml:space="preserve"> </v>
      </c>
      <c r="E41" s="1221">
        <f t="shared" ca="1" si="7"/>
        <v>0</v>
      </c>
      <c r="F41" s="1221">
        <f t="shared" ca="1" si="26"/>
        <v>0</v>
      </c>
      <c r="G41" s="1212">
        <f t="shared" ca="1" si="24"/>
        <v>0</v>
      </c>
      <c r="H41" s="1208">
        <f ca="1">H22*H$19</f>
        <v>0</v>
      </c>
      <c r="I41" s="1208">
        <f t="shared" ref="I41:T41" ca="1" si="33">I22*I$19</f>
        <v>0</v>
      </c>
      <c r="J41" s="1208">
        <f t="shared" ca="1" si="33"/>
        <v>0</v>
      </c>
      <c r="K41" s="1208">
        <f t="shared" ca="1" si="33"/>
        <v>0</v>
      </c>
      <c r="L41" s="1208">
        <f t="shared" ca="1" si="33"/>
        <v>0</v>
      </c>
      <c r="M41" s="1208">
        <f t="shared" ca="1" si="33"/>
        <v>0</v>
      </c>
      <c r="N41" s="1208">
        <f t="shared" ca="1" si="33"/>
        <v>0</v>
      </c>
      <c r="O41" s="1208">
        <f t="shared" ca="1" si="33"/>
        <v>0</v>
      </c>
      <c r="P41" s="1208">
        <f t="shared" ca="1" si="33"/>
        <v>0</v>
      </c>
      <c r="Q41" s="1208">
        <f t="shared" ca="1" si="33"/>
        <v>0</v>
      </c>
      <c r="R41" s="1208">
        <f t="shared" ca="1" si="33"/>
        <v>0</v>
      </c>
      <c r="S41" s="1208">
        <f t="shared" ca="1" si="33"/>
        <v>0</v>
      </c>
      <c r="T41" s="1208">
        <f t="shared" ca="1" si="33"/>
        <v>0</v>
      </c>
    </row>
    <row r="42" spans="1:20" s="63" customFormat="1" ht="16.5" hidden="1" customHeight="1">
      <c r="A42" s="110" t="s">
        <v>815</v>
      </c>
      <c r="B42" s="1426"/>
      <c r="C42" s="1427"/>
      <c r="D42" s="428" t="str">
        <f>FiscalYear_Period3</f>
        <v xml:space="preserve"> </v>
      </c>
      <c r="E42" s="1221">
        <f t="shared" ca="1" si="7"/>
        <v>0</v>
      </c>
      <c r="F42" s="1221">
        <f t="shared" ca="1" si="26"/>
        <v>0</v>
      </c>
      <c r="G42" s="1212">
        <f t="shared" ca="1" si="24"/>
        <v>0</v>
      </c>
      <c r="H42" s="1208">
        <f ca="1">H23*H$19</f>
        <v>0</v>
      </c>
      <c r="I42" s="1208">
        <f t="shared" ref="I42:T42" ca="1" si="34">I23*I$19</f>
        <v>0</v>
      </c>
      <c r="J42" s="1208">
        <f t="shared" ca="1" si="34"/>
        <v>0</v>
      </c>
      <c r="K42" s="1208">
        <f t="shared" ca="1" si="34"/>
        <v>0</v>
      </c>
      <c r="L42" s="1208">
        <f t="shared" ca="1" si="34"/>
        <v>0</v>
      </c>
      <c r="M42" s="1208">
        <f t="shared" ca="1" si="34"/>
        <v>0</v>
      </c>
      <c r="N42" s="1208">
        <f t="shared" ca="1" si="34"/>
        <v>0</v>
      </c>
      <c r="O42" s="1208">
        <f t="shared" ca="1" si="34"/>
        <v>0</v>
      </c>
      <c r="P42" s="1208">
        <f t="shared" ca="1" si="34"/>
        <v>0</v>
      </c>
      <c r="Q42" s="1208">
        <f t="shared" ca="1" si="34"/>
        <v>0</v>
      </c>
      <c r="R42" s="1208">
        <f t="shared" ca="1" si="34"/>
        <v>0</v>
      </c>
      <c r="S42" s="1208">
        <f t="shared" ca="1" si="34"/>
        <v>0</v>
      </c>
      <c r="T42" s="1208">
        <f t="shared" ca="1" si="34"/>
        <v>0</v>
      </c>
    </row>
    <row r="43" spans="1:20" s="63" customFormat="1" ht="3.75" customHeight="1">
      <c r="A43" s="111"/>
      <c r="B43" s="64"/>
      <c r="C43" s="65"/>
      <c r="D43" s="66"/>
      <c r="E43" s="1210"/>
      <c r="F43" s="1210"/>
      <c r="G43" s="1210"/>
      <c r="H43" s="1210"/>
      <c r="I43" s="1210"/>
      <c r="J43" s="1210"/>
      <c r="K43" s="1210"/>
      <c r="L43" s="1210"/>
      <c r="M43" s="1210"/>
      <c r="N43" s="1210"/>
      <c r="O43" s="1210"/>
      <c r="P43" s="1210"/>
      <c r="Q43" s="1210"/>
      <c r="R43" s="1210"/>
      <c r="S43" s="1210"/>
      <c r="T43" s="1210"/>
    </row>
    <row r="44" spans="1:20" s="63" customFormat="1" ht="21.75" customHeight="1">
      <c r="A44" s="110">
        <v>16</v>
      </c>
      <c r="B44" s="1407" t="s">
        <v>284</v>
      </c>
      <c r="C44" s="1408"/>
      <c r="D44" s="428" t="str">
        <f>Entire_FiscalYear</f>
        <v>07/01/12 - 06/30/13</v>
      </c>
      <c r="E44" s="1208">
        <f t="shared" ca="1" si="7"/>
        <v>0</v>
      </c>
      <c r="F44" s="1208">
        <f ca="1">SUMIF($H$7:$T$7,"=HOSP",H44:T44)</f>
        <v>0</v>
      </c>
      <c r="G44" s="1212">
        <f t="shared" ref="G44:G52" ca="1" si="35">SUM(H44:T44)</f>
        <v>0</v>
      </c>
      <c r="H44" s="1212">
        <f ca="1">H24*H17</f>
        <v>0</v>
      </c>
      <c r="I44" s="1212">
        <f t="shared" ref="I44:T44" ca="1" si="36">I24*I17</f>
        <v>0</v>
      </c>
      <c r="J44" s="1212">
        <f t="shared" ca="1" si="36"/>
        <v>0</v>
      </c>
      <c r="K44" s="1212">
        <f t="shared" ca="1" si="36"/>
        <v>0</v>
      </c>
      <c r="L44" s="1212">
        <f t="shared" ca="1" si="36"/>
        <v>0</v>
      </c>
      <c r="M44" s="1212">
        <f t="shared" ca="1" si="36"/>
        <v>0</v>
      </c>
      <c r="N44" s="1212">
        <f t="shared" ca="1" si="36"/>
        <v>0</v>
      </c>
      <c r="O44" s="1212">
        <f t="shared" ca="1" si="36"/>
        <v>0</v>
      </c>
      <c r="P44" s="1212">
        <f t="shared" ca="1" si="36"/>
        <v>0</v>
      </c>
      <c r="Q44" s="1212">
        <f t="shared" ca="1" si="36"/>
        <v>0</v>
      </c>
      <c r="R44" s="1212">
        <f t="shared" ca="1" si="36"/>
        <v>0</v>
      </c>
      <c r="S44" s="1212">
        <f t="shared" ca="1" si="36"/>
        <v>0</v>
      </c>
      <c r="T44" s="1212">
        <f t="shared" ca="1" si="36"/>
        <v>0</v>
      </c>
    </row>
    <row r="45" spans="1:20" s="63" customFormat="1" ht="15.75" hidden="1" customHeight="1">
      <c r="A45" s="110" t="s">
        <v>221</v>
      </c>
      <c r="B45" s="1409"/>
      <c r="C45" s="1410"/>
      <c r="D45" s="428" t="str">
        <f>FiscalYear_Period2</f>
        <v xml:space="preserve"> </v>
      </c>
      <c r="E45" s="1208">
        <f t="shared" ca="1" si="7"/>
        <v>0</v>
      </c>
      <c r="F45" s="1208">
        <f t="shared" ref="F45:F52" ca="1" si="37">SUMIF($H$7:$T$7,"=HOSP",H45:T45)</f>
        <v>0</v>
      </c>
      <c r="G45" s="1212">
        <f t="shared" ca="1" si="35"/>
        <v>0</v>
      </c>
      <c r="H45" s="1212">
        <f ca="1">H25*H17</f>
        <v>0</v>
      </c>
      <c r="I45" s="1212">
        <f t="shared" ref="I45:T45" ca="1" si="38">I25*I17</f>
        <v>0</v>
      </c>
      <c r="J45" s="1212">
        <f t="shared" ca="1" si="38"/>
        <v>0</v>
      </c>
      <c r="K45" s="1212">
        <f t="shared" ca="1" si="38"/>
        <v>0</v>
      </c>
      <c r="L45" s="1212">
        <f t="shared" ca="1" si="38"/>
        <v>0</v>
      </c>
      <c r="M45" s="1212">
        <f t="shared" ca="1" si="38"/>
        <v>0</v>
      </c>
      <c r="N45" s="1212">
        <f t="shared" ca="1" si="38"/>
        <v>0</v>
      </c>
      <c r="O45" s="1212">
        <f t="shared" ca="1" si="38"/>
        <v>0</v>
      </c>
      <c r="P45" s="1212">
        <f t="shared" ca="1" si="38"/>
        <v>0</v>
      </c>
      <c r="Q45" s="1212">
        <f t="shared" ca="1" si="38"/>
        <v>0</v>
      </c>
      <c r="R45" s="1212">
        <f t="shared" ca="1" si="38"/>
        <v>0</v>
      </c>
      <c r="S45" s="1212">
        <f t="shared" ca="1" si="38"/>
        <v>0</v>
      </c>
      <c r="T45" s="1212">
        <f t="shared" ca="1" si="38"/>
        <v>0</v>
      </c>
    </row>
    <row r="46" spans="1:20" s="63" customFormat="1" ht="15.95" hidden="1" customHeight="1">
      <c r="A46" s="110" t="s">
        <v>816</v>
      </c>
      <c r="B46" s="1426"/>
      <c r="C46" s="1427"/>
      <c r="D46" s="428" t="str">
        <f>FiscalYear_Period3</f>
        <v xml:space="preserve"> </v>
      </c>
      <c r="E46" s="1208">
        <f t="shared" ca="1" si="7"/>
        <v>0</v>
      </c>
      <c r="F46" s="1208">
        <f t="shared" ca="1" si="37"/>
        <v>0</v>
      </c>
      <c r="G46" s="1212">
        <f t="shared" ca="1" si="35"/>
        <v>0</v>
      </c>
      <c r="H46" s="1212">
        <f ca="1">H26*H17</f>
        <v>0</v>
      </c>
      <c r="I46" s="1212">
        <f t="shared" ref="I46:T46" ca="1" si="39">I26*I17</f>
        <v>0</v>
      </c>
      <c r="J46" s="1212">
        <f t="shared" ca="1" si="39"/>
        <v>0</v>
      </c>
      <c r="K46" s="1212">
        <f t="shared" ca="1" si="39"/>
        <v>0</v>
      </c>
      <c r="L46" s="1212">
        <f t="shared" ca="1" si="39"/>
        <v>0</v>
      </c>
      <c r="M46" s="1212">
        <f t="shared" ca="1" si="39"/>
        <v>0</v>
      </c>
      <c r="N46" s="1212">
        <f t="shared" ca="1" si="39"/>
        <v>0</v>
      </c>
      <c r="O46" s="1212">
        <f t="shared" ca="1" si="39"/>
        <v>0</v>
      </c>
      <c r="P46" s="1212">
        <f t="shared" ca="1" si="39"/>
        <v>0</v>
      </c>
      <c r="Q46" s="1212">
        <f t="shared" ca="1" si="39"/>
        <v>0</v>
      </c>
      <c r="R46" s="1212">
        <f t="shared" ca="1" si="39"/>
        <v>0</v>
      </c>
      <c r="S46" s="1212">
        <f t="shared" ca="1" si="39"/>
        <v>0</v>
      </c>
      <c r="T46" s="1212">
        <f t="shared" ca="1" si="39"/>
        <v>0</v>
      </c>
    </row>
    <row r="47" spans="1:20" s="63" customFormat="1" ht="20.25" hidden="1" customHeight="1">
      <c r="A47" s="110">
        <v>19</v>
      </c>
      <c r="B47" s="1407" t="s">
        <v>287</v>
      </c>
      <c r="C47" s="1408"/>
      <c r="D47" s="428" t="str">
        <f>FiscalYear_Period1</f>
        <v>07/01/12 - 06/30/13</v>
      </c>
      <c r="E47" s="1208">
        <f t="shared" ca="1" si="7"/>
        <v>0</v>
      </c>
      <c r="F47" s="1208">
        <f t="shared" ca="1" si="37"/>
        <v>0</v>
      </c>
      <c r="G47" s="1212">
        <f t="shared" ca="1" si="35"/>
        <v>0</v>
      </c>
      <c r="H47" s="1212">
        <f ca="1">H24*H18</f>
        <v>0</v>
      </c>
      <c r="I47" s="1212">
        <f t="shared" ref="I47:T47" ca="1" si="40">I24*I18</f>
        <v>0</v>
      </c>
      <c r="J47" s="1212">
        <f t="shared" ca="1" si="40"/>
        <v>0</v>
      </c>
      <c r="K47" s="1212">
        <f t="shared" ca="1" si="40"/>
        <v>0</v>
      </c>
      <c r="L47" s="1212">
        <f t="shared" ca="1" si="40"/>
        <v>0</v>
      </c>
      <c r="M47" s="1212">
        <f t="shared" ca="1" si="40"/>
        <v>0</v>
      </c>
      <c r="N47" s="1212">
        <f t="shared" ca="1" si="40"/>
        <v>0</v>
      </c>
      <c r="O47" s="1212">
        <f t="shared" ca="1" si="40"/>
        <v>0</v>
      </c>
      <c r="P47" s="1212">
        <f t="shared" ca="1" si="40"/>
        <v>0</v>
      </c>
      <c r="Q47" s="1212">
        <f t="shared" ca="1" si="40"/>
        <v>0</v>
      </c>
      <c r="R47" s="1212">
        <f t="shared" ca="1" si="40"/>
        <v>0</v>
      </c>
      <c r="S47" s="1212">
        <f t="shared" ca="1" si="40"/>
        <v>0</v>
      </c>
      <c r="T47" s="1212">
        <f t="shared" ca="1" si="40"/>
        <v>0</v>
      </c>
    </row>
    <row r="48" spans="1:20" s="63" customFormat="1" ht="0.75" hidden="1" customHeight="1">
      <c r="A48" s="110" t="s">
        <v>222</v>
      </c>
      <c r="B48" s="1409"/>
      <c r="C48" s="1410"/>
      <c r="D48" s="428" t="str">
        <f>FiscalYear_Period2</f>
        <v xml:space="preserve"> </v>
      </c>
      <c r="E48" s="1208">
        <f t="shared" ca="1" si="7"/>
        <v>0</v>
      </c>
      <c r="F48" s="1208">
        <f t="shared" ca="1" si="37"/>
        <v>0</v>
      </c>
      <c r="G48" s="1212">
        <f t="shared" ca="1" si="35"/>
        <v>0</v>
      </c>
      <c r="H48" s="1212">
        <f ca="1">H25*H18</f>
        <v>0</v>
      </c>
      <c r="I48" s="1212">
        <f t="shared" ref="I48:T48" ca="1" si="41">I25*I18</f>
        <v>0</v>
      </c>
      <c r="J48" s="1212">
        <f t="shared" ca="1" si="41"/>
        <v>0</v>
      </c>
      <c r="K48" s="1212">
        <f t="shared" ca="1" si="41"/>
        <v>0</v>
      </c>
      <c r="L48" s="1212">
        <f t="shared" ca="1" si="41"/>
        <v>0</v>
      </c>
      <c r="M48" s="1212">
        <f t="shared" ca="1" si="41"/>
        <v>0</v>
      </c>
      <c r="N48" s="1212">
        <f t="shared" ca="1" si="41"/>
        <v>0</v>
      </c>
      <c r="O48" s="1212">
        <f t="shared" ca="1" si="41"/>
        <v>0</v>
      </c>
      <c r="P48" s="1212">
        <f t="shared" ca="1" si="41"/>
        <v>0</v>
      </c>
      <c r="Q48" s="1212">
        <f t="shared" ca="1" si="41"/>
        <v>0</v>
      </c>
      <c r="R48" s="1212">
        <f t="shared" ca="1" si="41"/>
        <v>0</v>
      </c>
      <c r="S48" s="1212">
        <f t="shared" ca="1" si="41"/>
        <v>0</v>
      </c>
      <c r="T48" s="1212">
        <f t="shared" ca="1" si="41"/>
        <v>0</v>
      </c>
    </row>
    <row r="49" spans="1:20" s="63" customFormat="1" ht="15.95" hidden="1" customHeight="1">
      <c r="A49" s="110" t="s">
        <v>817</v>
      </c>
      <c r="B49" s="1426"/>
      <c r="C49" s="1427"/>
      <c r="D49" s="428" t="str">
        <f>FiscalYear_Period3</f>
        <v xml:space="preserve"> </v>
      </c>
      <c r="E49" s="1208">
        <f t="shared" ca="1" si="7"/>
        <v>0</v>
      </c>
      <c r="F49" s="1208">
        <f t="shared" ca="1" si="37"/>
        <v>0</v>
      </c>
      <c r="G49" s="1212">
        <f t="shared" ca="1" si="35"/>
        <v>0</v>
      </c>
      <c r="H49" s="1212">
        <f ca="1">H26*H18</f>
        <v>0</v>
      </c>
      <c r="I49" s="1212">
        <f t="shared" ref="I49:T49" ca="1" si="42">I26*I18</f>
        <v>0</v>
      </c>
      <c r="J49" s="1212">
        <f t="shared" ca="1" si="42"/>
        <v>0</v>
      </c>
      <c r="K49" s="1212">
        <f t="shared" ca="1" si="42"/>
        <v>0</v>
      </c>
      <c r="L49" s="1212">
        <f t="shared" ca="1" si="42"/>
        <v>0</v>
      </c>
      <c r="M49" s="1212">
        <f t="shared" ca="1" si="42"/>
        <v>0</v>
      </c>
      <c r="N49" s="1212">
        <f t="shared" ca="1" si="42"/>
        <v>0</v>
      </c>
      <c r="O49" s="1212">
        <f t="shared" ca="1" si="42"/>
        <v>0</v>
      </c>
      <c r="P49" s="1212">
        <f t="shared" ca="1" si="42"/>
        <v>0</v>
      </c>
      <c r="Q49" s="1212">
        <f t="shared" ca="1" si="42"/>
        <v>0</v>
      </c>
      <c r="R49" s="1212">
        <f t="shared" ca="1" si="42"/>
        <v>0</v>
      </c>
      <c r="S49" s="1212">
        <f t="shared" ca="1" si="42"/>
        <v>0</v>
      </c>
      <c r="T49" s="1212">
        <f t="shared" ca="1" si="42"/>
        <v>0</v>
      </c>
    </row>
    <row r="50" spans="1:20" s="63" customFormat="1" ht="20.25" customHeight="1">
      <c r="A50" s="110">
        <v>17</v>
      </c>
      <c r="B50" s="1407" t="s">
        <v>288</v>
      </c>
      <c r="C50" s="1408"/>
      <c r="D50" s="428" t="str">
        <f>Entire_FiscalYear</f>
        <v>07/01/12 - 06/30/13</v>
      </c>
      <c r="E50" s="1208">
        <f t="shared" ca="1" si="7"/>
        <v>0</v>
      </c>
      <c r="F50" s="1208">
        <f t="shared" ca="1" si="37"/>
        <v>0</v>
      </c>
      <c r="G50" s="1212">
        <f t="shared" ca="1" si="35"/>
        <v>0</v>
      </c>
      <c r="H50" s="1212">
        <f ca="1">H24*H19</f>
        <v>0</v>
      </c>
      <c r="I50" s="1212">
        <f t="shared" ref="I50:T50" ca="1" si="43">I24*I19</f>
        <v>0</v>
      </c>
      <c r="J50" s="1212">
        <f t="shared" ca="1" si="43"/>
        <v>0</v>
      </c>
      <c r="K50" s="1212">
        <f t="shared" ca="1" si="43"/>
        <v>0</v>
      </c>
      <c r="L50" s="1212">
        <f t="shared" ca="1" si="43"/>
        <v>0</v>
      </c>
      <c r="M50" s="1212">
        <f t="shared" ca="1" si="43"/>
        <v>0</v>
      </c>
      <c r="N50" s="1212">
        <f t="shared" ca="1" si="43"/>
        <v>0</v>
      </c>
      <c r="O50" s="1212">
        <f t="shared" ca="1" si="43"/>
        <v>0</v>
      </c>
      <c r="P50" s="1212">
        <f t="shared" ca="1" si="43"/>
        <v>0</v>
      </c>
      <c r="Q50" s="1212">
        <f t="shared" ca="1" si="43"/>
        <v>0</v>
      </c>
      <c r="R50" s="1212">
        <f t="shared" ca="1" si="43"/>
        <v>0</v>
      </c>
      <c r="S50" s="1212">
        <f t="shared" ca="1" si="43"/>
        <v>0</v>
      </c>
      <c r="T50" s="1212">
        <f t="shared" ca="1" si="43"/>
        <v>0</v>
      </c>
    </row>
    <row r="51" spans="1:20" s="63" customFormat="1" ht="0.75" hidden="1" customHeight="1">
      <c r="A51" s="110" t="s">
        <v>223</v>
      </c>
      <c r="B51" s="1409"/>
      <c r="C51" s="1410"/>
      <c r="D51" s="428" t="str">
        <f>FiscalYear_Period2</f>
        <v xml:space="preserve"> </v>
      </c>
      <c r="E51" s="1221">
        <f t="shared" ca="1" si="7"/>
        <v>0</v>
      </c>
      <c r="F51" s="1221">
        <f t="shared" ca="1" si="37"/>
        <v>0</v>
      </c>
      <c r="G51" s="1212">
        <f t="shared" ca="1" si="35"/>
        <v>0</v>
      </c>
      <c r="H51" s="1212">
        <f ca="1">H25*H19</f>
        <v>0</v>
      </c>
      <c r="I51" s="1212">
        <f t="shared" ref="I51:T51" ca="1" si="44">I25*I19</f>
        <v>0</v>
      </c>
      <c r="J51" s="1212">
        <f t="shared" ca="1" si="44"/>
        <v>0</v>
      </c>
      <c r="K51" s="1212">
        <f t="shared" ca="1" si="44"/>
        <v>0</v>
      </c>
      <c r="L51" s="1212">
        <f t="shared" ca="1" si="44"/>
        <v>0</v>
      </c>
      <c r="M51" s="1212">
        <f t="shared" ca="1" si="44"/>
        <v>0</v>
      </c>
      <c r="N51" s="1212">
        <f t="shared" ca="1" si="44"/>
        <v>0</v>
      </c>
      <c r="O51" s="1212">
        <f t="shared" ca="1" si="44"/>
        <v>0</v>
      </c>
      <c r="P51" s="1212">
        <f t="shared" ca="1" si="44"/>
        <v>0</v>
      </c>
      <c r="Q51" s="1212">
        <f t="shared" ca="1" si="44"/>
        <v>0</v>
      </c>
      <c r="R51" s="1212">
        <f t="shared" ca="1" si="44"/>
        <v>0</v>
      </c>
      <c r="S51" s="1212">
        <f t="shared" ca="1" si="44"/>
        <v>0</v>
      </c>
      <c r="T51" s="1212">
        <f t="shared" ca="1" si="44"/>
        <v>0</v>
      </c>
    </row>
    <row r="52" spans="1:20" s="63" customFormat="1" ht="15.95" hidden="1" customHeight="1">
      <c r="A52" s="110" t="s">
        <v>590</v>
      </c>
      <c r="B52" s="1426"/>
      <c r="C52" s="1427"/>
      <c r="D52" s="428" t="str">
        <f>FiscalYear_Period3</f>
        <v xml:space="preserve"> </v>
      </c>
      <c r="E52" s="1221">
        <f t="shared" ca="1" si="7"/>
        <v>0</v>
      </c>
      <c r="F52" s="1221">
        <f t="shared" ca="1" si="37"/>
        <v>0</v>
      </c>
      <c r="G52" s="1212">
        <f t="shared" ca="1" si="35"/>
        <v>0</v>
      </c>
      <c r="H52" s="1212">
        <f ca="1">H26*H19</f>
        <v>0</v>
      </c>
      <c r="I52" s="1212">
        <f t="shared" ref="I52:T52" ca="1" si="45">I26*I19</f>
        <v>0</v>
      </c>
      <c r="J52" s="1212">
        <f t="shared" ca="1" si="45"/>
        <v>0</v>
      </c>
      <c r="K52" s="1212">
        <f t="shared" ca="1" si="45"/>
        <v>0</v>
      </c>
      <c r="L52" s="1212">
        <f t="shared" ca="1" si="45"/>
        <v>0</v>
      </c>
      <c r="M52" s="1212">
        <f t="shared" ca="1" si="45"/>
        <v>0</v>
      </c>
      <c r="N52" s="1212">
        <f t="shared" ca="1" si="45"/>
        <v>0</v>
      </c>
      <c r="O52" s="1212">
        <f t="shared" ca="1" si="45"/>
        <v>0</v>
      </c>
      <c r="P52" s="1212">
        <f t="shared" ca="1" si="45"/>
        <v>0</v>
      </c>
      <c r="Q52" s="1212">
        <f t="shared" ca="1" si="45"/>
        <v>0</v>
      </c>
      <c r="R52" s="1212">
        <f t="shared" ca="1" si="45"/>
        <v>0</v>
      </c>
      <c r="S52" s="1212">
        <f t="shared" ca="1" si="45"/>
        <v>0</v>
      </c>
      <c r="T52" s="1212">
        <f t="shared" ca="1" si="45"/>
        <v>0</v>
      </c>
    </row>
    <row r="53" spans="1:20" s="63" customFormat="1" ht="3.75" customHeight="1">
      <c r="A53" s="111"/>
      <c r="B53" s="64"/>
      <c r="C53" s="65"/>
      <c r="D53" s="66"/>
      <c r="E53" s="1210"/>
      <c r="F53" s="1210"/>
      <c r="G53" s="1210"/>
      <c r="H53" s="1210"/>
      <c r="I53" s="1210"/>
      <c r="J53" s="1210"/>
      <c r="K53" s="1210"/>
      <c r="L53" s="1210"/>
      <c r="M53" s="1210"/>
      <c r="N53" s="1210"/>
      <c r="O53" s="1210"/>
      <c r="P53" s="1210"/>
      <c r="Q53" s="1210"/>
      <c r="R53" s="1210"/>
      <c r="S53" s="1210"/>
      <c r="T53" s="1210"/>
    </row>
    <row r="54" spans="1:20" s="63" customFormat="1" ht="15.95" customHeight="1">
      <c r="A54" s="110">
        <v>18</v>
      </c>
      <c r="B54" s="1407" t="s">
        <v>494</v>
      </c>
      <c r="C54" s="1408"/>
      <c r="D54" s="428" t="str">
        <f>Entire_FiscalYear</f>
        <v>07/01/12 - 06/30/13</v>
      </c>
      <c r="E54" s="1208">
        <f t="shared" ca="1" si="7"/>
        <v>0</v>
      </c>
      <c r="F54" s="1208">
        <f ca="1">SUMIF($H$7:$T$7,"=HOSP",H54:T54)</f>
        <v>0</v>
      </c>
      <c r="G54" s="1212">
        <f ca="1">SUM(H54:T54)</f>
        <v>0</v>
      </c>
      <c r="H54" s="1212">
        <f ca="1">H27*H$17</f>
        <v>0</v>
      </c>
      <c r="I54" s="1212">
        <f t="shared" ref="I54:T54" ca="1" si="46">I27*I$17</f>
        <v>0</v>
      </c>
      <c r="J54" s="1212">
        <f t="shared" ca="1" si="46"/>
        <v>0</v>
      </c>
      <c r="K54" s="1212">
        <f t="shared" ca="1" si="46"/>
        <v>0</v>
      </c>
      <c r="L54" s="1212">
        <f t="shared" ca="1" si="46"/>
        <v>0</v>
      </c>
      <c r="M54" s="1212">
        <f t="shared" ca="1" si="46"/>
        <v>0</v>
      </c>
      <c r="N54" s="1212">
        <f t="shared" ca="1" si="46"/>
        <v>0</v>
      </c>
      <c r="O54" s="1212">
        <f t="shared" ca="1" si="46"/>
        <v>0</v>
      </c>
      <c r="P54" s="1212">
        <f t="shared" ca="1" si="46"/>
        <v>0</v>
      </c>
      <c r="Q54" s="1212">
        <f t="shared" ca="1" si="46"/>
        <v>0</v>
      </c>
      <c r="R54" s="1212">
        <f t="shared" ca="1" si="46"/>
        <v>0</v>
      </c>
      <c r="S54" s="1212">
        <f t="shared" ca="1" si="46"/>
        <v>0</v>
      </c>
      <c r="T54" s="1212">
        <f t="shared" ca="1" si="46"/>
        <v>0</v>
      </c>
    </row>
    <row r="55" spans="1:20" s="63" customFormat="1" ht="15.95" hidden="1" customHeight="1">
      <c r="A55" s="110">
        <v>22</v>
      </c>
      <c r="B55" s="1407" t="s">
        <v>495</v>
      </c>
      <c r="C55" s="1408"/>
      <c r="D55" s="428" t="str">
        <f>Entire_FiscalYear</f>
        <v>07/01/12 - 06/30/13</v>
      </c>
      <c r="E55" s="1208">
        <f t="shared" ca="1" si="7"/>
        <v>0</v>
      </c>
      <c r="F55" s="1208">
        <f ca="1">SUMIF($H$7:$T$7,"=HOSP",H55:T55)</f>
        <v>0</v>
      </c>
      <c r="G55" s="1212">
        <f ca="1">SUM(H55:T55)</f>
        <v>0</v>
      </c>
      <c r="H55" s="1212">
        <f ca="1">H27*H$18</f>
        <v>0</v>
      </c>
      <c r="I55" s="1212">
        <f t="shared" ref="I55:T55" ca="1" si="47">I27*I$18</f>
        <v>0</v>
      </c>
      <c r="J55" s="1212">
        <f t="shared" ca="1" si="47"/>
        <v>0</v>
      </c>
      <c r="K55" s="1212">
        <f t="shared" ca="1" si="47"/>
        <v>0</v>
      </c>
      <c r="L55" s="1212">
        <f t="shared" ca="1" si="47"/>
        <v>0</v>
      </c>
      <c r="M55" s="1212">
        <f t="shared" ca="1" si="47"/>
        <v>0</v>
      </c>
      <c r="N55" s="1212">
        <f t="shared" ca="1" si="47"/>
        <v>0</v>
      </c>
      <c r="O55" s="1212">
        <f t="shared" ca="1" si="47"/>
        <v>0</v>
      </c>
      <c r="P55" s="1212">
        <f t="shared" ca="1" si="47"/>
        <v>0</v>
      </c>
      <c r="Q55" s="1212">
        <f t="shared" ca="1" si="47"/>
        <v>0</v>
      </c>
      <c r="R55" s="1212">
        <f t="shared" ca="1" si="47"/>
        <v>0</v>
      </c>
      <c r="S55" s="1212">
        <f t="shared" ca="1" si="47"/>
        <v>0</v>
      </c>
      <c r="T55" s="1212">
        <f t="shared" ca="1" si="47"/>
        <v>0</v>
      </c>
    </row>
    <row r="56" spans="1:20" s="63" customFormat="1" ht="15.75" customHeight="1">
      <c r="A56" s="110">
        <v>19</v>
      </c>
      <c r="B56" s="1407" t="s">
        <v>496</v>
      </c>
      <c r="C56" s="1408"/>
      <c r="D56" s="428" t="str">
        <f>Entire_FiscalYear</f>
        <v>07/01/12 - 06/30/13</v>
      </c>
      <c r="E56" s="1208">
        <f t="shared" ca="1" si="7"/>
        <v>0</v>
      </c>
      <c r="F56" s="1208">
        <f ca="1">SUMIF($H$7:$T$7,"=HOSP",H56:T56)</f>
        <v>0</v>
      </c>
      <c r="G56" s="1212">
        <f ca="1">SUM(H56:T56)</f>
        <v>0</v>
      </c>
      <c r="H56" s="1212">
        <f ca="1">H27*H$19</f>
        <v>0</v>
      </c>
      <c r="I56" s="1212">
        <f t="shared" ref="I56:T56" ca="1" si="48">I27*I$19</f>
        <v>0</v>
      </c>
      <c r="J56" s="1212">
        <f t="shared" ca="1" si="48"/>
        <v>0</v>
      </c>
      <c r="K56" s="1212">
        <f t="shared" ca="1" si="48"/>
        <v>0</v>
      </c>
      <c r="L56" s="1212">
        <f t="shared" ca="1" si="48"/>
        <v>0</v>
      </c>
      <c r="M56" s="1212">
        <f t="shared" ca="1" si="48"/>
        <v>0</v>
      </c>
      <c r="N56" s="1212">
        <f t="shared" ca="1" si="48"/>
        <v>0</v>
      </c>
      <c r="O56" s="1212">
        <f t="shared" ca="1" si="48"/>
        <v>0</v>
      </c>
      <c r="P56" s="1212">
        <f t="shared" ca="1" si="48"/>
        <v>0</v>
      </c>
      <c r="Q56" s="1212">
        <f t="shared" ca="1" si="48"/>
        <v>0</v>
      </c>
      <c r="R56" s="1212">
        <f t="shared" ca="1" si="48"/>
        <v>0</v>
      </c>
      <c r="S56" s="1212">
        <f t="shared" ca="1" si="48"/>
        <v>0</v>
      </c>
      <c r="T56" s="1212">
        <f t="shared" ca="1" si="48"/>
        <v>0</v>
      </c>
    </row>
    <row r="57" spans="1:20" s="63" customFormat="1" ht="3.75" customHeight="1">
      <c r="A57" s="111"/>
      <c r="B57" s="64"/>
      <c r="C57" s="65"/>
      <c r="D57" s="66"/>
      <c r="E57" s="1210"/>
      <c r="F57" s="1210"/>
      <c r="G57" s="1210"/>
      <c r="H57" s="1210"/>
      <c r="I57" s="1210"/>
      <c r="J57" s="1210"/>
      <c r="K57" s="1210"/>
      <c r="L57" s="1210"/>
      <c r="M57" s="1210"/>
      <c r="N57" s="1210"/>
      <c r="O57" s="1210"/>
      <c r="P57" s="1210"/>
      <c r="Q57" s="1210"/>
      <c r="R57" s="1210"/>
      <c r="S57" s="1210"/>
      <c r="T57" s="1210"/>
    </row>
    <row r="58" spans="1:20" s="63" customFormat="1" ht="15.95" customHeight="1">
      <c r="A58" s="110">
        <v>20</v>
      </c>
      <c r="B58" s="1407" t="s">
        <v>823</v>
      </c>
      <c r="C58" s="1408"/>
      <c r="D58" s="428" t="str">
        <f>Entire_FiscalYear</f>
        <v>07/01/12 - 06/30/13</v>
      </c>
      <c r="E58" s="1208">
        <f t="shared" ca="1" si="7"/>
        <v>0</v>
      </c>
      <c r="F58" s="1208">
        <f ca="1">SUMIF($H$7:$T$7,"=HOSP",H58:T58)</f>
        <v>0</v>
      </c>
      <c r="G58" s="1212">
        <f ca="1">SUM(H58:T58)</f>
        <v>0</v>
      </c>
      <c r="H58" s="1212">
        <f ca="1">H28*H$17</f>
        <v>0</v>
      </c>
      <c r="I58" s="1212">
        <f t="shared" ref="I58:T58" ca="1" si="49">I28*I$17</f>
        <v>0</v>
      </c>
      <c r="J58" s="1212">
        <f t="shared" ca="1" si="49"/>
        <v>0</v>
      </c>
      <c r="K58" s="1212">
        <f t="shared" ca="1" si="49"/>
        <v>0</v>
      </c>
      <c r="L58" s="1212">
        <f t="shared" ca="1" si="49"/>
        <v>0</v>
      </c>
      <c r="M58" s="1212">
        <f t="shared" ca="1" si="49"/>
        <v>0</v>
      </c>
      <c r="N58" s="1212">
        <f t="shared" ca="1" si="49"/>
        <v>0</v>
      </c>
      <c r="O58" s="1212">
        <f t="shared" ca="1" si="49"/>
        <v>0</v>
      </c>
      <c r="P58" s="1212">
        <f t="shared" ca="1" si="49"/>
        <v>0</v>
      </c>
      <c r="Q58" s="1212">
        <f t="shared" ca="1" si="49"/>
        <v>0</v>
      </c>
      <c r="R58" s="1212">
        <f t="shared" ca="1" si="49"/>
        <v>0</v>
      </c>
      <c r="S58" s="1212">
        <f t="shared" ca="1" si="49"/>
        <v>0</v>
      </c>
      <c r="T58" s="1212">
        <f t="shared" ca="1" si="49"/>
        <v>0</v>
      </c>
    </row>
    <row r="59" spans="1:20" s="63" customFormat="1" ht="15.95" hidden="1" customHeight="1">
      <c r="A59" s="110">
        <v>25</v>
      </c>
      <c r="B59" s="1407" t="s">
        <v>824</v>
      </c>
      <c r="C59" s="1408"/>
      <c r="D59" s="428" t="str">
        <f>Entire_FiscalYear</f>
        <v>07/01/12 - 06/30/13</v>
      </c>
      <c r="E59" s="1208">
        <f t="shared" ca="1" si="7"/>
        <v>0</v>
      </c>
      <c r="F59" s="1208">
        <f ca="1">SUMIF($H$7:$T$7,"=HOSP",H59:T59)</f>
        <v>0</v>
      </c>
      <c r="G59" s="1212">
        <f ca="1">SUM(H59:T59)</f>
        <v>0</v>
      </c>
      <c r="H59" s="1212">
        <f ca="1">H28*H$18</f>
        <v>0</v>
      </c>
      <c r="I59" s="1212">
        <f t="shared" ref="I59:T59" ca="1" si="50">I28*I$18</f>
        <v>0</v>
      </c>
      <c r="J59" s="1212">
        <f t="shared" ca="1" si="50"/>
        <v>0</v>
      </c>
      <c r="K59" s="1212">
        <f t="shared" ca="1" si="50"/>
        <v>0</v>
      </c>
      <c r="L59" s="1212">
        <f t="shared" ca="1" si="50"/>
        <v>0</v>
      </c>
      <c r="M59" s="1212">
        <f t="shared" ca="1" si="50"/>
        <v>0</v>
      </c>
      <c r="N59" s="1212">
        <f t="shared" ca="1" si="50"/>
        <v>0</v>
      </c>
      <c r="O59" s="1212">
        <f t="shared" ca="1" si="50"/>
        <v>0</v>
      </c>
      <c r="P59" s="1212">
        <f t="shared" ca="1" si="50"/>
        <v>0</v>
      </c>
      <c r="Q59" s="1212">
        <f t="shared" ca="1" si="50"/>
        <v>0</v>
      </c>
      <c r="R59" s="1212">
        <f t="shared" ca="1" si="50"/>
        <v>0</v>
      </c>
      <c r="S59" s="1212">
        <f t="shared" ca="1" si="50"/>
        <v>0</v>
      </c>
      <c r="T59" s="1212">
        <f t="shared" ca="1" si="50"/>
        <v>0</v>
      </c>
    </row>
    <row r="60" spans="1:20" s="63" customFormat="1" ht="15.95" customHeight="1">
      <c r="A60" s="110">
        <v>21</v>
      </c>
      <c r="B60" s="1407" t="s">
        <v>828</v>
      </c>
      <c r="C60" s="1408"/>
      <c r="D60" s="428" t="str">
        <f>Entire_FiscalYear</f>
        <v>07/01/12 - 06/30/13</v>
      </c>
      <c r="E60" s="1208">
        <f t="shared" ca="1" si="7"/>
        <v>0</v>
      </c>
      <c r="F60" s="1208">
        <f ca="1">SUMIF($H$7:$T$7,"=HOSP",H60:T60)</f>
        <v>0</v>
      </c>
      <c r="G60" s="1212">
        <f ca="1">SUM(H60:T60)</f>
        <v>0</v>
      </c>
      <c r="H60" s="1212">
        <f ca="1">H28*H$19</f>
        <v>0</v>
      </c>
      <c r="I60" s="1212">
        <f t="shared" ref="I60:T60" ca="1" si="51">I28*I$19</f>
        <v>0</v>
      </c>
      <c r="J60" s="1212">
        <f t="shared" ca="1" si="51"/>
        <v>0</v>
      </c>
      <c r="K60" s="1212">
        <f t="shared" ca="1" si="51"/>
        <v>0</v>
      </c>
      <c r="L60" s="1212">
        <f t="shared" ca="1" si="51"/>
        <v>0</v>
      </c>
      <c r="M60" s="1212">
        <f t="shared" ca="1" si="51"/>
        <v>0</v>
      </c>
      <c r="N60" s="1212">
        <f t="shared" ca="1" si="51"/>
        <v>0</v>
      </c>
      <c r="O60" s="1212">
        <f t="shared" ca="1" si="51"/>
        <v>0</v>
      </c>
      <c r="P60" s="1212">
        <f t="shared" ca="1" si="51"/>
        <v>0</v>
      </c>
      <c r="Q60" s="1212">
        <f t="shared" ca="1" si="51"/>
        <v>0</v>
      </c>
      <c r="R60" s="1212">
        <f t="shared" ca="1" si="51"/>
        <v>0</v>
      </c>
      <c r="S60" s="1212">
        <f t="shared" ca="1" si="51"/>
        <v>0</v>
      </c>
      <c r="T60" s="1212">
        <f t="shared" ca="1" si="51"/>
        <v>0</v>
      </c>
    </row>
    <row r="61" spans="1:20" s="63" customFormat="1" ht="3.75" customHeight="1">
      <c r="A61" s="111"/>
      <c r="B61" s="64"/>
      <c r="C61" s="65"/>
      <c r="D61" s="66"/>
      <c r="E61" s="1217"/>
      <c r="F61" s="1217"/>
      <c r="G61" s="1217"/>
      <c r="H61" s="1210"/>
      <c r="I61" s="1210"/>
      <c r="J61" s="1210"/>
      <c r="K61" s="1210"/>
      <c r="L61" s="1210"/>
      <c r="M61" s="1210"/>
      <c r="N61" s="1210"/>
      <c r="O61" s="1210"/>
      <c r="P61" s="1210"/>
      <c r="Q61" s="1210"/>
      <c r="R61" s="1210"/>
      <c r="S61" s="1210"/>
      <c r="T61" s="1210"/>
    </row>
    <row r="62" spans="1:20" s="63" customFormat="1" ht="15.75" customHeight="1">
      <c r="A62" s="127">
        <v>22</v>
      </c>
      <c r="B62" s="547" t="s">
        <v>825</v>
      </c>
      <c r="C62" s="548"/>
      <c r="D62" s="428" t="str">
        <f>Entire_FiscalYear</f>
        <v>07/01/12 - 06/30/13</v>
      </c>
      <c r="E62" s="1208">
        <f t="shared" ca="1" si="7"/>
        <v>0</v>
      </c>
      <c r="F62" s="1208">
        <f ca="1">SUMIF($H$7:$T$7,"=HOSP",H62:T62)</f>
        <v>0</v>
      </c>
      <c r="G62" s="1212">
        <f t="shared" ref="G62:G67" ca="1" si="52">SUM(H62:T62)</f>
        <v>0</v>
      </c>
      <c r="H62" s="1212">
        <f ca="1">H29*H17</f>
        <v>0</v>
      </c>
      <c r="I62" s="1212">
        <f t="shared" ref="I62:T62" ca="1" si="53">I29*I17</f>
        <v>0</v>
      </c>
      <c r="J62" s="1212">
        <f t="shared" ca="1" si="53"/>
        <v>0</v>
      </c>
      <c r="K62" s="1212">
        <f t="shared" ca="1" si="53"/>
        <v>0</v>
      </c>
      <c r="L62" s="1212">
        <f t="shared" ca="1" si="53"/>
        <v>0</v>
      </c>
      <c r="M62" s="1212">
        <f t="shared" ca="1" si="53"/>
        <v>0</v>
      </c>
      <c r="N62" s="1212">
        <f t="shared" ca="1" si="53"/>
        <v>0</v>
      </c>
      <c r="O62" s="1212">
        <f t="shared" ca="1" si="53"/>
        <v>0</v>
      </c>
      <c r="P62" s="1212">
        <f t="shared" ca="1" si="53"/>
        <v>0</v>
      </c>
      <c r="Q62" s="1212">
        <f t="shared" ca="1" si="53"/>
        <v>0</v>
      </c>
      <c r="R62" s="1212">
        <f t="shared" ca="1" si="53"/>
        <v>0</v>
      </c>
      <c r="S62" s="1212">
        <f t="shared" ca="1" si="53"/>
        <v>0</v>
      </c>
      <c r="T62" s="1212">
        <f t="shared" ca="1" si="53"/>
        <v>0</v>
      </c>
    </row>
    <row r="63" spans="1:20" s="63" customFormat="1" ht="15.75" hidden="1" customHeight="1">
      <c r="A63" s="127">
        <v>28</v>
      </c>
      <c r="B63" s="547" t="s">
        <v>826</v>
      </c>
      <c r="C63" s="548"/>
      <c r="D63" s="428" t="str">
        <f>Entire_FiscalYear</f>
        <v>07/01/12 - 06/30/13</v>
      </c>
      <c r="E63" s="1208">
        <f t="shared" ca="1" si="7"/>
        <v>0</v>
      </c>
      <c r="F63" s="1208">
        <f ca="1">SUMIF($H$7:$T$7,"=HOSP",H63:T63)</f>
        <v>0</v>
      </c>
      <c r="G63" s="1212">
        <f t="shared" ca="1" si="52"/>
        <v>0</v>
      </c>
      <c r="H63" s="1212">
        <f ca="1">H29*H18</f>
        <v>0</v>
      </c>
      <c r="I63" s="1212">
        <f t="shared" ref="I63:T63" ca="1" si="54">I29*I18</f>
        <v>0</v>
      </c>
      <c r="J63" s="1212">
        <f t="shared" ca="1" si="54"/>
        <v>0</v>
      </c>
      <c r="K63" s="1212">
        <f t="shared" ca="1" si="54"/>
        <v>0</v>
      </c>
      <c r="L63" s="1212">
        <f t="shared" ca="1" si="54"/>
        <v>0</v>
      </c>
      <c r="M63" s="1212">
        <f t="shared" ca="1" si="54"/>
        <v>0</v>
      </c>
      <c r="N63" s="1212">
        <f t="shared" ca="1" si="54"/>
        <v>0</v>
      </c>
      <c r="O63" s="1212">
        <f t="shared" ca="1" si="54"/>
        <v>0</v>
      </c>
      <c r="P63" s="1212">
        <f t="shared" ca="1" si="54"/>
        <v>0</v>
      </c>
      <c r="Q63" s="1212">
        <f t="shared" ca="1" si="54"/>
        <v>0</v>
      </c>
      <c r="R63" s="1212">
        <f t="shared" ca="1" si="54"/>
        <v>0</v>
      </c>
      <c r="S63" s="1212">
        <f t="shared" ca="1" si="54"/>
        <v>0</v>
      </c>
      <c r="T63" s="1212">
        <f t="shared" ca="1" si="54"/>
        <v>0</v>
      </c>
    </row>
    <row r="64" spans="1:20" s="63" customFormat="1" ht="15.75" customHeight="1">
      <c r="A64" s="127">
        <v>23</v>
      </c>
      <c r="B64" s="547" t="s">
        <v>827</v>
      </c>
      <c r="C64" s="548"/>
      <c r="D64" s="428" t="str">
        <f>Entire_FiscalYear</f>
        <v>07/01/12 - 06/30/13</v>
      </c>
      <c r="E64" s="1208">
        <f t="shared" ca="1" si="7"/>
        <v>0</v>
      </c>
      <c r="F64" s="1208">
        <f ca="1">SUMIF($H$7:$T$7,"=HOSP",H64:T64)</f>
        <v>0</v>
      </c>
      <c r="G64" s="1212">
        <f ca="1">SUM(H64:T64)</f>
        <v>0</v>
      </c>
      <c r="H64" s="1212">
        <f ca="1">H29*H19</f>
        <v>0</v>
      </c>
      <c r="I64" s="1212">
        <f t="shared" ref="I64:T64" ca="1" si="55">I29*I19</f>
        <v>0</v>
      </c>
      <c r="J64" s="1212">
        <f t="shared" ca="1" si="55"/>
        <v>0</v>
      </c>
      <c r="K64" s="1212">
        <f t="shared" ca="1" si="55"/>
        <v>0</v>
      </c>
      <c r="L64" s="1212">
        <f t="shared" ca="1" si="55"/>
        <v>0</v>
      </c>
      <c r="M64" s="1212">
        <f t="shared" ca="1" si="55"/>
        <v>0</v>
      </c>
      <c r="N64" s="1212">
        <f t="shared" ca="1" si="55"/>
        <v>0</v>
      </c>
      <c r="O64" s="1212">
        <f t="shared" ca="1" si="55"/>
        <v>0</v>
      </c>
      <c r="P64" s="1212">
        <f t="shared" ca="1" si="55"/>
        <v>0</v>
      </c>
      <c r="Q64" s="1212">
        <f t="shared" ca="1" si="55"/>
        <v>0</v>
      </c>
      <c r="R64" s="1212">
        <f t="shared" ca="1" si="55"/>
        <v>0</v>
      </c>
      <c r="S64" s="1212">
        <f t="shared" ca="1" si="55"/>
        <v>0</v>
      </c>
      <c r="T64" s="1212">
        <f t="shared" ca="1" si="55"/>
        <v>0</v>
      </c>
    </row>
    <row r="65" spans="1:20" s="63" customFormat="1" ht="3.75" customHeight="1">
      <c r="A65" s="111"/>
      <c r="B65" s="64"/>
      <c r="C65" s="65"/>
      <c r="D65" s="66"/>
      <c r="E65" s="1217"/>
      <c r="F65" s="1217"/>
      <c r="G65" s="1217"/>
      <c r="H65" s="1210"/>
      <c r="I65" s="1210"/>
      <c r="J65" s="1210"/>
      <c r="K65" s="1210"/>
      <c r="L65" s="1210"/>
      <c r="M65" s="1210"/>
      <c r="N65" s="1210"/>
      <c r="O65" s="1210"/>
      <c r="P65" s="1210"/>
      <c r="Q65" s="1210"/>
      <c r="R65" s="1210"/>
      <c r="S65" s="1210"/>
      <c r="T65" s="1210"/>
    </row>
    <row r="66" spans="1:20" s="63" customFormat="1" ht="15.75" customHeight="1">
      <c r="A66" s="127">
        <v>24</v>
      </c>
      <c r="B66" s="547" t="s">
        <v>497</v>
      </c>
      <c r="C66" s="548"/>
      <c r="D66" s="428" t="str">
        <f>Entire_FiscalYear</f>
        <v>07/01/12 - 06/30/13</v>
      </c>
      <c r="E66" s="1208">
        <f t="shared" ca="1" si="7"/>
        <v>0</v>
      </c>
      <c r="F66" s="1208">
        <f ca="1">SUMIF($H$7:$T$7,"=HOSP",H66:T66)</f>
        <v>0</v>
      </c>
      <c r="G66" s="1212">
        <f t="shared" ca="1" si="52"/>
        <v>0</v>
      </c>
      <c r="H66" s="1212">
        <f ca="1">H30*H17</f>
        <v>0</v>
      </c>
      <c r="I66" s="1212">
        <f t="shared" ref="I66:T66" ca="1" si="56">I30*I17</f>
        <v>0</v>
      </c>
      <c r="J66" s="1212">
        <f t="shared" ca="1" si="56"/>
        <v>0</v>
      </c>
      <c r="K66" s="1212">
        <f t="shared" ca="1" si="56"/>
        <v>0</v>
      </c>
      <c r="L66" s="1212">
        <f t="shared" ca="1" si="56"/>
        <v>0</v>
      </c>
      <c r="M66" s="1212">
        <f t="shared" ca="1" si="56"/>
        <v>0</v>
      </c>
      <c r="N66" s="1212">
        <f t="shared" ca="1" si="56"/>
        <v>0</v>
      </c>
      <c r="O66" s="1212">
        <f t="shared" ca="1" si="56"/>
        <v>0</v>
      </c>
      <c r="P66" s="1212">
        <f t="shared" ca="1" si="56"/>
        <v>0</v>
      </c>
      <c r="Q66" s="1212">
        <f t="shared" ca="1" si="56"/>
        <v>0</v>
      </c>
      <c r="R66" s="1212">
        <f t="shared" ca="1" si="56"/>
        <v>0</v>
      </c>
      <c r="S66" s="1212">
        <f t="shared" ca="1" si="56"/>
        <v>0</v>
      </c>
      <c r="T66" s="1212">
        <f t="shared" ca="1" si="56"/>
        <v>0</v>
      </c>
    </row>
    <row r="67" spans="1:20" s="63" customFormat="1" ht="15.75" hidden="1" customHeight="1">
      <c r="A67" s="127">
        <v>31</v>
      </c>
      <c r="B67" s="547" t="s">
        <v>498</v>
      </c>
      <c r="C67" s="548"/>
      <c r="D67" s="428" t="str">
        <f>Entire_FiscalYear</f>
        <v>07/01/12 - 06/30/13</v>
      </c>
      <c r="E67" s="1208">
        <f t="shared" ca="1" si="7"/>
        <v>0</v>
      </c>
      <c r="F67" s="1208">
        <f ca="1">SUMIF($H$7:$T$7,"=HOSP",H67:T67)</f>
        <v>0</v>
      </c>
      <c r="G67" s="1212">
        <f t="shared" ca="1" si="52"/>
        <v>0</v>
      </c>
      <c r="H67" s="1212">
        <f ca="1">H30*H18</f>
        <v>0</v>
      </c>
      <c r="I67" s="1212">
        <f t="shared" ref="I67:T67" ca="1" si="57">I30*I18</f>
        <v>0</v>
      </c>
      <c r="J67" s="1212">
        <f t="shared" ca="1" si="57"/>
        <v>0</v>
      </c>
      <c r="K67" s="1212">
        <f t="shared" ca="1" si="57"/>
        <v>0</v>
      </c>
      <c r="L67" s="1212">
        <f t="shared" ca="1" si="57"/>
        <v>0</v>
      </c>
      <c r="M67" s="1212">
        <f t="shared" ca="1" si="57"/>
        <v>0</v>
      </c>
      <c r="N67" s="1212">
        <f t="shared" ca="1" si="57"/>
        <v>0</v>
      </c>
      <c r="O67" s="1212">
        <f t="shared" ca="1" si="57"/>
        <v>0</v>
      </c>
      <c r="P67" s="1212">
        <f t="shared" ca="1" si="57"/>
        <v>0</v>
      </c>
      <c r="Q67" s="1212">
        <f t="shared" ca="1" si="57"/>
        <v>0</v>
      </c>
      <c r="R67" s="1212">
        <f t="shared" ca="1" si="57"/>
        <v>0</v>
      </c>
      <c r="S67" s="1212">
        <f t="shared" ca="1" si="57"/>
        <v>0</v>
      </c>
      <c r="T67" s="1212">
        <f t="shared" ca="1" si="57"/>
        <v>0</v>
      </c>
    </row>
    <row r="68" spans="1:20" s="63" customFormat="1" ht="15.75" customHeight="1">
      <c r="A68" s="127">
        <v>25</v>
      </c>
      <c r="B68" s="547" t="s">
        <v>499</v>
      </c>
      <c r="C68" s="548"/>
      <c r="D68" s="428" t="str">
        <f>Entire_FiscalYear</f>
        <v>07/01/12 - 06/30/13</v>
      </c>
      <c r="E68" s="1208">
        <f t="shared" ca="1" si="7"/>
        <v>0</v>
      </c>
      <c r="F68" s="1208">
        <f ca="1">SUMIF($H$7:$T$7,"=HOSP",H68:T68)</f>
        <v>0</v>
      </c>
      <c r="G68" s="1212">
        <f ca="1">SUM(H68:T68)</f>
        <v>0</v>
      </c>
      <c r="H68" s="1212">
        <f ca="1">H30*H19</f>
        <v>0</v>
      </c>
      <c r="I68" s="1212">
        <f t="shared" ref="I68:T68" ca="1" si="58">I30*I19</f>
        <v>0</v>
      </c>
      <c r="J68" s="1212">
        <f t="shared" ca="1" si="58"/>
        <v>0</v>
      </c>
      <c r="K68" s="1212">
        <f t="shared" ca="1" si="58"/>
        <v>0</v>
      </c>
      <c r="L68" s="1212">
        <f t="shared" ca="1" si="58"/>
        <v>0</v>
      </c>
      <c r="M68" s="1212">
        <f t="shared" ca="1" si="58"/>
        <v>0</v>
      </c>
      <c r="N68" s="1212">
        <f t="shared" ca="1" si="58"/>
        <v>0</v>
      </c>
      <c r="O68" s="1212">
        <f t="shared" ca="1" si="58"/>
        <v>0</v>
      </c>
      <c r="P68" s="1212">
        <f t="shared" ca="1" si="58"/>
        <v>0</v>
      </c>
      <c r="Q68" s="1212">
        <f t="shared" ca="1" si="58"/>
        <v>0</v>
      </c>
      <c r="R68" s="1212">
        <f t="shared" ca="1" si="58"/>
        <v>0</v>
      </c>
      <c r="S68" s="1212">
        <f t="shared" ca="1" si="58"/>
        <v>0</v>
      </c>
      <c r="T68" s="1212">
        <f t="shared" ca="1" si="58"/>
        <v>0</v>
      </c>
    </row>
    <row r="69" spans="1:20" s="63" customFormat="1" ht="3.75" customHeight="1">
      <c r="A69" s="111"/>
      <c r="B69" s="543"/>
      <c r="C69" s="544"/>
      <c r="D69" s="66"/>
      <c r="E69" s="1210"/>
      <c r="F69" s="1210"/>
      <c r="G69" s="1210"/>
      <c r="H69" s="1210"/>
      <c r="I69" s="1210"/>
      <c r="J69" s="1210"/>
      <c r="K69" s="1210"/>
      <c r="L69" s="1210"/>
      <c r="M69" s="1210"/>
      <c r="N69" s="1210"/>
      <c r="O69" s="1210"/>
      <c r="P69" s="1210"/>
      <c r="Q69" s="1210"/>
      <c r="R69" s="1210"/>
      <c r="S69" s="1210"/>
      <c r="T69" s="1210"/>
    </row>
    <row r="70" spans="1:20" s="63" customFormat="1" ht="15.95" customHeight="1">
      <c r="A70" s="110">
        <v>26</v>
      </c>
      <c r="B70" s="547" t="s">
        <v>829</v>
      </c>
      <c r="C70" s="548"/>
      <c r="D70" s="428" t="str">
        <f>Entire_FiscalYear</f>
        <v>07/01/12 - 06/30/13</v>
      </c>
      <c r="E70" s="1208">
        <f t="shared" ca="1" si="7"/>
        <v>0</v>
      </c>
      <c r="F70" s="1208">
        <f ca="1">SUMIF($H$7:$T$7,"=HOSP",H70:T70)</f>
        <v>0</v>
      </c>
      <c r="G70" s="1212">
        <f ca="1">SUM(H70:T70)</f>
        <v>0</v>
      </c>
      <c r="H70" s="1212">
        <f ca="1">H31*H$17</f>
        <v>0</v>
      </c>
      <c r="I70" s="1212">
        <f t="shared" ref="I70:T70" ca="1" si="59">I31*I$17</f>
        <v>0</v>
      </c>
      <c r="J70" s="1212">
        <f t="shared" ca="1" si="59"/>
        <v>0</v>
      </c>
      <c r="K70" s="1212">
        <f t="shared" ca="1" si="59"/>
        <v>0</v>
      </c>
      <c r="L70" s="1212">
        <f t="shared" ca="1" si="59"/>
        <v>0</v>
      </c>
      <c r="M70" s="1212">
        <f t="shared" ca="1" si="59"/>
        <v>0</v>
      </c>
      <c r="N70" s="1212">
        <f t="shared" ca="1" si="59"/>
        <v>0</v>
      </c>
      <c r="O70" s="1212">
        <f t="shared" ca="1" si="59"/>
        <v>0</v>
      </c>
      <c r="P70" s="1212">
        <f t="shared" ca="1" si="59"/>
        <v>0</v>
      </c>
      <c r="Q70" s="1212">
        <f t="shared" ca="1" si="59"/>
        <v>0</v>
      </c>
      <c r="R70" s="1212">
        <f t="shared" ca="1" si="59"/>
        <v>0</v>
      </c>
      <c r="S70" s="1212">
        <f t="shared" ca="1" si="59"/>
        <v>0</v>
      </c>
      <c r="T70" s="1212">
        <f t="shared" ca="1" si="59"/>
        <v>0</v>
      </c>
    </row>
    <row r="71" spans="1:20" s="63" customFormat="1" ht="15.95" hidden="1" customHeight="1">
      <c r="A71" s="110">
        <v>34</v>
      </c>
      <c r="B71" s="547" t="s">
        <v>830</v>
      </c>
      <c r="C71" s="548"/>
      <c r="D71" s="428" t="str">
        <f>Entire_FiscalYear</f>
        <v>07/01/12 - 06/30/13</v>
      </c>
      <c r="E71" s="1208">
        <f t="shared" ca="1" si="7"/>
        <v>0</v>
      </c>
      <c r="F71" s="1208">
        <f ca="1">SUMIF($H$7:$T$7,"=HOSP",H71:T71)</f>
        <v>0</v>
      </c>
      <c r="G71" s="1212">
        <f ca="1">SUM(H71:T71)</f>
        <v>0</v>
      </c>
      <c r="H71" s="1212">
        <f ca="1">H31*H$18</f>
        <v>0</v>
      </c>
      <c r="I71" s="1212">
        <f t="shared" ref="I71:T71" ca="1" si="60">I31*I$18</f>
        <v>0</v>
      </c>
      <c r="J71" s="1212">
        <f t="shared" ca="1" si="60"/>
        <v>0</v>
      </c>
      <c r="K71" s="1212">
        <f t="shared" ca="1" si="60"/>
        <v>0</v>
      </c>
      <c r="L71" s="1212">
        <f t="shared" ca="1" si="60"/>
        <v>0</v>
      </c>
      <c r="M71" s="1212">
        <f t="shared" ca="1" si="60"/>
        <v>0</v>
      </c>
      <c r="N71" s="1212">
        <f t="shared" ca="1" si="60"/>
        <v>0</v>
      </c>
      <c r="O71" s="1212">
        <f t="shared" ca="1" si="60"/>
        <v>0</v>
      </c>
      <c r="P71" s="1212">
        <f t="shared" ca="1" si="60"/>
        <v>0</v>
      </c>
      <c r="Q71" s="1212">
        <f t="shared" ca="1" si="60"/>
        <v>0</v>
      </c>
      <c r="R71" s="1212">
        <f t="shared" ca="1" si="60"/>
        <v>0</v>
      </c>
      <c r="S71" s="1212">
        <f t="shared" ca="1" si="60"/>
        <v>0</v>
      </c>
      <c r="T71" s="1212">
        <f t="shared" ca="1" si="60"/>
        <v>0</v>
      </c>
    </row>
    <row r="72" spans="1:20" s="63" customFormat="1" ht="16.5" customHeight="1">
      <c r="A72" s="110">
        <v>27</v>
      </c>
      <c r="B72" s="547" t="s">
        <v>831</v>
      </c>
      <c r="C72" s="548"/>
      <c r="D72" s="428" t="str">
        <f>Entire_FiscalYear</f>
        <v>07/01/12 - 06/30/13</v>
      </c>
      <c r="E72" s="1208">
        <f t="shared" ca="1" si="7"/>
        <v>0</v>
      </c>
      <c r="F72" s="1208">
        <f ca="1">SUMIF($H$7:$T$7,"=HOSP",H72:T72)</f>
        <v>0</v>
      </c>
      <c r="G72" s="1212">
        <f ca="1">SUM(H72:T72)</f>
        <v>0</v>
      </c>
      <c r="H72" s="1212">
        <f ca="1">H31*H$19</f>
        <v>0</v>
      </c>
      <c r="I72" s="1212">
        <f t="shared" ref="I72:T72" ca="1" si="61">I31*I$19</f>
        <v>0</v>
      </c>
      <c r="J72" s="1212">
        <f t="shared" ca="1" si="61"/>
        <v>0</v>
      </c>
      <c r="K72" s="1212">
        <f t="shared" ca="1" si="61"/>
        <v>0</v>
      </c>
      <c r="L72" s="1212">
        <f t="shared" ca="1" si="61"/>
        <v>0</v>
      </c>
      <c r="M72" s="1212">
        <f t="shared" ca="1" si="61"/>
        <v>0</v>
      </c>
      <c r="N72" s="1212">
        <f t="shared" ca="1" si="61"/>
        <v>0</v>
      </c>
      <c r="O72" s="1212">
        <f t="shared" ca="1" si="61"/>
        <v>0</v>
      </c>
      <c r="P72" s="1212">
        <f t="shared" ca="1" si="61"/>
        <v>0</v>
      </c>
      <c r="Q72" s="1212">
        <f t="shared" ca="1" si="61"/>
        <v>0</v>
      </c>
      <c r="R72" s="1212">
        <f t="shared" ca="1" si="61"/>
        <v>0</v>
      </c>
      <c r="S72" s="1212">
        <f t="shared" ca="1" si="61"/>
        <v>0</v>
      </c>
      <c r="T72" s="1212">
        <f t="shared" ca="1" si="61"/>
        <v>0</v>
      </c>
    </row>
    <row r="73" spans="1:20" s="63" customFormat="1" ht="3.75" customHeight="1">
      <c r="A73" s="111"/>
      <c r="B73" s="64"/>
      <c r="C73" s="65"/>
      <c r="D73" s="66"/>
      <c r="E73" s="1213"/>
      <c r="F73" s="1213"/>
      <c r="G73" s="1213"/>
      <c r="H73" s="1213"/>
      <c r="I73" s="1213"/>
      <c r="J73" s="1213"/>
      <c r="K73" s="1213"/>
      <c r="L73" s="1213"/>
      <c r="M73" s="1213"/>
      <c r="N73" s="1213"/>
      <c r="O73" s="1213"/>
      <c r="P73" s="1213"/>
      <c r="Q73" s="1213"/>
      <c r="R73" s="1213"/>
      <c r="S73" s="1213"/>
      <c r="T73" s="1213"/>
    </row>
    <row r="74" spans="1:20" s="63" customFormat="1" ht="15.95" customHeight="1">
      <c r="A74" s="110">
        <v>28</v>
      </c>
      <c r="B74" s="62" t="s">
        <v>224</v>
      </c>
      <c r="C74" s="57"/>
      <c r="D74" s="428" t="str">
        <f>Entire_FiscalYear</f>
        <v>07/01/12 - 06/30/13</v>
      </c>
      <c r="E74" s="1208">
        <f t="shared" ca="1" si="7"/>
        <v>0</v>
      </c>
      <c r="F74" s="1208">
        <f ca="1">SUMIF($H$7:$T$7,"=HOSP",H74:T74)</f>
        <v>0</v>
      </c>
      <c r="G74" s="1212">
        <f ca="1">SUM(H74:T74)</f>
        <v>0</v>
      </c>
      <c r="H74" s="1208">
        <f ca="1">H32*H17</f>
        <v>0</v>
      </c>
      <c r="I74" s="1208">
        <f t="shared" ref="I74:T74" ca="1" si="62">I32*I17</f>
        <v>0</v>
      </c>
      <c r="J74" s="1208">
        <f t="shared" ca="1" si="62"/>
        <v>0</v>
      </c>
      <c r="K74" s="1208">
        <f t="shared" ca="1" si="62"/>
        <v>0</v>
      </c>
      <c r="L74" s="1208">
        <f t="shared" ca="1" si="62"/>
        <v>0</v>
      </c>
      <c r="M74" s="1208">
        <f t="shared" ca="1" si="62"/>
        <v>0</v>
      </c>
      <c r="N74" s="1208">
        <f t="shared" ca="1" si="62"/>
        <v>0</v>
      </c>
      <c r="O74" s="1208">
        <f t="shared" ca="1" si="62"/>
        <v>0</v>
      </c>
      <c r="P74" s="1208">
        <f t="shared" ca="1" si="62"/>
        <v>0</v>
      </c>
      <c r="Q74" s="1208">
        <f ca="1">Q32*Q17</f>
        <v>0</v>
      </c>
      <c r="R74" s="1208">
        <f t="shared" ca="1" si="62"/>
        <v>0</v>
      </c>
      <c r="S74" s="1208">
        <f t="shared" ca="1" si="62"/>
        <v>0</v>
      </c>
      <c r="T74" s="1208">
        <f t="shared" ca="1" si="62"/>
        <v>0</v>
      </c>
    </row>
    <row r="76" spans="1:20">
      <c r="E76" s="322"/>
    </row>
  </sheetData>
  <sheetProtection password="F140" sheet="1" objects="1" scenarios="1"/>
  <customSheetViews>
    <customSheetView guid="{3C347D85-A9C8-40DE-8556-FF44E8446C58}" scale="75" showGridLines="0" fitToPage="1" hiddenRows="1" showRuler="0" topLeftCell="A34">
      <selection activeCell="A71" sqref="A71:IV72"/>
      <pageMargins left="0.5" right="0.5" top="0.5" bottom="0.5" header="0.5" footer="0.5"/>
      <printOptions horizontalCentered="1" verticalCentered="1"/>
      <pageSetup paperSize="5" scale="52" orientation="landscape" r:id="rId1"/>
      <headerFooter alignWithMargins="0">
        <oddFooter>&amp;L&amp;"Arial"&amp;08C:\cfrs\CR20032004\CFRS_20032004_CC99999X_(V0.92)_Detail_Template.xls&amp;R&amp;"Arial"&amp;08&amp;A</oddFooter>
      </headerFooter>
    </customSheetView>
    <customSheetView guid="{39467F21-71F3-11D4-88B2-DA4501A98828}" scale="50" fitToPage="1" showRuler="0">
      <selection activeCell="A13" sqref="A13:A51"/>
      <pageMargins left="0.75" right="0.75" top="1" bottom="1" header="0.5" footer="0.5"/>
      <pageSetup paperSize="5" scale="65" orientation="landscape" r:id="rId2"/>
      <headerFooter alignWithMargins="0"/>
    </customSheetView>
  </customSheetViews>
  <mergeCells count="32">
    <mergeCell ref="B50:C52"/>
    <mergeCell ref="A3:G3"/>
    <mergeCell ref="B58:C58"/>
    <mergeCell ref="B17:D17"/>
    <mergeCell ref="B13:D13"/>
    <mergeCell ref="B37:C39"/>
    <mergeCell ref="B44:C46"/>
    <mergeCell ref="B54:C54"/>
    <mergeCell ref="B55:C55"/>
    <mergeCell ref="B27:C27"/>
    <mergeCell ref="B32:D32"/>
    <mergeCell ref="B34:C36"/>
    <mergeCell ref="B24:C26"/>
    <mergeCell ref="E10:E11"/>
    <mergeCell ref="F10:F11"/>
    <mergeCell ref="G10:G11"/>
    <mergeCell ref="B59:C59"/>
    <mergeCell ref="B56:C56"/>
    <mergeCell ref="B60:C60"/>
    <mergeCell ref="A6:B6"/>
    <mergeCell ref="A7:B7"/>
    <mergeCell ref="A9:B9"/>
    <mergeCell ref="A10:B10"/>
    <mergeCell ref="B14:D14"/>
    <mergeCell ref="B15:D15"/>
    <mergeCell ref="B18:D18"/>
    <mergeCell ref="B19:D19"/>
    <mergeCell ref="A12:D12"/>
    <mergeCell ref="B47:C49"/>
    <mergeCell ref="B40:C42"/>
    <mergeCell ref="B31:C31"/>
    <mergeCell ref="B21:C23"/>
  </mergeCells>
  <phoneticPr fontId="0" type="noConversion"/>
  <printOptions horizontalCentered="1" verticalCentered="1"/>
  <pageMargins left="0.5" right="0.5" top="0.5" bottom="0.75" header="0.5" footer="0.5"/>
  <pageSetup paperSize="5" scale="77" orientation="landscape" r:id="rId3"/>
  <headerFooter alignWithMargins="0">
    <oddFooter>&amp;R&amp;"Arial"&amp;08MH1966_MODE10</oddFooter>
  </headerFooter>
  <colBreaks count="1" manualBreakCount="1">
    <brk id="1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7"/>
  <dimension ref="A1:CE74"/>
  <sheetViews>
    <sheetView zoomScale="75" zoomScaleNormal="75" workbookViewId="0">
      <selection activeCell="F15" sqref="F15"/>
    </sheetView>
  </sheetViews>
  <sheetFormatPr defaultRowHeight="15"/>
  <cols>
    <col min="1" max="1" width="3.88671875" style="46" customWidth="1"/>
    <col min="2" max="2" width="14.21875" style="46" customWidth="1"/>
    <col min="3" max="3" width="27.5546875" style="46" customWidth="1"/>
    <col min="4" max="4" width="17.33203125" style="46" customWidth="1"/>
    <col min="5" max="7" width="14.21875" style="46" customWidth="1"/>
    <col min="8" max="83" width="11.44140625" style="46" customWidth="1"/>
    <col min="84" max="16384" width="8.88671875" style="67"/>
  </cols>
  <sheetData>
    <row r="1" spans="1:83" s="46" customFormat="1" ht="19.5" customHeight="1" thickBot="1">
      <c r="A1" s="475" t="s">
        <v>624</v>
      </c>
      <c r="B1" s="452"/>
      <c r="C1" s="452"/>
      <c r="D1" s="452"/>
      <c r="E1" s="452"/>
      <c r="F1" s="452"/>
      <c r="G1" s="453"/>
      <c r="H1" s="453"/>
      <c r="I1" s="453"/>
      <c r="J1" s="453"/>
      <c r="K1" s="453"/>
      <c r="L1" s="453"/>
      <c r="M1" s="453"/>
      <c r="N1" s="456"/>
      <c r="O1" s="478" t="s">
        <v>1012</v>
      </c>
      <c r="P1" s="456"/>
      <c r="Q1" s="456"/>
      <c r="R1" s="478"/>
      <c r="S1" s="456"/>
      <c r="T1" s="481"/>
      <c r="U1" s="456"/>
      <c r="V1" s="1227"/>
      <c r="W1" s="456"/>
      <c r="X1" s="456"/>
      <c r="Y1" s="456"/>
      <c r="Z1" s="478" t="s">
        <v>1012</v>
      </c>
      <c r="AA1" s="481"/>
      <c r="AB1" s="456"/>
      <c r="AC1" s="456"/>
      <c r="AD1" s="456"/>
      <c r="AE1" s="456"/>
      <c r="AF1" s="456"/>
      <c r="AG1" s="456"/>
      <c r="AH1" s="481"/>
      <c r="AI1" s="456"/>
      <c r="AJ1" s="456"/>
      <c r="AK1" s="481" t="s">
        <v>1012</v>
      </c>
      <c r="AL1" s="456"/>
      <c r="AM1" s="456"/>
      <c r="AN1" s="1227"/>
      <c r="AO1" s="481"/>
      <c r="AP1" s="456"/>
      <c r="AQ1" s="456"/>
      <c r="AR1" s="456"/>
      <c r="AS1" s="456"/>
      <c r="AT1" s="456"/>
      <c r="AU1" s="456"/>
      <c r="AV1" s="481" t="s">
        <v>1012</v>
      </c>
      <c r="AW1" s="456"/>
      <c r="AX1" s="456"/>
      <c r="AY1" s="456"/>
      <c r="AZ1" s="481"/>
      <c r="BA1" s="456"/>
      <c r="BB1" s="456"/>
      <c r="BC1" s="481"/>
      <c r="BD1" s="456"/>
      <c r="BE1" s="456"/>
      <c r="BF1" s="1227"/>
      <c r="BG1" s="481" t="s">
        <v>1012</v>
      </c>
      <c r="BH1" s="456"/>
      <c r="BI1" s="456"/>
      <c r="BJ1" s="481"/>
      <c r="BK1" s="456"/>
      <c r="BL1" s="456"/>
      <c r="BM1" s="456"/>
      <c r="BN1" s="456"/>
      <c r="BO1" s="456"/>
      <c r="BP1" s="456"/>
      <c r="BQ1" s="481"/>
      <c r="BR1" s="481" t="s">
        <v>1012</v>
      </c>
      <c r="BS1" s="456"/>
      <c r="BT1" s="456"/>
      <c r="BU1" s="456"/>
      <c r="BV1" s="456"/>
      <c r="BW1" s="456"/>
      <c r="BX1" s="1227"/>
      <c r="BY1" s="456"/>
      <c r="BZ1" s="456"/>
      <c r="CA1" s="456"/>
      <c r="CB1" s="456"/>
      <c r="CC1" s="481" t="s">
        <v>1012</v>
      </c>
      <c r="CD1" s="456"/>
      <c r="CE1" s="481" t="s">
        <v>1012</v>
      </c>
    </row>
    <row r="2" spans="1:83" s="46" customFormat="1" ht="19.5" customHeight="1" thickTop="1">
      <c r="A2" s="476" t="s">
        <v>455</v>
      </c>
      <c r="B2"/>
      <c r="C2"/>
      <c r="D2"/>
      <c r="E2"/>
      <c r="F2"/>
      <c r="I2" s="49"/>
      <c r="K2" s="263"/>
      <c r="P2" s="49"/>
      <c r="W2" s="49"/>
      <c r="Y2" s="263"/>
      <c r="AD2" s="49"/>
      <c r="AF2" s="263"/>
      <c r="AK2" s="49"/>
      <c r="AM2" s="263"/>
      <c r="AR2" s="49"/>
      <c r="AT2" s="263"/>
      <c r="AY2" s="49"/>
      <c r="BA2" s="263"/>
      <c r="BH2" s="263"/>
      <c r="BM2" s="49"/>
      <c r="BO2" s="263"/>
      <c r="BT2" s="49"/>
      <c r="BV2" s="263"/>
      <c r="CA2" s="49"/>
      <c r="CC2" s="263"/>
    </row>
    <row r="3" spans="1:83" s="46" customFormat="1" ht="49.7" customHeight="1">
      <c r="A3" s="1447" t="s">
        <v>636</v>
      </c>
      <c r="B3" s="1318"/>
      <c r="C3" s="1318"/>
      <c r="D3" s="1318"/>
      <c r="E3" s="1318"/>
      <c r="F3" s="1318"/>
      <c r="G3" s="1318"/>
      <c r="I3" s="285"/>
      <c r="K3" s="263"/>
      <c r="M3" s="479"/>
      <c r="O3" s="479" t="str">
        <f ca="1">"PAGE 1 OF " &amp; MH1966_MODE15_1_Page_Count</f>
        <v>PAGE 1 OF 1</v>
      </c>
      <c r="P3" s="285"/>
      <c r="R3" s="479"/>
      <c r="W3" s="285"/>
      <c r="Y3" s="263"/>
      <c r="AA3" s="479"/>
      <c r="AD3" s="285"/>
      <c r="AF3" s="263"/>
      <c r="AH3" s="479"/>
      <c r="AJ3" s="263"/>
      <c r="AK3" s="479" t="str">
        <f ca="1">"PAGE 2 OF "&amp; MH1966_MODE15_1_Page_Count</f>
        <v>PAGE 2 OF 1</v>
      </c>
      <c r="AO3" s="479"/>
      <c r="AR3" s="285"/>
      <c r="AV3" s="479" t="str">
        <f ca="1">"PAGE 3 OF "&amp; MH1966_MODE15_1_Page_Count</f>
        <v>PAGE 3 OF 1</v>
      </c>
      <c r="AY3" s="285"/>
      <c r="AZ3" s="479"/>
      <c r="BA3" s="263"/>
      <c r="BC3" s="479"/>
      <c r="BG3" s="479" t="str">
        <f ca="1">"PAGE 4 OF "&amp; MH1966_MODE15_1_Page_Count</f>
        <v>PAGE 4 OF 1</v>
      </c>
      <c r="BH3" s="263"/>
      <c r="BJ3" s="479"/>
      <c r="BM3" s="285"/>
      <c r="BO3" s="263"/>
      <c r="BP3" s="263"/>
      <c r="BR3" s="479" t="str">
        <f ca="1">"PAGE 5 OF "&amp; MH1966_MODE15_1_Page_Count</f>
        <v>PAGE 5 OF 1</v>
      </c>
      <c r="BT3" s="285"/>
      <c r="CA3" s="263"/>
      <c r="CC3" s="479" t="str">
        <f ca="1">"PAGE 6 OF "&amp; MH1966_MODE15_1_Page_Count</f>
        <v>PAGE 6 OF 1</v>
      </c>
      <c r="CE3" s="479" t="str">
        <f ca="1">"PAGE 7 OF "&amp; MH1966_MODE15_1_Page_Count</f>
        <v>PAGE 7 OF 1</v>
      </c>
    </row>
    <row r="4" spans="1:83" s="46" customFormat="1" ht="19.5" customHeight="1">
      <c r="A4" s="477" t="str">
        <f>"MH1966 "&amp;Revision_Date</f>
        <v>MH1966 (Rev. 9/2013)</v>
      </c>
      <c r="B4"/>
      <c r="C4"/>
      <c r="D4"/>
      <c r="E4"/>
      <c r="F4"/>
      <c r="G4" s="261">
        <f ca="1">G5+'MH1966_MODE5(OTHR)'!E5+MH1966_MODE10!G5</f>
        <v>0</v>
      </c>
      <c r="H4" s="261"/>
      <c r="I4" s="261"/>
      <c r="J4" s="261"/>
      <c r="K4" s="261"/>
      <c r="L4" s="261"/>
      <c r="M4" s="480"/>
      <c r="N4" s="261"/>
      <c r="O4" s="480" t="str">
        <f>"FISCAL YEAR " &amp; FiscalYear_with_Dash</f>
        <v>FISCAL YEAR 2012 - 2013</v>
      </c>
      <c r="P4" s="261"/>
      <c r="Q4" s="261"/>
      <c r="R4" s="480"/>
      <c r="S4" s="261"/>
      <c r="W4" s="261"/>
      <c r="X4" s="261"/>
      <c r="Y4" s="261"/>
      <c r="Z4" s="261"/>
      <c r="AA4" s="480"/>
      <c r="AB4" s="261"/>
      <c r="AC4" s="261"/>
      <c r="AD4" s="261"/>
      <c r="AE4" s="261"/>
      <c r="AF4" s="261"/>
      <c r="AG4" s="261"/>
      <c r="AH4" s="480"/>
      <c r="AI4" s="261"/>
      <c r="AJ4" s="261"/>
      <c r="AK4" s="480" t="str">
        <f>"FISCAL YEAR " &amp; FiscalYear_with_Dash</f>
        <v>FISCAL YEAR 2012 - 2013</v>
      </c>
      <c r="AO4" s="480"/>
      <c r="AP4" s="261"/>
      <c r="AQ4" s="261"/>
      <c r="AR4" s="261"/>
      <c r="AS4" s="261"/>
      <c r="AT4" s="261"/>
      <c r="AU4" s="261"/>
      <c r="AV4" s="480" t="str">
        <f>"FISCAL YEAR " &amp; FiscalYear_with_Dash</f>
        <v>FISCAL YEAR 2012 - 2013</v>
      </c>
      <c r="AW4" s="261"/>
      <c r="AX4" s="261"/>
      <c r="AY4" s="261"/>
      <c r="AZ4" s="480"/>
      <c r="BA4" s="261"/>
      <c r="BB4" s="261"/>
      <c r="BC4" s="480"/>
      <c r="BG4" s="480" t="str">
        <f>"FISCAL YEAR " &amp; FiscalYear_with_Dash</f>
        <v>FISCAL YEAR 2012 - 2013</v>
      </c>
      <c r="BH4" s="261"/>
      <c r="BI4" s="261"/>
      <c r="BJ4" s="480"/>
      <c r="BK4" s="261"/>
      <c r="BL4" s="261"/>
      <c r="BM4" s="261"/>
      <c r="BN4" s="261"/>
      <c r="BO4" s="261"/>
      <c r="BP4" s="261"/>
      <c r="BQ4" s="261"/>
      <c r="BR4" s="480" t="str">
        <f>"FISCAL YEAR " &amp; FiscalYear_with_Dash</f>
        <v>FISCAL YEAR 2012 - 2013</v>
      </c>
      <c r="BS4" s="261"/>
      <c r="BT4" s="261"/>
      <c r="BU4" s="261"/>
      <c r="BY4" s="261"/>
      <c r="BZ4" s="261"/>
      <c r="CA4" s="261"/>
      <c r="CB4" s="261"/>
      <c r="CC4" s="480" t="str">
        <f>"FISCAL YEAR " &amp; FiscalYear_with_Dash</f>
        <v>FISCAL YEAR 2012 - 2013</v>
      </c>
      <c r="CE4" s="480" t="str">
        <f>"FISCAL YEAR " &amp; FiscalYear_with_Dash</f>
        <v>FISCAL YEAR 2012 - 2013</v>
      </c>
    </row>
    <row r="5" spans="1:83" s="46" customFormat="1" ht="15.75" customHeight="1">
      <c r="A5" s="44"/>
      <c r="B5" s="45"/>
      <c r="C5" s="45"/>
      <c r="D5" s="875">
        <f ca="1">CEILING(COUNTIF(E6:CE6,"&gt;0")/11,1)</f>
        <v>1</v>
      </c>
      <c r="E5" s="647"/>
      <c r="F5" s="647"/>
      <c r="G5" s="647">
        <f ca="1">SUM(H5:CE5)</f>
        <v>0</v>
      </c>
      <c r="H5" s="647">
        <f ca="1">IF(H7="NR",1,0)</f>
        <v>0</v>
      </c>
      <c r="I5" s="647">
        <f t="shared" ref="I5:CE5" ca="1" si="0">IF(I7="NR",1,0)</f>
        <v>0</v>
      </c>
      <c r="J5" s="647">
        <f t="shared" ca="1" si="0"/>
        <v>0</v>
      </c>
      <c r="K5" s="647">
        <f t="shared" ca="1" si="0"/>
        <v>0</v>
      </c>
      <c r="L5" s="647">
        <f t="shared" ca="1" si="0"/>
        <v>0</v>
      </c>
      <c r="M5" s="647">
        <f t="shared" ca="1" si="0"/>
        <v>0</v>
      </c>
      <c r="N5" s="647">
        <f t="shared" ca="1" si="0"/>
        <v>0</v>
      </c>
      <c r="O5" s="647">
        <f t="shared" ca="1" si="0"/>
        <v>0</v>
      </c>
      <c r="P5" s="647">
        <f t="shared" ca="1" si="0"/>
        <v>0</v>
      </c>
      <c r="Q5" s="647">
        <f t="shared" ca="1" si="0"/>
        <v>0</v>
      </c>
      <c r="R5" s="647">
        <f t="shared" ca="1" si="0"/>
        <v>0</v>
      </c>
      <c r="S5" s="647">
        <f t="shared" ca="1" si="0"/>
        <v>0</v>
      </c>
      <c r="T5" s="647">
        <f t="shared" ca="1" si="0"/>
        <v>0</v>
      </c>
      <c r="U5" s="647">
        <f t="shared" ca="1" si="0"/>
        <v>0</v>
      </c>
      <c r="V5" s="647">
        <f t="shared" ca="1" si="0"/>
        <v>0</v>
      </c>
      <c r="W5" s="647">
        <f t="shared" ca="1" si="0"/>
        <v>0</v>
      </c>
      <c r="X5" s="647">
        <f t="shared" ca="1" si="0"/>
        <v>0</v>
      </c>
      <c r="Y5" s="647">
        <f t="shared" ca="1" si="0"/>
        <v>0</v>
      </c>
      <c r="Z5" s="647">
        <f t="shared" ca="1" si="0"/>
        <v>0</v>
      </c>
      <c r="AA5" s="647">
        <f t="shared" ca="1" si="0"/>
        <v>0</v>
      </c>
      <c r="AB5" s="647">
        <f t="shared" ca="1" si="0"/>
        <v>0</v>
      </c>
      <c r="AC5" s="647">
        <f t="shared" ca="1" si="0"/>
        <v>0</v>
      </c>
      <c r="AD5" s="647">
        <f t="shared" ca="1" si="0"/>
        <v>0</v>
      </c>
      <c r="AE5" s="647">
        <f t="shared" ca="1" si="0"/>
        <v>0</v>
      </c>
      <c r="AF5" s="647">
        <f t="shared" ca="1" si="0"/>
        <v>0</v>
      </c>
      <c r="AG5" s="647">
        <f t="shared" ca="1" si="0"/>
        <v>0</v>
      </c>
      <c r="AH5" s="647">
        <f t="shared" ca="1" si="0"/>
        <v>0</v>
      </c>
      <c r="AI5" s="647">
        <f t="shared" ca="1" si="0"/>
        <v>0</v>
      </c>
      <c r="AJ5" s="647">
        <f t="shared" ca="1" si="0"/>
        <v>0</v>
      </c>
      <c r="AK5" s="647">
        <f t="shared" ca="1" si="0"/>
        <v>0</v>
      </c>
      <c r="AL5" s="647">
        <f t="shared" ca="1" si="0"/>
        <v>0</v>
      </c>
      <c r="AM5" s="647">
        <f t="shared" ca="1" si="0"/>
        <v>0</v>
      </c>
      <c r="AN5" s="647">
        <f t="shared" ca="1" si="0"/>
        <v>0</v>
      </c>
      <c r="AO5" s="647">
        <f t="shared" ca="1" si="0"/>
        <v>0</v>
      </c>
      <c r="AP5" s="647">
        <f t="shared" ca="1" si="0"/>
        <v>0</v>
      </c>
      <c r="AQ5" s="647">
        <f t="shared" ca="1" si="0"/>
        <v>0</v>
      </c>
      <c r="AR5" s="647">
        <f t="shared" ca="1" si="0"/>
        <v>0</v>
      </c>
      <c r="AS5" s="647">
        <f t="shared" ca="1" si="0"/>
        <v>0</v>
      </c>
      <c r="AT5" s="647">
        <f t="shared" ca="1" si="0"/>
        <v>0</v>
      </c>
      <c r="AU5" s="647">
        <f t="shared" ca="1" si="0"/>
        <v>0</v>
      </c>
      <c r="AV5" s="647">
        <f t="shared" ca="1" si="0"/>
        <v>0</v>
      </c>
      <c r="AW5" s="647">
        <f t="shared" ref="AW5:BX5" ca="1" si="1">IF(AW7="NR",1,0)</f>
        <v>0</v>
      </c>
      <c r="AX5" s="647">
        <f t="shared" ca="1" si="1"/>
        <v>0</v>
      </c>
      <c r="AY5" s="647">
        <f t="shared" ca="1" si="1"/>
        <v>0</v>
      </c>
      <c r="AZ5" s="647">
        <f t="shared" ca="1" si="1"/>
        <v>0</v>
      </c>
      <c r="BA5" s="647">
        <f t="shared" ca="1" si="1"/>
        <v>0</v>
      </c>
      <c r="BB5" s="647">
        <f t="shared" ca="1" si="1"/>
        <v>0</v>
      </c>
      <c r="BC5" s="647">
        <f t="shared" ca="1" si="1"/>
        <v>0</v>
      </c>
      <c r="BD5" s="647">
        <f t="shared" ca="1" si="1"/>
        <v>0</v>
      </c>
      <c r="BE5" s="647">
        <f t="shared" ca="1" si="1"/>
        <v>0</v>
      </c>
      <c r="BF5" s="647">
        <f t="shared" ca="1" si="1"/>
        <v>0</v>
      </c>
      <c r="BG5" s="647">
        <f t="shared" ca="1" si="1"/>
        <v>0</v>
      </c>
      <c r="BH5" s="647">
        <f t="shared" ca="1" si="1"/>
        <v>0</v>
      </c>
      <c r="BI5" s="647">
        <f t="shared" ca="1" si="1"/>
        <v>0</v>
      </c>
      <c r="BJ5" s="647">
        <f t="shared" ca="1" si="1"/>
        <v>0</v>
      </c>
      <c r="BK5" s="647">
        <f t="shared" ca="1" si="1"/>
        <v>0</v>
      </c>
      <c r="BL5" s="647">
        <f t="shared" ca="1" si="1"/>
        <v>0</v>
      </c>
      <c r="BM5" s="647">
        <f t="shared" ca="1" si="1"/>
        <v>0</v>
      </c>
      <c r="BN5" s="647">
        <f t="shared" ca="1" si="1"/>
        <v>0</v>
      </c>
      <c r="BO5" s="647">
        <f t="shared" ca="1" si="1"/>
        <v>0</v>
      </c>
      <c r="BP5" s="647">
        <f t="shared" ca="1" si="1"/>
        <v>0</v>
      </c>
      <c r="BQ5" s="647">
        <f t="shared" ca="1" si="1"/>
        <v>0</v>
      </c>
      <c r="BR5" s="647">
        <f t="shared" ca="1" si="1"/>
        <v>0</v>
      </c>
      <c r="BS5" s="647">
        <f t="shared" ca="1" si="1"/>
        <v>0</v>
      </c>
      <c r="BT5" s="647">
        <f t="shared" ca="1" si="1"/>
        <v>0</v>
      </c>
      <c r="BU5" s="647">
        <f t="shared" ca="1" si="1"/>
        <v>0</v>
      </c>
      <c r="BV5" s="647">
        <f t="shared" ca="1" si="1"/>
        <v>0</v>
      </c>
      <c r="BW5" s="647">
        <f t="shared" ca="1" si="1"/>
        <v>0</v>
      </c>
      <c r="BX5" s="647">
        <f t="shared" ca="1" si="1"/>
        <v>0</v>
      </c>
      <c r="BY5" s="647">
        <f t="shared" ca="1" si="0"/>
        <v>0</v>
      </c>
      <c r="BZ5" s="647">
        <f t="shared" ca="1" si="0"/>
        <v>0</v>
      </c>
      <c r="CA5" s="647">
        <f t="shared" ca="1" si="0"/>
        <v>0</v>
      </c>
      <c r="CB5" s="647">
        <f t="shared" ca="1" si="0"/>
        <v>0</v>
      </c>
      <c r="CC5" s="647">
        <f t="shared" ca="1" si="0"/>
        <v>0</v>
      </c>
      <c r="CD5" s="647">
        <f t="shared" ca="1" si="0"/>
        <v>0</v>
      </c>
      <c r="CE5" s="647">
        <f t="shared" ca="1" si="0"/>
        <v>0</v>
      </c>
    </row>
    <row r="6" spans="1:83" s="46" customFormat="1" ht="15.75" customHeight="1">
      <c r="A6" s="49"/>
      <c r="B6" s="762" t="s">
        <v>174</v>
      </c>
      <c r="C6" s="344">
        <f>County_Name</f>
        <v>0</v>
      </c>
      <c r="D6" s="648"/>
      <c r="E6" s="648">
        <v>99</v>
      </c>
      <c r="F6" s="648">
        <v>99</v>
      </c>
      <c r="G6" s="648">
        <v>19</v>
      </c>
      <c r="H6" s="648">
        <f ca="1">GetIndex(G6)</f>
        <v>0</v>
      </c>
      <c r="I6" s="648">
        <f t="shared" ref="I6:BT6" ca="1" si="2">GetIndex(H6)</f>
        <v>0</v>
      </c>
      <c r="J6" s="648">
        <f t="shared" ca="1" si="2"/>
        <v>0</v>
      </c>
      <c r="K6" s="648">
        <f t="shared" ca="1" si="2"/>
        <v>0</v>
      </c>
      <c r="L6" s="648">
        <f t="shared" ca="1" si="2"/>
        <v>0</v>
      </c>
      <c r="M6" s="648">
        <f t="shared" ca="1" si="2"/>
        <v>0</v>
      </c>
      <c r="N6" s="648">
        <f t="shared" ca="1" si="2"/>
        <v>0</v>
      </c>
      <c r="O6" s="648">
        <f t="shared" ca="1" si="2"/>
        <v>0</v>
      </c>
      <c r="P6" s="648">
        <f t="shared" ca="1" si="2"/>
        <v>0</v>
      </c>
      <c r="Q6" s="648">
        <f t="shared" ca="1" si="2"/>
        <v>0</v>
      </c>
      <c r="R6" s="648">
        <f t="shared" ca="1" si="2"/>
        <v>0</v>
      </c>
      <c r="S6" s="648">
        <f t="shared" ca="1" si="2"/>
        <v>0</v>
      </c>
      <c r="T6" s="648">
        <f t="shared" ca="1" si="2"/>
        <v>0</v>
      </c>
      <c r="U6" s="648">
        <f t="shared" ca="1" si="2"/>
        <v>0</v>
      </c>
      <c r="V6" s="648">
        <f t="shared" ca="1" si="2"/>
        <v>0</v>
      </c>
      <c r="W6" s="648">
        <f t="shared" ca="1" si="2"/>
        <v>0</v>
      </c>
      <c r="X6" s="648">
        <f t="shared" ca="1" si="2"/>
        <v>0</v>
      </c>
      <c r="Y6" s="648">
        <f t="shared" ca="1" si="2"/>
        <v>0</v>
      </c>
      <c r="Z6" s="648">
        <f t="shared" ca="1" si="2"/>
        <v>0</v>
      </c>
      <c r="AA6" s="648">
        <f t="shared" ca="1" si="2"/>
        <v>0</v>
      </c>
      <c r="AB6" s="648">
        <f t="shared" ca="1" si="2"/>
        <v>0</v>
      </c>
      <c r="AC6" s="648">
        <f t="shared" ca="1" si="2"/>
        <v>0</v>
      </c>
      <c r="AD6" s="648">
        <f t="shared" ca="1" si="2"/>
        <v>0</v>
      </c>
      <c r="AE6" s="648">
        <f t="shared" ca="1" si="2"/>
        <v>0</v>
      </c>
      <c r="AF6" s="648">
        <f t="shared" ca="1" si="2"/>
        <v>0</v>
      </c>
      <c r="AG6" s="648">
        <f t="shared" ca="1" si="2"/>
        <v>0</v>
      </c>
      <c r="AH6" s="648">
        <f t="shared" ca="1" si="2"/>
        <v>0</v>
      </c>
      <c r="AI6" s="648">
        <f t="shared" ca="1" si="2"/>
        <v>0</v>
      </c>
      <c r="AJ6" s="648">
        <f t="shared" ca="1" si="2"/>
        <v>0</v>
      </c>
      <c r="AK6" s="648">
        <f t="shared" ca="1" si="2"/>
        <v>0</v>
      </c>
      <c r="AL6" s="648">
        <f t="shared" ca="1" si="2"/>
        <v>0</v>
      </c>
      <c r="AM6" s="648">
        <f t="shared" ca="1" si="2"/>
        <v>0</v>
      </c>
      <c r="AN6" s="648">
        <f t="shared" ca="1" si="2"/>
        <v>0</v>
      </c>
      <c r="AO6" s="648">
        <f t="shared" ca="1" si="2"/>
        <v>0</v>
      </c>
      <c r="AP6" s="648">
        <f t="shared" ca="1" si="2"/>
        <v>0</v>
      </c>
      <c r="AQ6" s="648">
        <f t="shared" ca="1" si="2"/>
        <v>0</v>
      </c>
      <c r="AR6" s="648">
        <f t="shared" ca="1" si="2"/>
        <v>0</v>
      </c>
      <c r="AS6" s="648">
        <f t="shared" ca="1" si="2"/>
        <v>0</v>
      </c>
      <c r="AT6" s="648">
        <f t="shared" ca="1" si="2"/>
        <v>0</v>
      </c>
      <c r="AU6" s="648">
        <f t="shared" ca="1" si="2"/>
        <v>0</v>
      </c>
      <c r="AV6" s="648">
        <f t="shared" ca="1" si="2"/>
        <v>0</v>
      </c>
      <c r="AW6" s="648">
        <f t="shared" ca="1" si="2"/>
        <v>0</v>
      </c>
      <c r="AX6" s="648">
        <f t="shared" ca="1" si="2"/>
        <v>0</v>
      </c>
      <c r="AY6" s="648">
        <f t="shared" ca="1" si="2"/>
        <v>0</v>
      </c>
      <c r="AZ6" s="648">
        <f t="shared" ca="1" si="2"/>
        <v>0</v>
      </c>
      <c r="BA6" s="648">
        <f t="shared" ca="1" si="2"/>
        <v>0</v>
      </c>
      <c r="BB6" s="648">
        <f t="shared" ca="1" si="2"/>
        <v>0</v>
      </c>
      <c r="BC6" s="648">
        <f t="shared" ca="1" si="2"/>
        <v>0</v>
      </c>
      <c r="BD6" s="648">
        <f t="shared" ca="1" si="2"/>
        <v>0</v>
      </c>
      <c r="BE6" s="648">
        <f t="shared" ca="1" si="2"/>
        <v>0</v>
      </c>
      <c r="BF6" s="648">
        <f t="shared" ca="1" si="2"/>
        <v>0</v>
      </c>
      <c r="BG6" s="648">
        <f t="shared" ca="1" si="2"/>
        <v>0</v>
      </c>
      <c r="BH6" s="648">
        <f t="shared" ca="1" si="2"/>
        <v>0</v>
      </c>
      <c r="BI6" s="648">
        <f t="shared" ca="1" si="2"/>
        <v>0</v>
      </c>
      <c r="BJ6" s="648">
        <f t="shared" ca="1" si="2"/>
        <v>0</v>
      </c>
      <c r="BK6" s="648">
        <f t="shared" ca="1" si="2"/>
        <v>0</v>
      </c>
      <c r="BL6" s="648">
        <f t="shared" ca="1" si="2"/>
        <v>0</v>
      </c>
      <c r="BM6" s="648">
        <f t="shared" ca="1" si="2"/>
        <v>0</v>
      </c>
      <c r="BN6" s="648">
        <f t="shared" ca="1" si="2"/>
        <v>0</v>
      </c>
      <c r="BO6" s="648">
        <f t="shared" ca="1" si="2"/>
        <v>0</v>
      </c>
      <c r="BP6" s="648">
        <f t="shared" ca="1" si="2"/>
        <v>0</v>
      </c>
      <c r="BQ6" s="648">
        <f t="shared" ca="1" si="2"/>
        <v>0</v>
      </c>
      <c r="BR6" s="648">
        <f t="shared" ca="1" si="2"/>
        <v>0</v>
      </c>
      <c r="BS6" s="648">
        <f t="shared" ca="1" si="2"/>
        <v>0</v>
      </c>
      <c r="BT6" s="648">
        <f t="shared" ca="1" si="2"/>
        <v>0</v>
      </c>
      <c r="BU6" s="648">
        <f t="shared" ref="BU6:CE6" ca="1" si="3">GetIndex(BT6)</f>
        <v>0</v>
      </c>
      <c r="BV6" s="648">
        <f t="shared" ca="1" si="3"/>
        <v>0</v>
      </c>
      <c r="BW6" s="648">
        <f t="shared" ca="1" si="3"/>
        <v>0</v>
      </c>
      <c r="BX6" s="648">
        <f t="shared" ca="1" si="3"/>
        <v>0</v>
      </c>
      <c r="BY6" s="648">
        <f t="shared" ca="1" si="3"/>
        <v>0</v>
      </c>
      <c r="BZ6" s="648">
        <f t="shared" ca="1" si="3"/>
        <v>0</v>
      </c>
      <c r="CA6" s="648">
        <f t="shared" ca="1" si="3"/>
        <v>0</v>
      </c>
      <c r="CB6" s="648">
        <f t="shared" ca="1" si="3"/>
        <v>0</v>
      </c>
      <c r="CC6" s="648">
        <f t="shared" ca="1" si="3"/>
        <v>0</v>
      </c>
      <c r="CD6" s="648">
        <f t="shared" ca="1" si="3"/>
        <v>0</v>
      </c>
      <c r="CE6" s="648">
        <f t="shared" ca="1" si="3"/>
        <v>0</v>
      </c>
    </row>
    <row r="7" spans="1:83" s="46" customFormat="1" ht="15.75" customHeight="1">
      <c r="A7" s="49"/>
      <c r="B7" s="762" t="s">
        <v>175</v>
      </c>
      <c r="C7" s="344">
        <f>County_Code</f>
        <v>0</v>
      </c>
      <c r="G7" s="45"/>
      <c r="H7" s="47" t="str">
        <f ca="1">GetInfo("Settlement Type", H6)</f>
        <v/>
      </c>
      <c r="I7" s="47" t="str">
        <f t="shared" ref="I7:CE7" ca="1" si="4">GetInfo("Settlement Type", I6)</f>
        <v/>
      </c>
      <c r="J7" s="47" t="str">
        <f t="shared" ca="1" si="4"/>
        <v/>
      </c>
      <c r="K7" s="47" t="str">
        <f t="shared" ca="1" si="4"/>
        <v/>
      </c>
      <c r="L7" s="47" t="str">
        <f t="shared" ca="1" si="4"/>
        <v/>
      </c>
      <c r="M7" s="47" t="str">
        <f t="shared" ca="1" si="4"/>
        <v/>
      </c>
      <c r="N7" s="47" t="str">
        <f t="shared" ca="1" si="4"/>
        <v/>
      </c>
      <c r="O7" s="47" t="str">
        <f t="shared" ca="1" si="4"/>
        <v/>
      </c>
      <c r="P7" s="47" t="str">
        <f t="shared" ca="1" si="4"/>
        <v/>
      </c>
      <c r="Q7" s="47" t="str">
        <f t="shared" ca="1" si="4"/>
        <v/>
      </c>
      <c r="R7" s="47" t="str">
        <f t="shared" ca="1" si="4"/>
        <v/>
      </c>
      <c r="S7" s="47" t="str">
        <f t="shared" ca="1" si="4"/>
        <v/>
      </c>
      <c r="T7" s="47" t="str">
        <f t="shared" ca="1" si="4"/>
        <v/>
      </c>
      <c r="U7" s="47" t="str">
        <f t="shared" ca="1" si="4"/>
        <v/>
      </c>
      <c r="V7" s="47" t="str">
        <f t="shared" ca="1" si="4"/>
        <v/>
      </c>
      <c r="W7" s="47" t="str">
        <f t="shared" ca="1" si="4"/>
        <v/>
      </c>
      <c r="X7" s="47" t="str">
        <f t="shared" ca="1" si="4"/>
        <v/>
      </c>
      <c r="Y7" s="47" t="str">
        <f t="shared" ca="1" si="4"/>
        <v/>
      </c>
      <c r="Z7" s="47" t="str">
        <f t="shared" ca="1" si="4"/>
        <v/>
      </c>
      <c r="AA7" s="47" t="str">
        <f t="shared" ca="1" si="4"/>
        <v/>
      </c>
      <c r="AB7" s="47" t="str">
        <f t="shared" ca="1" si="4"/>
        <v/>
      </c>
      <c r="AC7" s="47" t="str">
        <f t="shared" ca="1" si="4"/>
        <v/>
      </c>
      <c r="AD7" s="47" t="str">
        <f t="shared" ca="1" si="4"/>
        <v/>
      </c>
      <c r="AE7" s="47" t="str">
        <f t="shared" ca="1" si="4"/>
        <v/>
      </c>
      <c r="AF7" s="47" t="str">
        <f t="shared" ca="1" si="4"/>
        <v/>
      </c>
      <c r="AG7" s="47" t="str">
        <f t="shared" ca="1" si="4"/>
        <v/>
      </c>
      <c r="AH7" s="47" t="str">
        <f t="shared" ca="1" si="4"/>
        <v/>
      </c>
      <c r="AI7" s="47" t="str">
        <f t="shared" ca="1" si="4"/>
        <v/>
      </c>
      <c r="AJ7" s="47" t="str">
        <f t="shared" ca="1" si="4"/>
        <v/>
      </c>
      <c r="AK7" s="47" t="str">
        <f t="shared" ca="1" si="4"/>
        <v/>
      </c>
      <c r="AL7" s="47" t="str">
        <f t="shared" ca="1" si="4"/>
        <v/>
      </c>
      <c r="AM7" s="47" t="str">
        <f t="shared" ca="1" si="4"/>
        <v/>
      </c>
      <c r="AN7" s="47" t="str">
        <f t="shared" ca="1" si="4"/>
        <v/>
      </c>
      <c r="AO7" s="47" t="str">
        <f t="shared" ca="1" si="4"/>
        <v/>
      </c>
      <c r="AP7" s="47" t="str">
        <f t="shared" ca="1" si="4"/>
        <v/>
      </c>
      <c r="AQ7" s="47" t="str">
        <f t="shared" ca="1" si="4"/>
        <v/>
      </c>
      <c r="AR7" s="47" t="str">
        <f t="shared" ca="1" si="4"/>
        <v/>
      </c>
      <c r="AS7" s="47" t="str">
        <f t="shared" ca="1" si="4"/>
        <v/>
      </c>
      <c r="AT7" s="47" t="str">
        <f t="shared" ca="1" si="4"/>
        <v/>
      </c>
      <c r="AU7" s="47" t="str">
        <f t="shared" ca="1" si="4"/>
        <v/>
      </c>
      <c r="AV7" s="47" t="str">
        <f t="shared" ca="1" si="4"/>
        <v/>
      </c>
      <c r="AW7" s="47" t="str">
        <f t="shared" ref="AW7:BX7" ca="1" si="5">GetInfo("Settlement Type", AW6)</f>
        <v/>
      </c>
      <c r="AX7" s="47" t="str">
        <f t="shared" ca="1" si="5"/>
        <v/>
      </c>
      <c r="AY7" s="47" t="str">
        <f t="shared" ca="1" si="5"/>
        <v/>
      </c>
      <c r="AZ7" s="47" t="str">
        <f t="shared" ca="1" si="5"/>
        <v/>
      </c>
      <c r="BA7" s="47" t="str">
        <f t="shared" ca="1" si="5"/>
        <v/>
      </c>
      <c r="BB7" s="47" t="str">
        <f t="shared" ca="1" si="5"/>
        <v/>
      </c>
      <c r="BC7" s="47" t="str">
        <f t="shared" ca="1" si="5"/>
        <v/>
      </c>
      <c r="BD7" s="47" t="str">
        <f t="shared" ca="1" si="5"/>
        <v/>
      </c>
      <c r="BE7" s="47" t="str">
        <f t="shared" ca="1" si="5"/>
        <v/>
      </c>
      <c r="BF7" s="47" t="str">
        <f t="shared" ca="1" si="5"/>
        <v/>
      </c>
      <c r="BG7" s="47" t="str">
        <f t="shared" ca="1" si="5"/>
        <v/>
      </c>
      <c r="BH7" s="47" t="str">
        <f t="shared" ca="1" si="5"/>
        <v/>
      </c>
      <c r="BI7" s="47" t="str">
        <f t="shared" ca="1" si="5"/>
        <v/>
      </c>
      <c r="BJ7" s="47" t="str">
        <f t="shared" ca="1" si="5"/>
        <v/>
      </c>
      <c r="BK7" s="47" t="str">
        <f t="shared" ca="1" si="5"/>
        <v/>
      </c>
      <c r="BL7" s="47" t="str">
        <f t="shared" ca="1" si="5"/>
        <v/>
      </c>
      <c r="BM7" s="47" t="str">
        <f t="shared" ca="1" si="5"/>
        <v/>
      </c>
      <c r="BN7" s="47" t="str">
        <f t="shared" ca="1" si="5"/>
        <v/>
      </c>
      <c r="BO7" s="47" t="str">
        <f t="shared" ca="1" si="5"/>
        <v/>
      </c>
      <c r="BP7" s="47" t="str">
        <f t="shared" ca="1" si="5"/>
        <v/>
      </c>
      <c r="BQ7" s="47" t="str">
        <f t="shared" ca="1" si="5"/>
        <v/>
      </c>
      <c r="BR7" s="47" t="str">
        <f t="shared" ca="1" si="5"/>
        <v/>
      </c>
      <c r="BS7" s="47" t="str">
        <f t="shared" ca="1" si="5"/>
        <v/>
      </c>
      <c r="BT7" s="47" t="str">
        <f t="shared" ca="1" si="5"/>
        <v/>
      </c>
      <c r="BU7" s="47" t="str">
        <f t="shared" ca="1" si="5"/>
        <v/>
      </c>
      <c r="BV7" s="47" t="str">
        <f t="shared" ca="1" si="5"/>
        <v/>
      </c>
      <c r="BW7" s="47" t="str">
        <f t="shared" ca="1" si="5"/>
        <v/>
      </c>
      <c r="BX7" s="47" t="str">
        <f t="shared" ca="1" si="5"/>
        <v/>
      </c>
      <c r="BY7" s="47" t="str">
        <f t="shared" ca="1" si="4"/>
        <v/>
      </c>
      <c r="BZ7" s="47" t="str">
        <f t="shared" ca="1" si="4"/>
        <v/>
      </c>
      <c r="CA7" s="47" t="str">
        <f t="shared" ca="1" si="4"/>
        <v/>
      </c>
      <c r="CB7" s="47" t="str">
        <f t="shared" ca="1" si="4"/>
        <v/>
      </c>
      <c r="CC7" s="47" t="str">
        <f t="shared" ca="1" si="4"/>
        <v/>
      </c>
      <c r="CD7" s="47" t="str">
        <f t="shared" ca="1" si="4"/>
        <v/>
      </c>
      <c r="CE7" s="47" t="str">
        <f t="shared" ca="1" si="4"/>
        <v/>
      </c>
    </row>
    <row r="8" spans="1:83" s="46" customFormat="1" ht="4.1500000000000004" customHeight="1">
      <c r="A8" s="763"/>
      <c r="B8" s="49"/>
      <c r="C8" s="344"/>
    </row>
    <row r="9" spans="1:83" s="54" customFormat="1" ht="15" customHeight="1">
      <c r="A9" s="764"/>
      <c r="B9" s="765" t="s">
        <v>176</v>
      </c>
      <c r="C9" s="346">
        <f>MH1900_INFO!B7</f>
        <v>0</v>
      </c>
      <c r="D9" s="56"/>
      <c r="E9" s="819" t="s">
        <v>161</v>
      </c>
      <c r="F9" s="819" t="s">
        <v>162</v>
      </c>
      <c r="G9" s="761" t="s">
        <v>132</v>
      </c>
      <c r="H9" s="754" t="s">
        <v>163</v>
      </c>
      <c r="I9" s="754" t="s">
        <v>164</v>
      </c>
      <c r="J9" s="754" t="s">
        <v>165</v>
      </c>
      <c r="K9" s="754" t="s">
        <v>166</v>
      </c>
      <c r="L9" s="754" t="s">
        <v>133</v>
      </c>
      <c r="M9" s="754" t="s">
        <v>167</v>
      </c>
      <c r="N9" s="761" t="s">
        <v>168</v>
      </c>
      <c r="O9" s="754" t="s">
        <v>169</v>
      </c>
      <c r="P9" s="754" t="s">
        <v>170</v>
      </c>
      <c r="Q9" s="754" t="s">
        <v>171</v>
      </c>
      <c r="R9" s="754" t="s">
        <v>316</v>
      </c>
      <c r="S9" s="754" t="s">
        <v>395</v>
      </c>
      <c r="T9" s="754" t="s">
        <v>396</v>
      </c>
      <c r="U9" s="761" t="s">
        <v>397</v>
      </c>
      <c r="V9" s="754" t="s">
        <v>367</v>
      </c>
      <c r="W9" s="754" t="s">
        <v>398</v>
      </c>
      <c r="X9" s="754" t="s">
        <v>399</v>
      </c>
      <c r="Y9" s="754" t="s">
        <v>400</v>
      </c>
      <c r="Z9" s="754" t="s">
        <v>403</v>
      </c>
      <c r="AA9" s="754" t="s">
        <v>404</v>
      </c>
      <c r="AB9" s="761" t="s">
        <v>405</v>
      </c>
      <c r="AC9" s="754" t="s">
        <v>304</v>
      </c>
      <c r="AD9" s="754" t="s">
        <v>406</v>
      </c>
      <c r="AE9" s="754" t="s">
        <v>407</v>
      </c>
      <c r="AF9" s="754" t="s">
        <v>408</v>
      </c>
      <c r="AG9" s="761" t="s">
        <v>386</v>
      </c>
      <c r="AH9" s="754" t="s">
        <v>409</v>
      </c>
      <c r="AI9" s="761" t="s">
        <v>410</v>
      </c>
      <c r="AJ9" s="754" t="s">
        <v>331</v>
      </c>
      <c r="AK9" s="761" t="s">
        <v>411</v>
      </c>
      <c r="AL9" s="754" t="s">
        <v>412</v>
      </c>
      <c r="AM9" s="753" t="s">
        <v>413</v>
      </c>
      <c r="AN9" s="761" t="s">
        <v>414</v>
      </c>
      <c r="AO9" s="754" t="s">
        <v>415</v>
      </c>
      <c r="AP9" s="761" t="s">
        <v>416</v>
      </c>
      <c r="AQ9" s="754" t="s">
        <v>417</v>
      </c>
      <c r="AR9" s="761" t="s">
        <v>418</v>
      </c>
      <c r="AS9" s="754" t="s">
        <v>419</v>
      </c>
      <c r="AT9" s="753" t="s">
        <v>420</v>
      </c>
      <c r="AU9" s="761" t="s">
        <v>421</v>
      </c>
      <c r="AV9" s="754" t="s">
        <v>422</v>
      </c>
      <c r="AW9" s="761" t="s">
        <v>423</v>
      </c>
      <c r="AX9" s="754" t="s">
        <v>424</v>
      </c>
      <c r="AY9" s="761" t="s">
        <v>425</v>
      </c>
      <c r="AZ9" s="754" t="s">
        <v>426</v>
      </c>
      <c r="BA9" s="753" t="s">
        <v>427</v>
      </c>
      <c r="BB9" s="761" t="s">
        <v>530</v>
      </c>
      <c r="BC9" s="754" t="s">
        <v>531</v>
      </c>
      <c r="BD9" s="761" t="s">
        <v>532</v>
      </c>
      <c r="BE9" s="754" t="s">
        <v>533</v>
      </c>
      <c r="BF9" s="761" t="s">
        <v>534</v>
      </c>
      <c r="BG9" s="754" t="s">
        <v>535</v>
      </c>
      <c r="BH9" s="753" t="s">
        <v>536</v>
      </c>
      <c r="BI9" s="761" t="s">
        <v>537</v>
      </c>
      <c r="BJ9" s="754" t="s">
        <v>538</v>
      </c>
      <c r="BK9" s="761" t="s">
        <v>539</v>
      </c>
      <c r="BL9" s="754" t="s">
        <v>540</v>
      </c>
      <c r="BM9" s="761" t="s">
        <v>541</v>
      </c>
      <c r="BN9" s="754" t="s">
        <v>542</v>
      </c>
      <c r="BO9" s="753" t="s">
        <v>543</v>
      </c>
      <c r="BP9" s="761" t="s">
        <v>544</v>
      </c>
      <c r="BQ9" s="754" t="s">
        <v>545</v>
      </c>
      <c r="BR9" s="761" t="s">
        <v>546</v>
      </c>
      <c r="BS9" s="754" t="s">
        <v>547</v>
      </c>
      <c r="BT9" s="761" t="s">
        <v>548</v>
      </c>
      <c r="BU9" s="754" t="s">
        <v>549</v>
      </c>
      <c r="BV9" s="753" t="s">
        <v>550</v>
      </c>
      <c r="BW9" s="761" t="s">
        <v>551</v>
      </c>
      <c r="BX9" s="754" t="s">
        <v>552</v>
      </c>
      <c r="BY9" s="761" t="s">
        <v>553</v>
      </c>
      <c r="BZ9" s="754" t="s">
        <v>554</v>
      </c>
      <c r="CA9" s="761" t="s">
        <v>555</v>
      </c>
      <c r="CB9" s="754" t="s">
        <v>556</v>
      </c>
      <c r="CC9" s="753" t="s">
        <v>557</v>
      </c>
      <c r="CD9" s="754" t="s">
        <v>942</v>
      </c>
      <c r="CE9" s="753" t="s">
        <v>943</v>
      </c>
    </row>
    <row r="10" spans="1:83" s="54" customFormat="1" ht="15" customHeight="1">
      <c r="A10" s="764"/>
      <c r="B10" s="765" t="s">
        <v>177</v>
      </c>
      <c r="C10" s="346">
        <f>MH1900_INFO!B8</f>
        <v>0</v>
      </c>
      <c r="D10" s="266"/>
      <c r="E10" s="1404" t="s">
        <v>1071</v>
      </c>
      <c r="F10" s="1404" t="s">
        <v>1072</v>
      </c>
      <c r="G10" s="1452" t="s">
        <v>208</v>
      </c>
      <c r="H10" s="767" t="s">
        <v>172</v>
      </c>
      <c r="I10" s="767" t="s">
        <v>172</v>
      </c>
      <c r="J10" s="767" t="s">
        <v>172</v>
      </c>
      <c r="K10" s="767" t="s">
        <v>172</v>
      </c>
      <c r="L10" s="767" t="s">
        <v>172</v>
      </c>
      <c r="M10" s="754" t="s">
        <v>172</v>
      </c>
      <c r="N10" s="767" t="s">
        <v>172</v>
      </c>
      <c r="O10" s="767" t="s">
        <v>172</v>
      </c>
      <c r="P10" s="767" t="s">
        <v>172</v>
      </c>
      <c r="Q10" s="767" t="s">
        <v>172</v>
      </c>
      <c r="R10" s="754" t="s">
        <v>172</v>
      </c>
      <c r="S10" s="767" t="s">
        <v>172</v>
      </c>
      <c r="T10" s="754" t="s">
        <v>172</v>
      </c>
      <c r="U10" s="767" t="s">
        <v>172</v>
      </c>
      <c r="V10" s="767" t="s">
        <v>172</v>
      </c>
      <c r="W10" s="767" t="s">
        <v>172</v>
      </c>
      <c r="X10" s="767" t="s">
        <v>172</v>
      </c>
      <c r="Y10" s="767" t="s">
        <v>172</v>
      </c>
      <c r="Z10" s="767" t="s">
        <v>172</v>
      </c>
      <c r="AA10" s="754" t="s">
        <v>172</v>
      </c>
      <c r="AB10" s="767" t="s">
        <v>172</v>
      </c>
      <c r="AC10" s="767" t="s">
        <v>172</v>
      </c>
      <c r="AD10" s="767" t="s">
        <v>172</v>
      </c>
      <c r="AE10" s="767" t="s">
        <v>172</v>
      </c>
      <c r="AF10" s="767" t="s">
        <v>172</v>
      </c>
      <c r="AG10" s="767" t="s">
        <v>172</v>
      </c>
      <c r="AH10" s="754" t="s">
        <v>172</v>
      </c>
      <c r="AI10" s="767" t="s">
        <v>172</v>
      </c>
      <c r="AJ10" s="767" t="s">
        <v>172</v>
      </c>
      <c r="AK10" s="767" t="s">
        <v>172</v>
      </c>
      <c r="AL10" s="767" t="s">
        <v>172</v>
      </c>
      <c r="AM10" s="767" t="s">
        <v>172</v>
      </c>
      <c r="AN10" s="767" t="s">
        <v>172</v>
      </c>
      <c r="AO10" s="754" t="s">
        <v>172</v>
      </c>
      <c r="AP10" s="767" t="s">
        <v>172</v>
      </c>
      <c r="AQ10" s="767" t="s">
        <v>172</v>
      </c>
      <c r="AR10" s="767" t="s">
        <v>172</v>
      </c>
      <c r="AS10" s="767" t="s">
        <v>172</v>
      </c>
      <c r="AT10" s="767" t="s">
        <v>172</v>
      </c>
      <c r="AU10" s="767" t="s">
        <v>172</v>
      </c>
      <c r="AV10" s="754" t="s">
        <v>172</v>
      </c>
      <c r="AW10" s="767" t="s">
        <v>172</v>
      </c>
      <c r="AX10" s="767" t="s">
        <v>172</v>
      </c>
      <c r="AY10" s="767" t="s">
        <v>172</v>
      </c>
      <c r="AZ10" s="767" t="s">
        <v>172</v>
      </c>
      <c r="BA10" s="767" t="s">
        <v>172</v>
      </c>
      <c r="BB10" s="767" t="s">
        <v>172</v>
      </c>
      <c r="BC10" s="754" t="s">
        <v>172</v>
      </c>
      <c r="BD10" s="767" t="s">
        <v>172</v>
      </c>
      <c r="BE10" s="767" t="s">
        <v>172</v>
      </c>
      <c r="BF10" s="767" t="s">
        <v>172</v>
      </c>
      <c r="BG10" s="767" t="s">
        <v>172</v>
      </c>
      <c r="BH10" s="767" t="s">
        <v>172</v>
      </c>
      <c r="BI10" s="767" t="s">
        <v>172</v>
      </c>
      <c r="BJ10" s="754" t="s">
        <v>172</v>
      </c>
      <c r="BK10" s="767" t="s">
        <v>172</v>
      </c>
      <c r="BL10" s="767" t="s">
        <v>172</v>
      </c>
      <c r="BM10" s="767" t="s">
        <v>172</v>
      </c>
      <c r="BN10" s="767" t="s">
        <v>172</v>
      </c>
      <c r="BO10" s="767" t="s">
        <v>172</v>
      </c>
      <c r="BP10" s="767" t="s">
        <v>172</v>
      </c>
      <c r="BQ10" s="754" t="s">
        <v>172</v>
      </c>
      <c r="BR10" s="767" t="s">
        <v>172</v>
      </c>
      <c r="BS10" s="767" t="s">
        <v>172</v>
      </c>
      <c r="BT10" s="767" t="s">
        <v>172</v>
      </c>
      <c r="BU10" s="767" t="s">
        <v>172</v>
      </c>
      <c r="BV10" s="767" t="s">
        <v>172</v>
      </c>
      <c r="BW10" s="767" t="s">
        <v>172</v>
      </c>
      <c r="BX10" s="754" t="s">
        <v>172</v>
      </c>
      <c r="BY10" s="767" t="s">
        <v>172</v>
      </c>
      <c r="BZ10" s="767" t="s">
        <v>172</v>
      </c>
      <c r="CA10" s="767" t="s">
        <v>172</v>
      </c>
      <c r="CB10" s="767" t="s">
        <v>172</v>
      </c>
      <c r="CC10" s="767" t="s">
        <v>172</v>
      </c>
      <c r="CD10" s="767" t="s">
        <v>172</v>
      </c>
      <c r="CE10" s="754" t="s">
        <v>172</v>
      </c>
    </row>
    <row r="11" spans="1:83" s="54" customFormat="1" ht="15" customHeight="1">
      <c r="A11" s="1424" t="s">
        <v>207</v>
      </c>
      <c r="B11" s="1425"/>
      <c r="C11" s="1454" t="s">
        <v>617</v>
      </c>
      <c r="D11" s="1455"/>
      <c r="E11" s="1403"/>
      <c r="F11" s="1403"/>
      <c r="G11" s="1453"/>
      <c r="H11" s="766" t="s">
        <v>173</v>
      </c>
      <c r="I11" s="766" t="s">
        <v>173</v>
      </c>
      <c r="J11" s="766" t="s">
        <v>173</v>
      </c>
      <c r="K11" s="766" t="s">
        <v>173</v>
      </c>
      <c r="L11" s="766" t="s">
        <v>173</v>
      </c>
      <c r="M11" s="755" t="s">
        <v>173</v>
      </c>
      <c r="N11" s="768" t="s">
        <v>173</v>
      </c>
      <c r="O11" s="768" t="s">
        <v>173</v>
      </c>
      <c r="P11" s="768" t="s">
        <v>173</v>
      </c>
      <c r="Q11" s="768" t="s">
        <v>173</v>
      </c>
      <c r="R11" s="756" t="s">
        <v>173</v>
      </c>
      <c r="S11" s="768" t="s">
        <v>173</v>
      </c>
      <c r="T11" s="756" t="s">
        <v>173</v>
      </c>
      <c r="U11" s="768" t="s">
        <v>173</v>
      </c>
      <c r="V11" s="768" t="s">
        <v>173</v>
      </c>
      <c r="W11" s="768" t="s">
        <v>173</v>
      </c>
      <c r="X11" s="768" t="s">
        <v>173</v>
      </c>
      <c r="Y11" s="768" t="s">
        <v>173</v>
      </c>
      <c r="Z11" s="768" t="s">
        <v>173</v>
      </c>
      <c r="AA11" s="756" t="s">
        <v>173</v>
      </c>
      <c r="AB11" s="768" t="s">
        <v>173</v>
      </c>
      <c r="AC11" s="768" t="s">
        <v>173</v>
      </c>
      <c r="AD11" s="768" t="s">
        <v>173</v>
      </c>
      <c r="AE11" s="768" t="s">
        <v>173</v>
      </c>
      <c r="AF11" s="768" t="s">
        <v>173</v>
      </c>
      <c r="AG11" s="768" t="s">
        <v>173</v>
      </c>
      <c r="AH11" s="756" t="s">
        <v>173</v>
      </c>
      <c r="AI11" s="768" t="s">
        <v>173</v>
      </c>
      <c r="AJ11" s="768" t="s">
        <v>173</v>
      </c>
      <c r="AK11" s="768" t="s">
        <v>173</v>
      </c>
      <c r="AL11" s="768" t="s">
        <v>173</v>
      </c>
      <c r="AM11" s="768" t="s">
        <v>173</v>
      </c>
      <c r="AN11" s="768" t="s">
        <v>173</v>
      </c>
      <c r="AO11" s="756" t="s">
        <v>173</v>
      </c>
      <c r="AP11" s="768" t="s">
        <v>173</v>
      </c>
      <c r="AQ11" s="768" t="s">
        <v>173</v>
      </c>
      <c r="AR11" s="768" t="s">
        <v>173</v>
      </c>
      <c r="AS11" s="768" t="s">
        <v>173</v>
      </c>
      <c r="AT11" s="768" t="s">
        <v>173</v>
      </c>
      <c r="AU11" s="768" t="s">
        <v>173</v>
      </c>
      <c r="AV11" s="756" t="s">
        <v>173</v>
      </c>
      <c r="AW11" s="768" t="s">
        <v>173</v>
      </c>
      <c r="AX11" s="768" t="s">
        <v>173</v>
      </c>
      <c r="AY11" s="768" t="s">
        <v>173</v>
      </c>
      <c r="AZ11" s="768" t="s">
        <v>173</v>
      </c>
      <c r="BA11" s="768" t="s">
        <v>173</v>
      </c>
      <c r="BB11" s="768" t="s">
        <v>173</v>
      </c>
      <c r="BC11" s="756" t="s">
        <v>173</v>
      </c>
      <c r="BD11" s="768" t="s">
        <v>173</v>
      </c>
      <c r="BE11" s="768" t="s">
        <v>173</v>
      </c>
      <c r="BF11" s="768" t="s">
        <v>173</v>
      </c>
      <c r="BG11" s="768" t="s">
        <v>173</v>
      </c>
      <c r="BH11" s="768" t="s">
        <v>173</v>
      </c>
      <c r="BI11" s="768" t="s">
        <v>173</v>
      </c>
      <c r="BJ11" s="756" t="s">
        <v>173</v>
      </c>
      <c r="BK11" s="768" t="s">
        <v>173</v>
      </c>
      <c r="BL11" s="768" t="s">
        <v>173</v>
      </c>
      <c r="BM11" s="768" t="s">
        <v>173</v>
      </c>
      <c r="BN11" s="768" t="s">
        <v>173</v>
      </c>
      <c r="BO11" s="768" t="s">
        <v>173</v>
      </c>
      <c r="BP11" s="768" t="s">
        <v>173</v>
      </c>
      <c r="BQ11" s="756" t="s">
        <v>173</v>
      </c>
      <c r="BR11" s="768" t="s">
        <v>173</v>
      </c>
      <c r="BS11" s="768" t="s">
        <v>173</v>
      </c>
      <c r="BT11" s="768" t="s">
        <v>173</v>
      </c>
      <c r="BU11" s="768" t="s">
        <v>173</v>
      </c>
      <c r="BV11" s="768" t="s">
        <v>173</v>
      </c>
      <c r="BW11" s="768" t="s">
        <v>173</v>
      </c>
      <c r="BX11" s="756" t="s">
        <v>173</v>
      </c>
      <c r="BY11" s="768" t="s">
        <v>173</v>
      </c>
      <c r="BZ11" s="768" t="s">
        <v>173</v>
      </c>
      <c r="CA11" s="768" t="s">
        <v>173</v>
      </c>
      <c r="CB11" s="768" t="s">
        <v>173</v>
      </c>
      <c r="CC11" s="768" t="s">
        <v>173</v>
      </c>
      <c r="CD11" s="768" t="s">
        <v>173</v>
      </c>
      <c r="CE11" s="756" t="s">
        <v>173</v>
      </c>
    </row>
    <row r="12" spans="1:83" s="54" customFormat="1" ht="15.75">
      <c r="A12" s="58"/>
      <c r="B12" s="1421"/>
      <c r="C12" s="1421"/>
      <c r="D12" s="1431"/>
      <c r="E12" s="919" t="s">
        <v>941</v>
      </c>
      <c r="F12" s="874" t="s">
        <v>941</v>
      </c>
      <c r="G12" s="919" t="s">
        <v>941</v>
      </c>
      <c r="H12" s="771" t="str">
        <f ca="1">GetInfo("Service Function", H6)</f>
        <v/>
      </c>
      <c r="I12" s="771" t="str">
        <f t="shared" ref="I12:CE12" ca="1" si="6">GetInfo("Service Function", I6)</f>
        <v/>
      </c>
      <c r="J12" s="771" t="str">
        <f t="shared" ca="1" si="6"/>
        <v/>
      </c>
      <c r="K12" s="771" t="str">
        <f t="shared" ca="1" si="6"/>
        <v/>
      </c>
      <c r="L12" s="771" t="str">
        <f t="shared" ca="1" si="6"/>
        <v/>
      </c>
      <c r="M12" s="771" t="str">
        <f t="shared" ca="1" si="6"/>
        <v/>
      </c>
      <c r="N12" s="771" t="str">
        <f t="shared" ca="1" si="6"/>
        <v/>
      </c>
      <c r="O12" s="771" t="str">
        <f t="shared" ca="1" si="6"/>
        <v/>
      </c>
      <c r="P12" s="771" t="str">
        <f t="shared" ca="1" si="6"/>
        <v/>
      </c>
      <c r="Q12" s="771" t="str">
        <f t="shared" ca="1" si="6"/>
        <v/>
      </c>
      <c r="R12" s="771" t="str">
        <f t="shared" ca="1" si="6"/>
        <v/>
      </c>
      <c r="S12" s="771" t="str">
        <f t="shared" ca="1" si="6"/>
        <v/>
      </c>
      <c r="T12" s="771" t="str">
        <f t="shared" ca="1" si="6"/>
        <v/>
      </c>
      <c r="U12" s="771" t="str">
        <f t="shared" ca="1" si="6"/>
        <v/>
      </c>
      <c r="V12" s="771" t="str">
        <f t="shared" ca="1" si="6"/>
        <v/>
      </c>
      <c r="W12" s="771" t="str">
        <f t="shared" ca="1" si="6"/>
        <v/>
      </c>
      <c r="X12" s="771" t="str">
        <f t="shared" ca="1" si="6"/>
        <v/>
      </c>
      <c r="Y12" s="771" t="str">
        <f t="shared" ca="1" si="6"/>
        <v/>
      </c>
      <c r="Z12" s="771" t="str">
        <f t="shared" ca="1" si="6"/>
        <v/>
      </c>
      <c r="AA12" s="771" t="str">
        <f t="shared" ca="1" si="6"/>
        <v/>
      </c>
      <c r="AB12" s="771" t="str">
        <f t="shared" ca="1" si="6"/>
        <v/>
      </c>
      <c r="AC12" s="771" t="str">
        <f t="shared" ca="1" si="6"/>
        <v/>
      </c>
      <c r="AD12" s="771" t="str">
        <f t="shared" ca="1" si="6"/>
        <v/>
      </c>
      <c r="AE12" s="771" t="str">
        <f t="shared" ca="1" si="6"/>
        <v/>
      </c>
      <c r="AF12" s="771" t="str">
        <f t="shared" ca="1" si="6"/>
        <v/>
      </c>
      <c r="AG12" s="771" t="str">
        <f t="shared" ca="1" si="6"/>
        <v/>
      </c>
      <c r="AH12" s="771" t="str">
        <f t="shared" ca="1" si="6"/>
        <v/>
      </c>
      <c r="AI12" s="771" t="str">
        <f t="shared" ca="1" si="6"/>
        <v/>
      </c>
      <c r="AJ12" s="771" t="str">
        <f t="shared" ca="1" si="6"/>
        <v/>
      </c>
      <c r="AK12" s="771" t="str">
        <f t="shared" ca="1" si="6"/>
        <v/>
      </c>
      <c r="AL12" s="771" t="str">
        <f t="shared" ca="1" si="6"/>
        <v/>
      </c>
      <c r="AM12" s="771" t="str">
        <f t="shared" ca="1" si="6"/>
        <v/>
      </c>
      <c r="AN12" s="771" t="str">
        <f t="shared" ca="1" si="6"/>
        <v/>
      </c>
      <c r="AO12" s="771" t="str">
        <f t="shared" ca="1" si="6"/>
        <v/>
      </c>
      <c r="AP12" s="771" t="str">
        <f t="shared" ca="1" si="6"/>
        <v/>
      </c>
      <c r="AQ12" s="771" t="str">
        <f t="shared" ca="1" si="6"/>
        <v/>
      </c>
      <c r="AR12" s="771" t="str">
        <f t="shared" ca="1" si="6"/>
        <v/>
      </c>
      <c r="AS12" s="771" t="str">
        <f t="shared" ca="1" si="6"/>
        <v/>
      </c>
      <c r="AT12" s="771" t="str">
        <f t="shared" ca="1" si="6"/>
        <v/>
      </c>
      <c r="AU12" s="771" t="str">
        <f t="shared" ca="1" si="6"/>
        <v/>
      </c>
      <c r="AV12" s="771" t="str">
        <f t="shared" ca="1" si="6"/>
        <v/>
      </c>
      <c r="AW12" s="771" t="str">
        <f t="shared" ref="AW12:BX12" ca="1" si="7">GetInfo("Service Function", AW6)</f>
        <v/>
      </c>
      <c r="AX12" s="771" t="str">
        <f t="shared" ca="1" si="7"/>
        <v/>
      </c>
      <c r="AY12" s="771" t="str">
        <f t="shared" ca="1" si="7"/>
        <v/>
      </c>
      <c r="AZ12" s="771" t="str">
        <f t="shared" ca="1" si="7"/>
        <v/>
      </c>
      <c r="BA12" s="771" t="str">
        <f t="shared" ca="1" si="7"/>
        <v/>
      </c>
      <c r="BB12" s="771" t="str">
        <f t="shared" ca="1" si="7"/>
        <v/>
      </c>
      <c r="BC12" s="771" t="str">
        <f t="shared" ca="1" si="7"/>
        <v/>
      </c>
      <c r="BD12" s="771" t="str">
        <f t="shared" ca="1" si="7"/>
        <v/>
      </c>
      <c r="BE12" s="771" t="str">
        <f t="shared" ca="1" si="7"/>
        <v/>
      </c>
      <c r="BF12" s="771" t="str">
        <f t="shared" ca="1" si="7"/>
        <v/>
      </c>
      <c r="BG12" s="771" t="str">
        <f t="shared" ca="1" si="7"/>
        <v/>
      </c>
      <c r="BH12" s="771" t="str">
        <f t="shared" ca="1" si="7"/>
        <v/>
      </c>
      <c r="BI12" s="771" t="str">
        <f t="shared" ca="1" si="7"/>
        <v/>
      </c>
      <c r="BJ12" s="771" t="str">
        <f t="shared" ca="1" si="7"/>
        <v/>
      </c>
      <c r="BK12" s="771" t="str">
        <f t="shared" ca="1" si="7"/>
        <v/>
      </c>
      <c r="BL12" s="771" t="str">
        <f t="shared" ca="1" si="7"/>
        <v/>
      </c>
      <c r="BM12" s="771" t="str">
        <f t="shared" ca="1" si="7"/>
        <v/>
      </c>
      <c r="BN12" s="771" t="str">
        <f t="shared" ca="1" si="7"/>
        <v/>
      </c>
      <c r="BO12" s="771" t="str">
        <f t="shared" ca="1" si="7"/>
        <v/>
      </c>
      <c r="BP12" s="771" t="str">
        <f t="shared" ca="1" si="7"/>
        <v/>
      </c>
      <c r="BQ12" s="771" t="str">
        <f t="shared" ca="1" si="7"/>
        <v/>
      </c>
      <c r="BR12" s="771" t="str">
        <f t="shared" ca="1" si="7"/>
        <v/>
      </c>
      <c r="BS12" s="771" t="str">
        <f t="shared" ca="1" si="7"/>
        <v/>
      </c>
      <c r="BT12" s="771" t="str">
        <f t="shared" ca="1" si="7"/>
        <v/>
      </c>
      <c r="BU12" s="771" t="str">
        <f t="shared" ca="1" si="7"/>
        <v/>
      </c>
      <c r="BV12" s="771" t="str">
        <f t="shared" ca="1" si="7"/>
        <v/>
      </c>
      <c r="BW12" s="771" t="str">
        <f t="shared" ca="1" si="7"/>
        <v/>
      </c>
      <c r="BX12" s="771" t="str">
        <f t="shared" ca="1" si="7"/>
        <v/>
      </c>
      <c r="BY12" s="771" t="str">
        <f t="shared" ca="1" si="6"/>
        <v/>
      </c>
      <c r="BZ12" s="771" t="str">
        <f t="shared" ca="1" si="6"/>
        <v/>
      </c>
      <c r="CA12" s="771" t="str">
        <f t="shared" ca="1" si="6"/>
        <v/>
      </c>
      <c r="CB12" s="771" t="str">
        <f t="shared" ca="1" si="6"/>
        <v/>
      </c>
      <c r="CC12" s="771" t="str">
        <f t="shared" ca="1" si="6"/>
        <v/>
      </c>
      <c r="CD12" s="771" t="str">
        <f t="shared" ca="1" si="6"/>
        <v/>
      </c>
      <c r="CE12" s="771" t="str">
        <f t="shared" ca="1" si="6"/>
        <v/>
      </c>
    </row>
    <row r="13" spans="1:83" s="63" customFormat="1">
      <c r="A13" s="110">
        <v>1</v>
      </c>
      <c r="B13" s="1413" t="s">
        <v>209</v>
      </c>
      <c r="C13" s="1442"/>
      <c r="D13" s="1422"/>
      <c r="E13" s="1220">
        <f ca="1">G13-F13</f>
        <v>0</v>
      </c>
      <c r="F13" s="1220">
        <f ca="1">SUMIF($H$7:$CE$7,"=HOSP",H13:CE13)</f>
        <v>0</v>
      </c>
      <c r="G13" s="1222">
        <f>SUM(H13:CE13)</f>
        <v>0</v>
      </c>
      <c r="H13" s="1222">
        <f>IF($G$15&gt;0,H15/$G$15,0)</f>
        <v>0</v>
      </c>
      <c r="I13" s="1222">
        <f t="shared" ref="I13:CE13" si="8">IF($G$15&gt;0,I15/$G$15,0)</f>
        <v>0</v>
      </c>
      <c r="J13" s="1222">
        <f t="shared" si="8"/>
        <v>0</v>
      </c>
      <c r="K13" s="1222">
        <f t="shared" si="8"/>
        <v>0</v>
      </c>
      <c r="L13" s="1222">
        <f t="shared" si="8"/>
        <v>0</v>
      </c>
      <c r="M13" s="1222">
        <f t="shared" si="8"/>
        <v>0</v>
      </c>
      <c r="N13" s="1222">
        <f t="shared" si="8"/>
        <v>0</v>
      </c>
      <c r="O13" s="1222">
        <f t="shared" si="8"/>
        <v>0</v>
      </c>
      <c r="P13" s="1222">
        <f t="shared" si="8"/>
        <v>0</v>
      </c>
      <c r="Q13" s="1222">
        <f t="shared" si="8"/>
        <v>0</v>
      </c>
      <c r="R13" s="1222">
        <f t="shared" si="8"/>
        <v>0</v>
      </c>
      <c r="S13" s="1222">
        <f t="shared" si="8"/>
        <v>0</v>
      </c>
      <c r="T13" s="1222">
        <f t="shared" si="8"/>
        <v>0</v>
      </c>
      <c r="U13" s="1222">
        <f t="shared" si="8"/>
        <v>0</v>
      </c>
      <c r="V13" s="1222">
        <f t="shared" si="8"/>
        <v>0</v>
      </c>
      <c r="W13" s="1222">
        <f t="shared" si="8"/>
        <v>0</v>
      </c>
      <c r="X13" s="1222">
        <f t="shared" si="8"/>
        <v>0</v>
      </c>
      <c r="Y13" s="1222">
        <f t="shared" si="8"/>
        <v>0</v>
      </c>
      <c r="Z13" s="1222">
        <f t="shared" si="8"/>
        <v>0</v>
      </c>
      <c r="AA13" s="1222">
        <f t="shared" si="8"/>
        <v>0</v>
      </c>
      <c r="AB13" s="1222">
        <f t="shared" si="8"/>
        <v>0</v>
      </c>
      <c r="AC13" s="1222">
        <f t="shared" si="8"/>
        <v>0</v>
      </c>
      <c r="AD13" s="1222">
        <f t="shared" si="8"/>
        <v>0</v>
      </c>
      <c r="AE13" s="1222">
        <f t="shared" si="8"/>
        <v>0</v>
      </c>
      <c r="AF13" s="1222">
        <f t="shared" si="8"/>
        <v>0</v>
      </c>
      <c r="AG13" s="1222">
        <f t="shared" si="8"/>
        <v>0</v>
      </c>
      <c r="AH13" s="1222">
        <f t="shared" si="8"/>
        <v>0</v>
      </c>
      <c r="AI13" s="1222">
        <f t="shared" si="8"/>
        <v>0</v>
      </c>
      <c r="AJ13" s="1222">
        <f t="shared" si="8"/>
        <v>0</v>
      </c>
      <c r="AK13" s="1222">
        <f t="shared" si="8"/>
        <v>0</v>
      </c>
      <c r="AL13" s="1222">
        <f t="shared" si="8"/>
        <v>0</v>
      </c>
      <c r="AM13" s="1222">
        <f t="shared" si="8"/>
        <v>0</v>
      </c>
      <c r="AN13" s="1222">
        <f t="shared" si="8"/>
        <v>0</v>
      </c>
      <c r="AO13" s="1222">
        <f t="shared" si="8"/>
        <v>0</v>
      </c>
      <c r="AP13" s="1222">
        <f t="shared" si="8"/>
        <v>0</v>
      </c>
      <c r="AQ13" s="1222">
        <f t="shared" si="8"/>
        <v>0</v>
      </c>
      <c r="AR13" s="1222">
        <f t="shared" si="8"/>
        <v>0</v>
      </c>
      <c r="AS13" s="1222">
        <f t="shared" si="8"/>
        <v>0</v>
      </c>
      <c r="AT13" s="1222">
        <f t="shared" si="8"/>
        <v>0</v>
      </c>
      <c r="AU13" s="1222">
        <f t="shared" si="8"/>
        <v>0</v>
      </c>
      <c r="AV13" s="1222">
        <f t="shared" si="8"/>
        <v>0</v>
      </c>
      <c r="AW13" s="1222">
        <f t="shared" ref="AW13:BX13" si="9">IF($G$15&gt;0,AW15/$G$15,0)</f>
        <v>0</v>
      </c>
      <c r="AX13" s="1222">
        <f t="shared" si="9"/>
        <v>0</v>
      </c>
      <c r="AY13" s="1222">
        <f t="shared" si="9"/>
        <v>0</v>
      </c>
      <c r="AZ13" s="1222">
        <f t="shared" si="9"/>
        <v>0</v>
      </c>
      <c r="BA13" s="1222">
        <f t="shared" si="9"/>
        <v>0</v>
      </c>
      <c r="BB13" s="1222">
        <f t="shared" si="9"/>
        <v>0</v>
      </c>
      <c r="BC13" s="1222">
        <f t="shared" si="9"/>
        <v>0</v>
      </c>
      <c r="BD13" s="1222">
        <f t="shared" si="9"/>
        <v>0</v>
      </c>
      <c r="BE13" s="1222">
        <f t="shared" si="9"/>
        <v>0</v>
      </c>
      <c r="BF13" s="1222">
        <f t="shared" si="9"/>
        <v>0</v>
      </c>
      <c r="BG13" s="1222">
        <f t="shared" si="9"/>
        <v>0</v>
      </c>
      <c r="BH13" s="1222">
        <f t="shared" si="9"/>
        <v>0</v>
      </c>
      <c r="BI13" s="1222">
        <f t="shared" si="9"/>
        <v>0</v>
      </c>
      <c r="BJ13" s="1222">
        <f t="shared" si="9"/>
        <v>0</v>
      </c>
      <c r="BK13" s="1222">
        <f t="shared" si="9"/>
        <v>0</v>
      </c>
      <c r="BL13" s="1222">
        <f t="shared" si="9"/>
        <v>0</v>
      </c>
      <c r="BM13" s="1222">
        <f t="shared" si="9"/>
        <v>0</v>
      </c>
      <c r="BN13" s="1222">
        <f t="shared" si="9"/>
        <v>0</v>
      </c>
      <c r="BO13" s="1222">
        <f t="shared" si="9"/>
        <v>0</v>
      </c>
      <c r="BP13" s="1222">
        <f t="shared" si="9"/>
        <v>0</v>
      </c>
      <c r="BQ13" s="1222">
        <f t="shared" si="9"/>
        <v>0</v>
      </c>
      <c r="BR13" s="1222">
        <f t="shared" si="9"/>
        <v>0</v>
      </c>
      <c r="BS13" s="1222">
        <f t="shared" si="9"/>
        <v>0</v>
      </c>
      <c r="BT13" s="1222">
        <f t="shared" si="9"/>
        <v>0</v>
      </c>
      <c r="BU13" s="1222">
        <f t="shared" si="9"/>
        <v>0</v>
      </c>
      <c r="BV13" s="1222">
        <f t="shared" si="9"/>
        <v>0</v>
      </c>
      <c r="BW13" s="1222">
        <f t="shared" si="9"/>
        <v>0</v>
      </c>
      <c r="BX13" s="1222">
        <f t="shared" si="9"/>
        <v>0</v>
      </c>
      <c r="BY13" s="1222">
        <f t="shared" si="8"/>
        <v>0</v>
      </c>
      <c r="BZ13" s="1222">
        <f t="shared" si="8"/>
        <v>0</v>
      </c>
      <c r="CA13" s="1222">
        <f t="shared" si="8"/>
        <v>0</v>
      </c>
      <c r="CB13" s="1222">
        <f t="shared" si="8"/>
        <v>0</v>
      </c>
      <c r="CC13" s="1222">
        <f t="shared" si="8"/>
        <v>0</v>
      </c>
      <c r="CD13" s="1222">
        <f t="shared" si="8"/>
        <v>0</v>
      </c>
      <c r="CE13" s="1222">
        <f t="shared" si="8"/>
        <v>0</v>
      </c>
    </row>
    <row r="14" spans="1:83" s="63" customFormat="1">
      <c r="A14" s="110">
        <v>2</v>
      </c>
      <c r="B14" s="1413" t="s">
        <v>210</v>
      </c>
      <c r="C14" s="1442"/>
      <c r="D14" s="1422"/>
      <c r="E14" s="1210"/>
      <c r="F14" s="1210"/>
      <c r="G14" s="1210"/>
      <c r="H14" s="1208">
        <f ca="1">GetInfo("Total Units", H6)</f>
        <v>0</v>
      </c>
      <c r="I14" s="1208">
        <f t="shared" ref="I14:CE14" ca="1" si="10">GetInfo("Total Units", I6)</f>
        <v>0</v>
      </c>
      <c r="J14" s="1208">
        <f t="shared" ca="1" si="10"/>
        <v>0</v>
      </c>
      <c r="K14" s="1208">
        <f t="shared" ca="1" si="10"/>
        <v>0</v>
      </c>
      <c r="L14" s="1208">
        <f t="shared" ca="1" si="10"/>
        <v>0</v>
      </c>
      <c r="M14" s="1208">
        <f t="shared" ca="1" si="10"/>
        <v>0</v>
      </c>
      <c r="N14" s="1208">
        <f t="shared" ca="1" si="10"/>
        <v>0</v>
      </c>
      <c r="O14" s="1208">
        <f t="shared" ca="1" si="10"/>
        <v>0</v>
      </c>
      <c r="P14" s="1208">
        <f t="shared" ca="1" si="10"/>
        <v>0</v>
      </c>
      <c r="Q14" s="1208">
        <f t="shared" ca="1" si="10"/>
        <v>0</v>
      </c>
      <c r="R14" s="1208">
        <f t="shared" ca="1" si="10"/>
        <v>0</v>
      </c>
      <c r="S14" s="1208">
        <f t="shared" ca="1" si="10"/>
        <v>0</v>
      </c>
      <c r="T14" s="1208">
        <f t="shared" ca="1" si="10"/>
        <v>0</v>
      </c>
      <c r="U14" s="1208">
        <f t="shared" ca="1" si="10"/>
        <v>0</v>
      </c>
      <c r="V14" s="1208">
        <f t="shared" ca="1" si="10"/>
        <v>0</v>
      </c>
      <c r="W14" s="1208">
        <f t="shared" ca="1" si="10"/>
        <v>0</v>
      </c>
      <c r="X14" s="1208">
        <f t="shared" ca="1" si="10"/>
        <v>0</v>
      </c>
      <c r="Y14" s="1208">
        <f t="shared" ca="1" si="10"/>
        <v>0</v>
      </c>
      <c r="Z14" s="1208">
        <f t="shared" ca="1" si="10"/>
        <v>0</v>
      </c>
      <c r="AA14" s="1208">
        <f t="shared" ca="1" si="10"/>
        <v>0</v>
      </c>
      <c r="AB14" s="1208">
        <f t="shared" ca="1" si="10"/>
        <v>0</v>
      </c>
      <c r="AC14" s="1208">
        <f t="shared" ca="1" si="10"/>
        <v>0</v>
      </c>
      <c r="AD14" s="1208">
        <f t="shared" ca="1" si="10"/>
        <v>0</v>
      </c>
      <c r="AE14" s="1208">
        <f t="shared" ca="1" si="10"/>
        <v>0</v>
      </c>
      <c r="AF14" s="1208">
        <f t="shared" ca="1" si="10"/>
        <v>0</v>
      </c>
      <c r="AG14" s="1208">
        <f t="shared" ca="1" si="10"/>
        <v>0</v>
      </c>
      <c r="AH14" s="1208">
        <f t="shared" ca="1" si="10"/>
        <v>0</v>
      </c>
      <c r="AI14" s="1208">
        <f t="shared" ca="1" si="10"/>
        <v>0</v>
      </c>
      <c r="AJ14" s="1208">
        <f t="shared" ca="1" si="10"/>
        <v>0</v>
      </c>
      <c r="AK14" s="1208">
        <f t="shared" ca="1" si="10"/>
        <v>0</v>
      </c>
      <c r="AL14" s="1208">
        <f t="shared" ca="1" si="10"/>
        <v>0</v>
      </c>
      <c r="AM14" s="1208">
        <f t="shared" ca="1" si="10"/>
        <v>0</v>
      </c>
      <c r="AN14" s="1208">
        <f t="shared" ca="1" si="10"/>
        <v>0</v>
      </c>
      <c r="AO14" s="1208">
        <f t="shared" ca="1" si="10"/>
        <v>0</v>
      </c>
      <c r="AP14" s="1208">
        <f t="shared" ca="1" si="10"/>
        <v>0</v>
      </c>
      <c r="AQ14" s="1208">
        <f t="shared" ca="1" si="10"/>
        <v>0</v>
      </c>
      <c r="AR14" s="1208">
        <f t="shared" ca="1" si="10"/>
        <v>0</v>
      </c>
      <c r="AS14" s="1208">
        <f t="shared" ca="1" si="10"/>
        <v>0</v>
      </c>
      <c r="AT14" s="1208">
        <f t="shared" ca="1" si="10"/>
        <v>0</v>
      </c>
      <c r="AU14" s="1208">
        <f t="shared" ca="1" si="10"/>
        <v>0</v>
      </c>
      <c r="AV14" s="1208">
        <f t="shared" ca="1" si="10"/>
        <v>0</v>
      </c>
      <c r="AW14" s="1208">
        <f t="shared" ref="AW14:BX14" ca="1" si="11">GetInfo("Total Units", AW6)</f>
        <v>0</v>
      </c>
      <c r="AX14" s="1208">
        <f t="shared" ca="1" si="11"/>
        <v>0</v>
      </c>
      <c r="AY14" s="1208">
        <f t="shared" ca="1" si="11"/>
        <v>0</v>
      </c>
      <c r="AZ14" s="1208">
        <f t="shared" ca="1" si="11"/>
        <v>0</v>
      </c>
      <c r="BA14" s="1208">
        <f t="shared" ca="1" si="11"/>
        <v>0</v>
      </c>
      <c r="BB14" s="1208">
        <f t="shared" ca="1" si="11"/>
        <v>0</v>
      </c>
      <c r="BC14" s="1208">
        <f t="shared" ca="1" si="11"/>
        <v>0</v>
      </c>
      <c r="BD14" s="1208">
        <f t="shared" ca="1" si="11"/>
        <v>0</v>
      </c>
      <c r="BE14" s="1208">
        <f t="shared" ca="1" si="11"/>
        <v>0</v>
      </c>
      <c r="BF14" s="1208">
        <f t="shared" ca="1" si="11"/>
        <v>0</v>
      </c>
      <c r="BG14" s="1208">
        <f t="shared" ca="1" si="11"/>
        <v>0</v>
      </c>
      <c r="BH14" s="1208">
        <f t="shared" ca="1" si="11"/>
        <v>0</v>
      </c>
      <c r="BI14" s="1208">
        <f t="shared" ca="1" si="11"/>
        <v>0</v>
      </c>
      <c r="BJ14" s="1208">
        <f t="shared" ca="1" si="11"/>
        <v>0</v>
      </c>
      <c r="BK14" s="1208">
        <f t="shared" ca="1" si="11"/>
        <v>0</v>
      </c>
      <c r="BL14" s="1208">
        <f t="shared" ca="1" si="11"/>
        <v>0</v>
      </c>
      <c r="BM14" s="1208">
        <f t="shared" ca="1" si="11"/>
        <v>0</v>
      </c>
      <c r="BN14" s="1208">
        <f t="shared" ca="1" si="11"/>
        <v>0</v>
      </c>
      <c r="BO14" s="1208">
        <f t="shared" ca="1" si="11"/>
        <v>0</v>
      </c>
      <c r="BP14" s="1208">
        <f t="shared" ca="1" si="11"/>
        <v>0</v>
      </c>
      <c r="BQ14" s="1208">
        <f t="shared" ca="1" si="11"/>
        <v>0</v>
      </c>
      <c r="BR14" s="1208">
        <f t="shared" ca="1" si="11"/>
        <v>0</v>
      </c>
      <c r="BS14" s="1208">
        <f t="shared" ca="1" si="11"/>
        <v>0</v>
      </c>
      <c r="BT14" s="1208">
        <f t="shared" ca="1" si="11"/>
        <v>0</v>
      </c>
      <c r="BU14" s="1208">
        <f t="shared" ca="1" si="11"/>
        <v>0</v>
      </c>
      <c r="BV14" s="1208">
        <f t="shared" ca="1" si="11"/>
        <v>0</v>
      </c>
      <c r="BW14" s="1208">
        <f t="shared" ca="1" si="11"/>
        <v>0</v>
      </c>
      <c r="BX14" s="1208">
        <f t="shared" ca="1" si="11"/>
        <v>0</v>
      </c>
      <c r="BY14" s="1208">
        <f t="shared" ca="1" si="10"/>
        <v>0</v>
      </c>
      <c r="BZ14" s="1208">
        <f t="shared" ca="1" si="10"/>
        <v>0</v>
      </c>
      <c r="CA14" s="1208">
        <f t="shared" ca="1" si="10"/>
        <v>0</v>
      </c>
      <c r="CB14" s="1208">
        <f t="shared" ca="1" si="10"/>
        <v>0</v>
      </c>
      <c r="CC14" s="1208">
        <f t="shared" ca="1" si="10"/>
        <v>0</v>
      </c>
      <c r="CD14" s="1208">
        <f t="shared" ca="1" si="10"/>
        <v>0</v>
      </c>
      <c r="CE14" s="1208">
        <f t="shared" ca="1" si="10"/>
        <v>0</v>
      </c>
    </row>
    <row r="15" spans="1:83" s="63" customFormat="1">
      <c r="A15" s="110">
        <v>3</v>
      </c>
      <c r="B15" s="1413" t="s">
        <v>211</v>
      </c>
      <c r="C15" s="1442"/>
      <c r="D15" s="1422"/>
      <c r="E15" s="1208">
        <f t="shared" ref="E15:E74" ca="1" si="12">G15-F15</f>
        <v>0</v>
      </c>
      <c r="F15" s="1208">
        <f ca="1">SUMIF($H$7:$CE$7,"=HOSP",H15:CE15)</f>
        <v>0</v>
      </c>
      <c r="G15" s="1208">
        <f>MH1901_Schedule_C!E130+MH1901_Schedule_C!K130</f>
        <v>0</v>
      </c>
      <c r="H15" s="1208">
        <f ca="1">GetInfo("Gross Cost", H6)</f>
        <v>0</v>
      </c>
      <c r="I15" s="1208">
        <f t="shared" ref="I15:CE15" ca="1" si="13">GetInfo("Gross Cost", I6)</f>
        <v>0</v>
      </c>
      <c r="J15" s="1208">
        <f t="shared" ca="1" si="13"/>
        <v>0</v>
      </c>
      <c r="K15" s="1208">
        <f t="shared" ca="1" si="13"/>
        <v>0</v>
      </c>
      <c r="L15" s="1208">
        <f t="shared" ca="1" si="13"/>
        <v>0</v>
      </c>
      <c r="M15" s="1208">
        <f t="shared" ca="1" si="13"/>
        <v>0</v>
      </c>
      <c r="N15" s="1208">
        <f t="shared" ca="1" si="13"/>
        <v>0</v>
      </c>
      <c r="O15" s="1208">
        <f t="shared" ca="1" si="13"/>
        <v>0</v>
      </c>
      <c r="P15" s="1208">
        <f t="shared" ca="1" si="13"/>
        <v>0</v>
      </c>
      <c r="Q15" s="1208">
        <f t="shared" ca="1" si="13"/>
        <v>0</v>
      </c>
      <c r="R15" s="1208">
        <f t="shared" ca="1" si="13"/>
        <v>0</v>
      </c>
      <c r="S15" s="1208">
        <f t="shared" ca="1" si="13"/>
        <v>0</v>
      </c>
      <c r="T15" s="1208">
        <f t="shared" ca="1" si="13"/>
        <v>0</v>
      </c>
      <c r="U15" s="1208">
        <f t="shared" ca="1" si="13"/>
        <v>0</v>
      </c>
      <c r="V15" s="1208">
        <f t="shared" ca="1" si="13"/>
        <v>0</v>
      </c>
      <c r="W15" s="1208">
        <f t="shared" ca="1" si="13"/>
        <v>0</v>
      </c>
      <c r="X15" s="1208">
        <f t="shared" ca="1" si="13"/>
        <v>0</v>
      </c>
      <c r="Y15" s="1208">
        <f t="shared" ca="1" si="13"/>
        <v>0</v>
      </c>
      <c r="Z15" s="1208">
        <f t="shared" ca="1" si="13"/>
        <v>0</v>
      </c>
      <c r="AA15" s="1208">
        <f t="shared" ca="1" si="13"/>
        <v>0</v>
      </c>
      <c r="AB15" s="1208">
        <f t="shared" ca="1" si="13"/>
        <v>0</v>
      </c>
      <c r="AC15" s="1208">
        <f t="shared" ca="1" si="13"/>
        <v>0</v>
      </c>
      <c r="AD15" s="1208">
        <f t="shared" ca="1" si="13"/>
        <v>0</v>
      </c>
      <c r="AE15" s="1208">
        <f t="shared" ca="1" si="13"/>
        <v>0</v>
      </c>
      <c r="AF15" s="1208">
        <f t="shared" ca="1" si="13"/>
        <v>0</v>
      </c>
      <c r="AG15" s="1208">
        <f t="shared" ca="1" si="13"/>
        <v>0</v>
      </c>
      <c r="AH15" s="1208">
        <f t="shared" ca="1" si="13"/>
        <v>0</v>
      </c>
      <c r="AI15" s="1208">
        <f t="shared" ca="1" si="13"/>
        <v>0</v>
      </c>
      <c r="AJ15" s="1208">
        <f t="shared" ca="1" si="13"/>
        <v>0</v>
      </c>
      <c r="AK15" s="1208">
        <f t="shared" ca="1" si="13"/>
        <v>0</v>
      </c>
      <c r="AL15" s="1208">
        <f t="shared" ca="1" si="13"/>
        <v>0</v>
      </c>
      <c r="AM15" s="1208">
        <f t="shared" ca="1" si="13"/>
        <v>0</v>
      </c>
      <c r="AN15" s="1208">
        <f t="shared" ca="1" si="13"/>
        <v>0</v>
      </c>
      <c r="AO15" s="1208">
        <f t="shared" ca="1" si="13"/>
        <v>0</v>
      </c>
      <c r="AP15" s="1208">
        <f t="shared" ca="1" si="13"/>
        <v>0</v>
      </c>
      <c r="AQ15" s="1208">
        <f t="shared" ca="1" si="13"/>
        <v>0</v>
      </c>
      <c r="AR15" s="1208">
        <f t="shared" ca="1" si="13"/>
        <v>0</v>
      </c>
      <c r="AS15" s="1208">
        <f t="shared" ca="1" si="13"/>
        <v>0</v>
      </c>
      <c r="AT15" s="1208">
        <f t="shared" ca="1" si="13"/>
        <v>0</v>
      </c>
      <c r="AU15" s="1208">
        <f t="shared" ca="1" si="13"/>
        <v>0</v>
      </c>
      <c r="AV15" s="1208">
        <f t="shared" ca="1" si="13"/>
        <v>0</v>
      </c>
      <c r="AW15" s="1208">
        <f t="shared" ref="AW15:BX15" ca="1" si="14">GetInfo("Gross Cost", AW6)</f>
        <v>0</v>
      </c>
      <c r="AX15" s="1208">
        <f t="shared" ca="1" si="14"/>
        <v>0</v>
      </c>
      <c r="AY15" s="1208">
        <f t="shared" ca="1" si="14"/>
        <v>0</v>
      </c>
      <c r="AZ15" s="1208">
        <f t="shared" ca="1" si="14"/>
        <v>0</v>
      </c>
      <c r="BA15" s="1208">
        <f t="shared" ca="1" si="14"/>
        <v>0</v>
      </c>
      <c r="BB15" s="1208">
        <f t="shared" ca="1" si="14"/>
        <v>0</v>
      </c>
      <c r="BC15" s="1208">
        <f t="shared" ca="1" si="14"/>
        <v>0</v>
      </c>
      <c r="BD15" s="1208">
        <f t="shared" ca="1" si="14"/>
        <v>0</v>
      </c>
      <c r="BE15" s="1208">
        <f t="shared" ca="1" si="14"/>
        <v>0</v>
      </c>
      <c r="BF15" s="1208">
        <f t="shared" ca="1" si="14"/>
        <v>0</v>
      </c>
      <c r="BG15" s="1208">
        <f t="shared" ca="1" si="14"/>
        <v>0</v>
      </c>
      <c r="BH15" s="1208">
        <f t="shared" ca="1" si="14"/>
        <v>0</v>
      </c>
      <c r="BI15" s="1208">
        <f t="shared" ca="1" si="14"/>
        <v>0</v>
      </c>
      <c r="BJ15" s="1208">
        <f t="shared" ca="1" si="14"/>
        <v>0</v>
      </c>
      <c r="BK15" s="1208">
        <f t="shared" ca="1" si="14"/>
        <v>0</v>
      </c>
      <c r="BL15" s="1208">
        <f t="shared" ca="1" si="14"/>
        <v>0</v>
      </c>
      <c r="BM15" s="1208">
        <f t="shared" ca="1" si="14"/>
        <v>0</v>
      </c>
      <c r="BN15" s="1208">
        <f t="shared" ca="1" si="14"/>
        <v>0</v>
      </c>
      <c r="BO15" s="1208">
        <f t="shared" ca="1" si="14"/>
        <v>0</v>
      </c>
      <c r="BP15" s="1208">
        <f t="shared" ca="1" si="14"/>
        <v>0</v>
      </c>
      <c r="BQ15" s="1208">
        <f t="shared" ca="1" si="14"/>
        <v>0</v>
      </c>
      <c r="BR15" s="1208">
        <f t="shared" ca="1" si="14"/>
        <v>0</v>
      </c>
      <c r="BS15" s="1208">
        <f t="shared" ca="1" si="14"/>
        <v>0</v>
      </c>
      <c r="BT15" s="1208">
        <f t="shared" ca="1" si="14"/>
        <v>0</v>
      </c>
      <c r="BU15" s="1208">
        <f t="shared" ca="1" si="14"/>
        <v>0</v>
      </c>
      <c r="BV15" s="1208">
        <f t="shared" ca="1" si="14"/>
        <v>0</v>
      </c>
      <c r="BW15" s="1208">
        <f t="shared" ca="1" si="14"/>
        <v>0</v>
      </c>
      <c r="BX15" s="1208">
        <f t="shared" ca="1" si="14"/>
        <v>0</v>
      </c>
      <c r="BY15" s="1208">
        <f t="shared" ca="1" si="13"/>
        <v>0</v>
      </c>
      <c r="BZ15" s="1208">
        <f t="shared" ca="1" si="13"/>
        <v>0</v>
      </c>
      <c r="CA15" s="1208">
        <f t="shared" ca="1" si="13"/>
        <v>0</v>
      </c>
      <c r="CB15" s="1208">
        <f t="shared" ca="1" si="13"/>
        <v>0</v>
      </c>
      <c r="CC15" s="1208">
        <f t="shared" ca="1" si="13"/>
        <v>0</v>
      </c>
      <c r="CD15" s="1208">
        <f t="shared" ca="1" si="13"/>
        <v>0</v>
      </c>
      <c r="CE15" s="1208">
        <f t="shared" ca="1" si="13"/>
        <v>0</v>
      </c>
    </row>
    <row r="16" spans="1:83" s="63" customFormat="1">
      <c r="A16" s="111"/>
      <c r="B16" s="64"/>
      <c r="C16" s="65"/>
      <c r="D16" s="66"/>
      <c r="E16" s="1210"/>
      <c r="F16" s="1210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210"/>
      <c r="S16" s="1210"/>
      <c r="T16" s="1210"/>
      <c r="U16" s="1210"/>
      <c r="V16" s="1210"/>
      <c r="W16" s="1210"/>
      <c r="X16" s="1210"/>
      <c r="Y16" s="1210"/>
      <c r="Z16" s="1210"/>
      <c r="AA16" s="1210"/>
      <c r="AB16" s="1223"/>
      <c r="AC16" s="1223"/>
      <c r="AD16" s="1223"/>
      <c r="AE16" s="1223"/>
      <c r="AF16" s="1223"/>
      <c r="AG16" s="1223"/>
      <c r="AH16" s="1223"/>
      <c r="AI16" s="1223"/>
      <c r="AJ16" s="1223"/>
      <c r="AK16" s="1223"/>
      <c r="AL16" s="1223"/>
      <c r="AM16" s="1223"/>
      <c r="AN16" s="1223"/>
      <c r="AO16" s="1223"/>
      <c r="AP16" s="1223"/>
      <c r="AQ16" s="1223"/>
      <c r="AR16" s="1223"/>
      <c r="AS16" s="1223"/>
      <c r="AT16" s="1223"/>
      <c r="AU16" s="1223"/>
      <c r="AV16" s="1223"/>
      <c r="AW16" s="1223"/>
      <c r="AX16" s="1223"/>
      <c r="AY16" s="1223"/>
      <c r="AZ16" s="1223"/>
      <c r="BA16" s="1223"/>
      <c r="BB16" s="1223"/>
      <c r="BC16" s="1223"/>
      <c r="BD16" s="1223"/>
      <c r="BE16" s="1223"/>
      <c r="BF16" s="1223"/>
      <c r="BG16" s="1223"/>
      <c r="BH16" s="1223"/>
      <c r="BI16" s="1223"/>
      <c r="BJ16" s="1223"/>
      <c r="BK16" s="1223"/>
      <c r="BL16" s="1223"/>
      <c r="BM16" s="1223"/>
      <c r="BN16" s="1223"/>
      <c r="BO16" s="1223"/>
      <c r="BP16" s="1223"/>
      <c r="BQ16" s="1223"/>
      <c r="BR16" s="1223"/>
      <c r="BS16" s="1223"/>
      <c r="BT16" s="1223"/>
      <c r="BU16" s="1223"/>
      <c r="BV16" s="1223"/>
      <c r="BW16" s="1223"/>
      <c r="BX16" s="1223"/>
      <c r="BY16" s="1223"/>
      <c r="BZ16" s="1223"/>
      <c r="CA16" s="1223"/>
      <c r="CB16" s="1223"/>
      <c r="CC16" s="1223"/>
      <c r="CD16" s="1223"/>
      <c r="CE16" s="1223"/>
    </row>
    <row r="17" spans="1:83" s="63" customFormat="1">
      <c r="A17" s="110">
        <v>4</v>
      </c>
      <c r="B17" s="1413" t="s">
        <v>146</v>
      </c>
      <c r="C17" s="1442"/>
      <c r="D17" s="1422"/>
      <c r="E17" s="1210"/>
      <c r="F17" s="1210"/>
      <c r="G17" s="1210"/>
      <c r="H17" s="1214">
        <f ca="1">IF(H14=0,0,H15/H14)</f>
        <v>0</v>
      </c>
      <c r="I17" s="1214">
        <f t="shared" ref="I17:CE17" ca="1" si="15">IF(I14=0,0,I15/I14)</f>
        <v>0</v>
      </c>
      <c r="J17" s="1214">
        <f t="shared" ca="1" si="15"/>
        <v>0</v>
      </c>
      <c r="K17" s="1214">
        <f t="shared" ca="1" si="15"/>
        <v>0</v>
      </c>
      <c r="L17" s="1214">
        <f t="shared" ca="1" si="15"/>
        <v>0</v>
      </c>
      <c r="M17" s="1214">
        <f t="shared" ca="1" si="15"/>
        <v>0</v>
      </c>
      <c r="N17" s="1214">
        <f t="shared" ca="1" si="15"/>
        <v>0</v>
      </c>
      <c r="O17" s="1214">
        <f t="shared" ca="1" si="15"/>
        <v>0</v>
      </c>
      <c r="P17" s="1214">
        <f t="shared" ca="1" si="15"/>
        <v>0</v>
      </c>
      <c r="Q17" s="1214">
        <f t="shared" ca="1" si="15"/>
        <v>0</v>
      </c>
      <c r="R17" s="1214">
        <f t="shared" ca="1" si="15"/>
        <v>0</v>
      </c>
      <c r="S17" s="1214">
        <f t="shared" ca="1" si="15"/>
        <v>0</v>
      </c>
      <c r="T17" s="1214">
        <f t="shared" ca="1" si="15"/>
        <v>0</v>
      </c>
      <c r="U17" s="1214">
        <f t="shared" ca="1" si="15"/>
        <v>0</v>
      </c>
      <c r="V17" s="1214">
        <f t="shared" ca="1" si="15"/>
        <v>0</v>
      </c>
      <c r="W17" s="1214">
        <f t="shared" ca="1" si="15"/>
        <v>0</v>
      </c>
      <c r="X17" s="1214">
        <f t="shared" ca="1" si="15"/>
        <v>0</v>
      </c>
      <c r="Y17" s="1214">
        <f t="shared" ca="1" si="15"/>
        <v>0</v>
      </c>
      <c r="Z17" s="1214">
        <f t="shared" ca="1" si="15"/>
        <v>0</v>
      </c>
      <c r="AA17" s="1214">
        <f t="shared" ca="1" si="15"/>
        <v>0</v>
      </c>
      <c r="AB17" s="1214">
        <f t="shared" ca="1" si="15"/>
        <v>0</v>
      </c>
      <c r="AC17" s="1214">
        <f t="shared" ca="1" si="15"/>
        <v>0</v>
      </c>
      <c r="AD17" s="1214">
        <f t="shared" ca="1" si="15"/>
        <v>0</v>
      </c>
      <c r="AE17" s="1214">
        <f t="shared" ca="1" si="15"/>
        <v>0</v>
      </c>
      <c r="AF17" s="1214">
        <f t="shared" ca="1" si="15"/>
        <v>0</v>
      </c>
      <c r="AG17" s="1214">
        <f t="shared" ca="1" si="15"/>
        <v>0</v>
      </c>
      <c r="AH17" s="1214">
        <f t="shared" ca="1" si="15"/>
        <v>0</v>
      </c>
      <c r="AI17" s="1214">
        <f t="shared" ca="1" si="15"/>
        <v>0</v>
      </c>
      <c r="AJ17" s="1214">
        <f t="shared" ca="1" si="15"/>
        <v>0</v>
      </c>
      <c r="AK17" s="1214">
        <f t="shared" ca="1" si="15"/>
        <v>0</v>
      </c>
      <c r="AL17" s="1214">
        <f t="shared" ca="1" si="15"/>
        <v>0</v>
      </c>
      <c r="AM17" s="1214">
        <f t="shared" ca="1" si="15"/>
        <v>0</v>
      </c>
      <c r="AN17" s="1214">
        <f t="shared" ca="1" si="15"/>
        <v>0</v>
      </c>
      <c r="AO17" s="1214">
        <f t="shared" ca="1" si="15"/>
        <v>0</v>
      </c>
      <c r="AP17" s="1214">
        <f t="shared" ca="1" si="15"/>
        <v>0</v>
      </c>
      <c r="AQ17" s="1214">
        <f t="shared" ca="1" si="15"/>
        <v>0</v>
      </c>
      <c r="AR17" s="1214">
        <f t="shared" ca="1" si="15"/>
        <v>0</v>
      </c>
      <c r="AS17" s="1214">
        <f t="shared" ca="1" si="15"/>
        <v>0</v>
      </c>
      <c r="AT17" s="1214">
        <f t="shared" ca="1" si="15"/>
        <v>0</v>
      </c>
      <c r="AU17" s="1214">
        <f t="shared" ca="1" si="15"/>
        <v>0</v>
      </c>
      <c r="AV17" s="1214">
        <f t="shared" ca="1" si="15"/>
        <v>0</v>
      </c>
      <c r="AW17" s="1214">
        <f t="shared" ref="AW17:BX17" ca="1" si="16">IF(AW14=0,0,AW15/AW14)</f>
        <v>0</v>
      </c>
      <c r="AX17" s="1214">
        <f t="shared" ca="1" si="16"/>
        <v>0</v>
      </c>
      <c r="AY17" s="1214">
        <f t="shared" ca="1" si="16"/>
        <v>0</v>
      </c>
      <c r="AZ17" s="1214">
        <f t="shared" ca="1" si="16"/>
        <v>0</v>
      </c>
      <c r="BA17" s="1214">
        <f t="shared" ca="1" si="16"/>
        <v>0</v>
      </c>
      <c r="BB17" s="1214">
        <f t="shared" ca="1" si="16"/>
        <v>0</v>
      </c>
      <c r="BC17" s="1214">
        <f t="shared" ca="1" si="16"/>
        <v>0</v>
      </c>
      <c r="BD17" s="1214">
        <f t="shared" ca="1" si="16"/>
        <v>0</v>
      </c>
      <c r="BE17" s="1214">
        <f t="shared" ca="1" si="16"/>
        <v>0</v>
      </c>
      <c r="BF17" s="1214">
        <f t="shared" ca="1" si="16"/>
        <v>0</v>
      </c>
      <c r="BG17" s="1214">
        <f t="shared" ca="1" si="16"/>
        <v>0</v>
      </c>
      <c r="BH17" s="1214">
        <f t="shared" ca="1" si="16"/>
        <v>0</v>
      </c>
      <c r="BI17" s="1214">
        <f t="shared" ca="1" si="16"/>
        <v>0</v>
      </c>
      <c r="BJ17" s="1214">
        <f t="shared" ca="1" si="16"/>
        <v>0</v>
      </c>
      <c r="BK17" s="1214">
        <f t="shared" ca="1" si="16"/>
        <v>0</v>
      </c>
      <c r="BL17" s="1214">
        <f t="shared" ca="1" si="16"/>
        <v>0</v>
      </c>
      <c r="BM17" s="1214">
        <f t="shared" ca="1" si="16"/>
        <v>0</v>
      </c>
      <c r="BN17" s="1214">
        <f t="shared" ca="1" si="16"/>
        <v>0</v>
      </c>
      <c r="BO17" s="1214">
        <f t="shared" ca="1" si="16"/>
        <v>0</v>
      </c>
      <c r="BP17" s="1214">
        <f t="shared" ca="1" si="16"/>
        <v>0</v>
      </c>
      <c r="BQ17" s="1214">
        <f t="shared" ca="1" si="16"/>
        <v>0</v>
      </c>
      <c r="BR17" s="1214">
        <f t="shared" ca="1" si="16"/>
        <v>0</v>
      </c>
      <c r="BS17" s="1214">
        <f t="shared" ca="1" si="16"/>
        <v>0</v>
      </c>
      <c r="BT17" s="1214">
        <f t="shared" ca="1" si="16"/>
        <v>0</v>
      </c>
      <c r="BU17" s="1214">
        <f t="shared" ca="1" si="16"/>
        <v>0</v>
      </c>
      <c r="BV17" s="1214">
        <f t="shared" ca="1" si="16"/>
        <v>0</v>
      </c>
      <c r="BW17" s="1214">
        <f t="shared" ca="1" si="16"/>
        <v>0</v>
      </c>
      <c r="BX17" s="1214">
        <f t="shared" ca="1" si="16"/>
        <v>0</v>
      </c>
      <c r="BY17" s="1214">
        <f t="shared" ca="1" si="15"/>
        <v>0</v>
      </c>
      <c r="BZ17" s="1214">
        <f t="shared" ca="1" si="15"/>
        <v>0</v>
      </c>
      <c r="CA17" s="1214">
        <f t="shared" ca="1" si="15"/>
        <v>0</v>
      </c>
      <c r="CB17" s="1214">
        <f t="shared" ca="1" si="15"/>
        <v>0</v>
      </c>
      <c r="CC17" s="1214">
        <f t="shared" ca="1" si="15"/>
        <v>0</v>
      </c>
      <c r="CD17" s="1214">
        <f t="shared" ca="1" si="15"/>
        <v>0</v>
      </c>
      <c r="CE17" s="1214">
        <f t="shared" ca="1" si="15"/>
        <v>0</v>
      </c>
    </row>
    <row r="18" spans="1:83" s="63" customFormat="1" hidden="1">
      <c r="A18" s="110"/>
      <c r="B18" s="1413" t="s">
        <v>212</v>
      </c>
      <c r="C18" s="1442"/>
      <c r="D18" s="1422"/>
      <c r="E18" s="1210"/>
      <c r="F18" s="1210"/>
      <c r="G18" s="1210"/>
      <c r="H18" s="1216">
        <f ca="1">GetRate("15", H12, "SMA")</f>
        <v>0</v>
      </c>
      <c r="I18" s="1216">
        <f t="shared" ref="I18:CE18" ca="1" si="17">GetRate("15", I12, "SMA")</f>
        <v>0</v>
      </c>
      <c r="J18" s="1216">
        <f t="shared" ca="1" si="17"/>
        <v>0</v>
      </c>
      <c r="K18" s="1216">
        <f t="shared" ca="1" si="17"/>
        <v>0</v>
      </c>
      <c r="L18" s="1216">
        <f t="shared" ca="1" si="17"/>
        <v>0</v>
      </c>
      <c r="M18" s="1216">
        <f t="shared" ca="1" si="17"/>
        <v>0</v>
      </c>
      <c r="N18" s="1216">
        <f t="shared" ca="1" si="17"/>
        <v>0</v>
      </c>
      <c r="O18" s="1216">
        <f t="shared" ca="1" si="17"/>
        <v>0</v>
      </c>
      <c r="P18" s="1216">
        <f t="shared" ca="1" si="17"/>
        <v>0</v>
      </c>
      <c r="Q18" s="1216">
        <f t="shared" ca="1" si="17"/>
        <v>0</v>
      </c>
      <c r="R18" s="1216">
        <f t="shared" ca="1" si="17"/>
        <v>0</v>
      </c>
      <c r="S18" s="1216">
        <f t="shared" ca="1" si="17"/>
        <v>0</v>
      </c>
      <c r="T18" s="1216">
        <f t="shared" ca="1" si="17"/>
        <v>0</v>
      </c>
      <c r="U18" s="1216">
        <f t="shared" ca="1" si="17"/>
        <v>0</v>
      </c>
      <c r="V18" s="1216">
        <f t="shared" ca="1" si="17"/>
        <v>0</v>
      </c>
      <c r="W18" s="1216">
        <f t="shared" ca="1" si="17"/>
        <v>0</v>
      </c>
      <c r="X18" s="1216">
        <f t="shared" ca="1" si="17"/>
        <v>0</v>
      </c>
      <c r="Y18" s="1216">
        <f t="shared" ca="1" si="17"/>
        <v>0</v>
      </c>
      <c r="Z18" s="1216">
        <f t="shared" ca="1" si="17"/>
        <v>0</v>
      </c>
      <c r="AA18" s="1216">
        <f t="shared" ca="1" si="17"/>
        <v>0</v>
      </c>
      <c r="AB18" s="1216">
        <f t="shared" ca="1" si="17"/>
        <v>0</v>
      </c>
      <c r="AC18" s="1216">
        <f t="shared" ca="1" si="17"/>
        <v>0</v>
      </c>
      <c r="AD18" s="1216">
        <f t="shared" ca="1" si="17"/>
        <v>0</v>
      </c>
      <c r="AE18" s="1216">
        <f t="shared" ca="1" si="17"/>
        <v>0</v>
      </c>
      <c r="AF18" s="1216">
        <f t="shared" ca="1" si="17"/>
        <v>0</v>
      </c>
      <c r="AG18" s="1216">
        <f t="shared" ca="1" si="17"/>
        <v>0</v>
      </c>
      <c r="AH18" s="1216">
        <f t="shared" ca="1" si="17"/>
        <v>0</v>
      </c>
      <c r="AI18" s="1216">
        <f t="shared" ca="1" si="17"/>
        <v>0</v>
      </c>
      <c r="AJ18" s="1216">
        <f t="shared" ca="1" si="17"/>
        <v>0</v>
      </c>
      <c r="AK18" s="1216">
        <f t="shared" ca="1" si="17"/>
        <v>0</v>
      </c>
      <c r="AL18" s="1216">
        <f t="shared" ca="1" si="17"/>
        <v>0</v>
      </c>
      <c r="AM18" s="1216">
        <f t="shared" ca="1" si="17"/>
        <v>0</v>
      </c>
      <c r="AN18" s="1216">
        <f t="shared" ca="1" si="17"/>
        <v>0</v>
      </c>
      <c r="AO18" s="1216">
        <f t="shared" ca="1" si="17"/>
        <v>0</v>
      </c>
      <c r="AP18" s="1216">
        <f t="shared" ca="1" si="17"/>
        <v>0</v>
      </c>
      <c r="AQ18" s="1216">
        <f t="shared" ca="1" si="17"/>
        <v>0</v>
      </c>
      <c r="AR18" s="1216">
        <f t="shared" ca="1" si="17"/>
        <v>0</v>
      </c>
      <c r="AS18" s="1216">
        <f t="shared" ca="1" si="17"/>
        <v>0</v>
      </c>
      <c r="AT18" s="1216">
        <f t="shared" ca="1" si="17"/>
        <v>0</v>
      </c>
      <c r="AU18" s="1216">
        <f t="shared" ca="1" si="17"/>
        <v>0</v>
      </c>
      <c r="AV18" s="1216">
        <f t="shared" ca="1" si="17"/>
        <v>0</v>
      </c>
      <c r="AW18" s="1216">
        <f t="shared" ref="AW18:BX18" ca="1" si="18">GetRate("15", AW12, "SMA")</f>
        <v>0</v>
      </c>
      <c r="AX18" s="1216">
        <f t="shared" ca="1" si="18"/>
        <v>0</v>
      </c>
      <c r="AY18" s="1216">
        <f t="shared" ca="1" si="18"/>
        <v>0</v>
      </c>
      <c r="AZ18" s="1216">
        <f t="shared" ca="1" si="18"/>
        <v>0</v>
      </c>
      <c r="BA18" s="1216">
        <f t="shared" ca="1" si="18"/>
        <v>0</v>
      </c>
      <c r="BB18" s="1216">
        <f t="shared" ca="1" si="18"/>
        <v>0</v>
      </c>
      <c r="BC18" s="1216">
        <f t="shared" ca="1" si="18"/>
        <v>0</v>
      </c>
      <c r="BD18" s="1216">
        <f t="shared" ca="1" si="18"/>
        <v>0</v>
      </c>
      <c r="BE18" s="1216">
        <f t="shared" ca="1" si="18"/>
        <v>0</v>
      </c>
      <c r="BF18" s="1216">
        <f t="shared" ca="1" si="18"/>
        <v>0</v>
      </c>
      <c r="BG18" s="1216">
        <f t="shared" ca="1" si="18"/>
        <v>0</v>
      </c>
      <c r="BH18" s="1216">
        <f t="shared" ca="1" si="18"/>
        <v>0</v>
      </c>
      <c r="BI18" s="1216">
        <f t="shared" ca="1" si="18"/>
        <v>0</v>
      </c>
      <c r="BJ18" s="1216">
        <f t="shared" ca="1" si="18"/>
        <v>0</v>
      </c>
      <c r="BK18" s="1216">
        <f t="shared" ca="1" si="18"/>
        <v>0</v>
      </c>
      <c r="BL18" s="1216">
        <f t="shared" ca="1" si="18"/>
        <v>0</v>
      </c>
      <c r="BM18" s="1216">
        <f t="shared" ca="1" si="18"/>
        <v>0</v>
      </c>
      <c r="BN18" s="1216">
        <f t="shared" ca="1" si="18"/>
        <v>0</v>
      </c>
      <c r="BO18" s="1216">
        <f t="shared" ca="1" si="18"/>
        <v>0</v>
      </c>
      <c r="BP18" s="1216">
        <f t="shared" ca="1" si="18"/>
        <v>0</v>
      </c>
      <c r="BQ18" s="1216">
        <f t="shared" ca="1" si="18"/>
        <v>0</v>
      </c>
      <c r="BR18" s="1216">
        <f t="shared" ca="1" si="18"/>
        <v>0</v>
      </c>
      <c r="BS18" s="1216">
        <f t="shared" ca="1" si="18"/>
        <v>0</v>
      </c>
      <c r="BT18" s="1216">
        <f t="shared" ca="1" si="18"/>
        <v>0</v>
      </c>
      <c r="BU18" s="1216">
        <f t="shared" ca="1" si="18"/>
        <v>0</v>
      </c>
      <c r="BV18" s="1216">
        <f t="shared" ca="1" si="18"/>
        <v>0</v>
      </c>
      <c r="BW18" s="1216">
        <f t="shared" ca="1" si="18"/>
        <v>0</v>
      </c>
      <c r="BX18" s="1216">
        <f t="shared" ca="1" si="18"/>
        <v>0</v>
      </c>
      <c r="BY18" s="1216">
        <f t="shared" ca="1" si="17"/>
        <v>0</v>
      </c>
      <c r="BZ18" s="1216">
        <f t="shared" ca="1" si="17"/>
        <v>0</v>
      </c>
      <c r="CA18" s="1216">
        <f t="shared" ca="1" si="17"/>
        <v>0</v>
      </c>
      <c r="CB18" s="1216">
        <f t="shared" ca="1" si="17"/>
        <v>0</v>
      </c>
      <c r="CC18" s="1216">
        <f t="shared" ca="1" si="17"/>
        <v>0</v>
      </c>
      <c r="CD18" s="1216">
        <f t="shared" ca="1" si="17"/>
        <v>0</v>
      </c>
      <c r="CE18" s="1216">
        <f t="shared" ca="1" si="17"/>
        <v>0</v>
      </c>
    </row>
    <row r="19" spans="1:83" s="63" customFormat="1">
      <c r="A19" s="110">
        <v>5</v>
      </c>
      <c r="B19" s="1413" t="s">
        <v>213</v>
      </c>
      <c r="C19" s="1442"/>
      <c r="D19" s="1422"/>
      <c r="E19" s="1210"/>
      <c r="F19" s="1210"/>
      <c r="G19" s="1210"/>
      <c r="H19" s="1216">
        <f ca="1">GetRate("15", H12, "PC")</f>
        <v>0</v>
      </c>
      <c r="I19" s="1216">
        <f t="shared" ref="I19:AN19" ca="1" si="19">GetRate("15", I12, "PC")</f>
        <v>0</v>
      </c>
      <c r="J19" s="1216">
        <f t="shared" ca="1" si="19"/>
        <v>0</v>
      </c>
      <c r="K19" s="1216">
        <f t="shared" ca="1" si="19"/>
        <v>0</v>
      </c>
      <c r="L19" s="1216">
        <f t="shared" ca="1" si="19"/>
        <v>0</v>
      </c>
      <c r="M19" s="1216">
        <f t="shared" ca="1" si="19"/>
        <v>0</v>
      </c>
      <c r="N19" s="1216">
        <f t="shared" ca="1" si="19"/>
        <v>0</v>
      </c>
      <c r="O19" s="1216">
        <f t="shared" ca="1" si="19"/>
        <v>0</v>
      </c>
      <c r="P19" s="1216">
        <f t="shared" ca="1" si="19"/>
        <v>0</v>
      </c>
      <c r="Q19" s="1216">
        <f t="shared" ca="1" si="19"/>
        <v>0</v>
      </c>
      <c r="R19" s="1216">
        <f t="shared" ca="1" si="19"/>
        <v>0</v>
      </c>
      <c r="S19" s="1216">
        <f t="shared" ca="1" si="19"/>
        <v>0</v>
      </c>
      <c r="T19" s="1216">
        <f t="shared" ca="1" si="19"/>
        <v>0</v>
      </c>
      <c r="U19" s="1216">
        <f t="shared" ca="1" si="19"/>
        <v>0</v>
      </c>
      <c r="V19" s="1216">
        <f t="shared" ca="1" si="19"/>
        <v>0</v>
      </c>
      <c r="W19" s="1216">
        <f t="shared" ca="1" si="19"/>
        <v>0</v>
      </c>
      <c r="X19" s="1216">
        <f t="shared" ca="1" si="19"/>
        <v>0</v>
      </c>
      <c r="Y19" s="1216">
        <f t="shared" ca="1" si="19"/>
        <v>0</v>
      </c>
      <c r="Z19" s="1216">
        <f t="shared" ca="1" si="19"/>
        <v>0</v>
      </c>
      <c r="AA19" s="1216">
        <f t="shared" ca="1" si="19"/>
        <v>0</v>
      </c>
      <c r="AB19" s="1216">
        <f t="shared" ca="1" si="19"/>
        <v>0</v>
      </c>
      <c r="AC19" s="1216">
        <f t="shared" ca="1" si="19"/>
        <v>0</v>
      </c>
      <c r="AD19" s="1216">
        <f t="shared" ca="1" si="19"/>
        <v>0</v>
      </c>
      <c r="AE19" s="1216">
        <f t="shared" ca="1" si="19"/>
        <v>0</v>
      </c>
      <c r="AF19" s="1216">
        <f t="shared" ca="1" si="19"/>
        <v>0</v>
      </c>
      <c r="AG19" s="1216">
        <f t="shared" ca="1" si="19"/>
        <v>0</v>
      </c>
      <c r="AH19" s="1216">
        <f t="shared" ca="1" si="19"/>
        <v>0</v>
      </c>
      <c r="AI19" s="1216">
        <f t="shared" ca="1" si="19"/>
        <v>0</v>
      </c>
      <c r="AJ19" s="1216">
        <f t="shared" ca="1" si="19"/>
        <v>0</v>
      </c>
      <c r="AK19" s="1216">
        <f t="shared" ca="1" si="19"/>
        <v>0</v>
      </c>
      <c r="AL19" s="1216">
        <f t="shared" ca="1" si="19"/>
        <v>0</v>
      </c>
      <c r="AM19" s="1216">
        <f t="shared" ca="1" si="19"/>
        <v>0</v>
      </c>
      <c r="AN19" s="1216">
        <f t="shared" ca="1" si="19"/>
        <v>0</v>
      </c>
      <c r="AO19" s="1216">
        <f t="shared" ref="AO19:BT19" ca="1" si="20">GetRate("15", AO12, "PC")</f>
        <v>0</v>
      </c>
      <c r="AP19" s="1216">
        <f t="shared" ca="1" si="20"/>
        <v>0</v>
      </c>
      <c r="AQ19" s="1216">
        <f t="shared" ca="1" si="20"/>
        <v>0</v>
      </c>
      <c r="AR19" s="1216">
        <f t="shared" ca="1" si="20"/>
        <v>0</v>
      </c>
      <c r="AS19" s="1216">
        <f t="shared" ca="1" si="20"/>
        <v>0</v>
      </c>
      <c r="AT19" s="1216">
        <f t="shared" ca="1" si="20"/>
        <v>0</v>
      </c>
      <c r="AU19" s="1216">
        <f t="shared" ca="1" si="20"/>
        <v>0</v>
      </c>
      <c r="AV19" s="1216">
        <f t="shared" ca="1" si="20"/>
        <v>0</v>
      </c>
      <c r="AW19" s="1216">
        <f t="shared" ca="1" si="20"/>
        <v>0</v>
      </c>
      <c r="AX19" s="1216">
        <f t="shared" ca="1" si="20"/>
        <v>0</v>
      </c>
      <c r="AY19" s="1216">
        <f t="shared" ca="1" si="20"/>
        <v>0</v>
      </c>
      <c r="AZ19" s="1216">
        <f t="shared" ca="1" si="20"/>
        <v>0</v>
      </c>
      <c r="BA19" s="1216">
        <f t="shared" ca="1" si="20"/>
        <v>0</v>
      </c>
      <c r="BB19" s="1216">
        <f t="shared" ca="1" si="20"/>
        <v>0</v>
      </c>
      <c r="BC19" s="1216">
        <f t="shared" ca="1" si="20"/>
        <v>0</v>
      </c>
      <c r="BD19" s="1216">
        <f t="shared" ca="1" si="20"/>
        <v>0</v>
      </c>
      <c r="BE19" s="1216">
        <f t="shared" ca="1" si="20"/>
        <v>0</v>
      </c>
      <c r="BF19" s="1216">
        <f t="shared" ca="1" si="20"/>
        <v>0</v>
      </c>
      <c r="BG19" s="1216">
        <f t="shared" ca="1" si="20"/>
        <v>0</v>
      </c>
      <c r="BH19" s="1216">
        <f t="shared" ca="1" si="20"/>
        <v>0</v>
      </c>
      <c r="BI19" s="1216">
        <f t="shared" ca="1" si="20"/>
        <v>0</v>
      </c>
      <c r="BJ19" s="1216">
        <f t="shared" ca="1" si="20"/>
        <v>0</v>
      </c>
      <c r="BK19" s="1216">
        <f t="shared" ca="1" si="20"/>
        <v>0</v>
      </c>
      <c r="BL19" s="1216">
        <f t="shared" ca="1" si="20"/>
        <v>0</v>
      </c>
      <c r="BM19" s="1216">
        <f t="shared" ca="1" si="20"/>
        <v>0</v>
      </c>
      <c r="BN19" s="1216">
        <f t="shared" ca="1" si="20"/>
        <v>0</v>
      </c>
      <c r="BO19" s="1216">
        <f t="shared" ca="1" si="20"/>
        <v>0</v>
      </c>
      <c r="BP19" s="1216">
        <f t="shared" ca="1" si="20"/>
        <v>0</v>
      </c>
      <c r="BQ19" s="1216">
        <f t="shared" ca="1" si="20"/>
        <v>0</v>
      </c>
      <c r="BR19" s="1216">
        <f t="shared" ca="1" si="20"/>
        <v>0</v>
      </c>
      <c r="BS19" s="1216">
        <f t="shared" ca="1" si="20"/>
        <v>0</v>
      </c>
      <c r="BT19" s="1216">
        <f t="shared" ca="1" si="20"/>
        <v>0</v>
      </c>
      <c r="BU19" s="1216">
        <f t="shared" ref="BU19:CE19" ca="1" si="21">GetRate("15", BU12, "PC")</f>
        <v>0</v>
      </c>
      <c r="BV19" s="1216">
        <f t="shared" ca="1" si="21"/>
        <v>0</v>
      </c>
      <c r="BW19" s="1216">
        <f t="shared" ca="1" si="21"/>
        <v>0</v>
      </c>
      <c r="BX19" s="1216">
        <f t="shared" ca="1" si="21"/>
        <v>0</v>
      </c>
      <c r="BY19" s="1216">
        <f t="shared" ca="1" si="21"/>
        <v>0</v>
      </c>
      <c r="BZ19" s="1216">
        <f t="shared" ca="1" si="21"/>
        <v>0</v>
      </c>
      <c r="CA19" s="1216">
        <f t="shared" ca="1" si="21"/>
        <v>0</v>
      </c>
      <c r="CB19" s="1216">
        <f t="shared" ca="1" si="21"/>
        <v>0</v>
      </c>
      <c r="CC19" s="1216">
        <f t="shared" ca="1" si="21"/>
        <v>0</v>
      </c>
      <c r="CD19" s="1216">
        <f t="shared" ca="1" si="21"/>
        <v>0</v>
      </c>
      <c r="CE19" s="1216">
        <f t="shared" ca="1" si="21"/>
        <v>0</v>
      </c>
    </row>
    <row r="20" spans="1:83" s="63" customFormat="1">
      <c r="A20" s="111"/>
      <c r="B20" s="64"/>
      <c r="C20" s="65"/>
      <c r="D20" s="66"/>
      <c r="E20" s="1210"/>
      <c r="F20" s="1210"/>
      <c r="G20" s="1210"/>
      <c r="H20" s="1210"/>
      <c r="I20" s="1210"/>
      <c r="J20" s="1210"/>
      <c r="K20" s="1210"/>
      <c r="L20" s="1210"/>
      <c r="M20" s="1210"/>
      <c r="N20" s="1210"/>
      <c r="O20" s="1210"/>
      <c r="P20" s="1210"/>
      <c r="Q20" s="1210"/>
      <c r="R20" s="1210"/>
      <c r="S20" s="1210"/>
      <c r="T20" s="1210"/>
      <c r="U20" s="1210"/>
      <c r="V20" s="1210"/>
      <c r="W20" s="1210"/>
      <c r="X20" s="1210"/>
      <c r="Y20" s="1210"/>
      <c r="Z20" s="1210"/>
      <c r="AA20" s="1210"/>
      <c r="AB20" s="1210"/>
      <c r="AC20" s="1210"/>
      <c r="AD20" s="1210"/>
      <c r="AE20" s="1210"/>
      <c r="AF20" s="1210"/>
      <c r="AG20" s="1210"/>
      <c r="AH20" s="1210"/>
      <c r="AI20" s="1210"/>
      <c r="AJ20" s="1210"/>
      <c r="AK20" s="1210"/>
      <c r="AL20" s="1210"/>
      <c r="AM20" s="1210"/>
      <c r="AN20" s="1210"/>
      <c r="AO20" s="1210"/>
      <c r="AP20" s="1210"/>
      <c r="AQ20" s="1210"/>
      <c r="AR20" s="1210"/>
      <c r="AS20" s="1210"/>
      <c r="AT20" s="1210"/>
      <c r="AU20" s="1210"/>
      <c r="AV20" s="1210"/>
      <c r="AW20" s="1210"/>
      <c r="AX20" s="1210"/>
      <c r="AY20" s="1210"/>
      <c r="AZ20" s="1210"/>
      <c r="BA20" s="1210"/>
      <c r="BB20" s="1210"/>
      <c r="BC20" s="1210"/>
      <c r="BD20" s="1210"/>
      <c r="BE20" s="1210"/>
      <c r="BF20" s="1210"/>
      <c r="BG20" s="1210"/>
      <c r="BH20" s="1210"/>
      <c r="BI20" s="1210"/>
      <c r="BJ20" s="1210"/>
      <c r="BK20" s="1210"/>
      <c r="BL20" s="1210"/>
      <c r="BM20" s="1210"/>
      <c r="BN20" s="1210"/>
      <c r="BO20" s="1210"/>
      <c r="BP20" s="1210"/>
      <c r="BQ20" s="1210"/>
      <c r="BR20" s="1210"/>
      <c r="BS20" s="1210"/>
      <c r="BT20" s="1210"/>
      <c r="BU20" s="1210"/>
      <c r="BV20" s="1210"/>
      <c r="BW20" s="1210"/>
      <c r="BX20" s="1210"/>
      <c r="BY20" s="1210"/>
      <c r="BZ20" s="1210"/>
      <c r="CA20" s="1210"/>
      <c r="CB20" s="1210"/>
      <c r="CC20" s="1210"/>
      <c r="CD20" s="1210"/>
      <c r="CE20" s="1210"/>
    </row>
    <row r="21" spans="1:83" s="63" customFormat="1">
      <c r="A21" s="110">
        <v>6</v>
      </c>
      <c r="B21" s="1407" t="s">
        <v>289</v>
      </c>
      <c r="C21" s="1408"/>
      <c r="D21" s="428" t="str">
        <f>Entire_FiscalYear</f>
        <v>07/01/12 - 06/30/13</v>
      </c>
      <c r="E21" s="1210"/>
      <c r="F21" s="1210"/>
      <c r="G21" s="1210"/>
      <c r="H21" s="1208">
        <f ca="1">GetInfo("Short Doyle Medi-Cal Units A",H6)</f>
        <v>0</v>
      </c>
      <c r="I21" s="1208">
        <f t="shared" ref="I21:CE21" ca="1" si="22">GetInfo("Short Doyle Medi-Cal Units A",I6)</f>
        <v>0</v>
      </c>
      <c r="J21" s="1208">
        <f t="shared" ca="1" si="22"/>
        <v>0</v>
      </c>
      <c r="K21" s="1208">
        <f t="shared" ca="1" si="22"/>
        <v>0</v>
      </c>
      <c r="L21" s="1208">
        <f t="shared" ca="1" si="22"/>
        <v>0</v>
      </c>
      <c r="M21" s="1208">
        <f t="shared" ca="1" si="22"/>
        <v>0</v>
      </c>
      <c r="N21" s="1208">
        <f t="shared" ca="1" si="22"/>
        <v>0</v>
      </c>
      <c r="O21" s="1208">
        <f t="shared" ca="1" si="22"/>
        <v>0</v>
      </c>
      <c r="P21" s="1208">
        <f t="shared" ca="1" si="22"/>
        <v>0</v>
      </c>
      <c r="Q21" s="1208">
        <f t="shared" ca="1" si="22"/>
        <v>0</v>
      </c>
      <c r="R21" s="1208">
        <f t="shared" ca="1" si="22"/>
        <v>0</v>
      </c>
      <c r="S21" s="1208">
        <f t="shared" ca="1" si="22"/>
        <v>0</v>
      </c>
      <c r="T21" s="1208">
        <f t="shared" ca="1" si="22"/>
        <v>0</v>
      </c>
      <c r="U21" s="1208">
        <f t="shared" ca="1" si="22"/>
        <v>0</v>
      </c>
      <c r="V21" s="1208">
        <f t="shared" ca="1" si="22"/>
        <v>0</v>
      </c>
      <c r="W21" s="1208">
        <f t="shared" ca="1" si="22"/>
        <v>0</v>
      </c>
      <c r="X21" s="1208">
        <f t="shared" ca="1" si="22"/>
        <v>0</v>
      </c>
      <c r="Y21" s="1208">
        <f t="shared" ca="1" si="22"/>
        <v>0</v>
      </c>
      <c r="Z21" s="1208">
        <f t="shared" ca="1" si="22"/>
        <v>0</v>
      </c>
      <c r="AA21" s="1208">
        <f t="shared" ca="1" si="22"/>
        <v>0</v>
      </c>
      <c r="AB21" s="1208">
        <f t="shared" ca="1" si="22"/>
        <v>0</v>
      </c>
      <c r="AC21" s="1208">
        <f t="shared" ca="1" si="22"/>
        <v>0</v>
      </c>
      <c r="AD21" s="1208">
        <f t="shared" ca="1" si="22"/>
        <v>0</v>
      </c>
      <c r="AE21" s="1208">
        <f t="shared" ca="1" si="22"/>
        <v>0</v>
      </c>
      <c r="AF21" s="1208">
        <f t="shared" ca="1" si="22"/>
        <v>0</v>
      </c>
      <c r="AG21" s="1208">
        <f t="shared" ca="1" si="22"/>
        <v>0</v>
      </c>
      <c r="AH21" s="1208">
        <f t="shared" ca="1" si="22"/>
        <v>0</v>
      </c>
      <c r="AI21" s="1208">
        <f t="shared" ca="1" si="22"/>
        <v>0</v>
      </c>
      <c r="AJ21" s="1208">
        <f t="shared" ca="1" si="22"/>
        <v>0</v>
      </c>
      <c r="AK21" s="1208">
        <f t="shared" ca="1" si="22"/>
        <v>0</v>
      </c>
      <c r="AL21" s="1208">
        <f t="shared" ca="1" si="22"/>
        <v>0</v>
      </c>
      <c r="AM21" s="1208">
        <f t="shared" ca="1" si="22"/>
        <v>0</v>
      </c>
      <c r="AN21" s="1208">
        <f t="shared" ca="1" si="22"/>
        <v>0</v>
      </c>
      <c r="AO21" s="1208">
        <f t="shared" ca="1" si="22"/>
        <v>0</v>
      </c>
      <c r="AP21" s="1208">
        <f t="shared" ca="1" si="22"/>
        <v>0</v>
      </c>
      <c r="AQ21" s="1208">
        <f t="shared" ca="1" si="22"/>
        <v>0</v>
      </c>
      <c r="AR21" s="1208">
        <f t="shared" ca="1" si="22"/>
        <v>0</v>
      </c>
      <c r="AS21" s="1208">
        <f t="shared" ca="1" si="22"/>
        <v>0</v>
      </c>
      <c r="AT21" s="1208">
        <f t="shared" ca="1" si="22"/>
        <v>0</v>
      </c>
      <c r="AU21" s="1208">
        <f t="shared" ca="1" si="22"/>
        <v>0</v>
      </c>
      <c r="AV21" s="1208">
        <f t="shared" ca="1" si="22"/>
        <v>0</v>
      </c>
      <c r="AW21" s="1208">
        <f t="shared" ref="AW21:BX21" ca="1" si="23">GetInfo("Short Doyle Medi-Cal Units A",AW6)</f>
        <v>0</v>
      </c>
      <c r="AX21" s="1208">
        <f t="shared" ca="1" si="23"/>
        <v>0</v>
      </c>
      <c r="AY21" s="1208">
        <f t="shared" ca="1" si="23"/>
        <v>0</v>
      </c>
      <c r="AZ21" s="1208">
        <f t="shared" ca="1" si="23"/>
        <v>0</v>
      </c>
      <c r="BA21" s="1208">
        <f t="shared" ca="1" si="23"/>
        <v>0</v>
      </c>
      <c r="BB21" s="1208">
        <f t="shared" ca="1" si="23"/>
        <v>0</v>
      </c>
      <c r="BC21" s="1208">
        <f t="shared" ca="1" si="23"/>
        <v>0</v>
      </c>
      <c r="BD21" s="1208">
        <f t="shared" ca="1" si="23"/>
        <v>0</v>
      </c>
      <c r="BE21" s="1208">
        <f t="shared" ca="1" si="23"/>
        <v>0</v>
      </c>
      <c r="BF21" s="1208">
        <f t="shared" ca="1" si="23"/>
        <v>0</v>
      </c>
      <c r="BG21" s="1208">
        <f t="shared" ca="1" si="23"/>
        <v>0</v>
      </c>
      <c r="BH21" s="1208">
        <f t="shared" ca="1" si="23"/>
        <v>0</v>
      </c>
      <c r="BI21" s="1208">
        <f t="shared" ca="1" si="23"/>
        <v>0</v>
      </c>
      <c r="BJ21" s="1208">
        <f t="shared" ca="1" si="23"/>
        <v>0</v>
      </c>
      <c r="BK21" s="1208">
        <f t="shared" ca="1" si="23"/>
        <v>0</v>
      </c>
      <c r="BL21" s="1208">
        <f t="shared" ca="1" si="23"/>
        <v>0</v>
      </c>
      <c r="BM21" s="1208">
        <f t="shared" ca="1" si="23"/>
        <v>0</v>
      </c>
      <c r="BN21" s="1208">
        <f t="shared" ca="1" si="23"/>
        <v>0</v>
      </c>
      <c r="BO21" s="1208">
        <f t="shared" ca="1" si="23"/>
        <v>0</v>
      </c>
      <c r="BP21" s="1208">
        <f t="shared" ca="1" si="23"/>
        <v>0</v>
      </c>
      <c r="BQ21" s="1208">
        <f t="shared" ca="1" si="23"/>
        <v>0</v>
      </c>
      <c r="BR21" s="1208">
        <f t="shared" ca="1" si="23"/>
        <v>0</v>
      </c>
      <c r="BS21" s="1208">
        <f t="shared" ca="1" si="23"/>
        <v>0</v>
      </c>
      <c r="BT21" s="1208">
        <f t="shared" ca="1" si="23"/>
        <v>0</v>
      </c>
      <c r="BU21" s="1208">
        <f t="shared" ca="1" si="23"/>
        <v>0</v>
      </c>
      <c r="BV21" s="1208">
        <f t="shared" ca="1" si="23"/>
        <v>0</v>
      </c>
      <c r="BW21" s="1208">
        <f t="shared" ca="1" si="23"/>
        <v>0</v>
      </c>
      <c r="BX21" s="1208">
        <f t="shared" ca="1" si="23"/>
        <v>0</v>
      </c>
      <c r="BY21" s="1208">
        <f t="shared" ca="1" si="22"/>
        <v>0</v>
      </c>
      <c r="BZ21" s="1208">
        <f t="shared" ca="1" si="22"/>
        <v>0</v>
      </c>
      <c r="CA21" s="1208">
        <f t="shared" ca="1" si="22"/>
        <v>0</v>
      </c>
      <c r="CB21" s="1208">
        <f t="shared" ca="1" si="22"/>
        <v>0</v>
      </c>
      <c r="CC21" s="1208">
        <f t="shared" ca="1" si="22"/>
        <v>0</v>
      </c>
      <c r="CD21" s="1208">
        <f t="shared" ca="1" si="22"/>
        <v>0</v>
      </c>
      <c r="CE21" s="1208">
        <f t="shared" ca="1" si="22"/>
        <v>0</v>
      </c>
    </row>
    <row r="22" spans="1:83" s="63" customFormat="1" hidden="1">
      <c r="A22" s="110"/>
      <c r="B22" s="1409"/>
      <c r="C22" s="1410"/>
      <c r="D22" s="428" t="str">
        <f>FiscalYear_Period2</f>
        <v xml:space="preserve"> </v>
      </c>
      <c r="E22" s="1210"/>
      <c r="F22" s="1210"/>
      <c r="G22" s="1210"/>
      <c r="H22" s="1208">
        <f t="shared" ref="H22:AV22" ca="1" si="24">GetInfo("Short Doyle Medi-Cal Units B",H6)</f>
        <v>0</v>
      </c>
      <c r="I22" s="1208">
        <f t="shared" ca="1" si="24"/>
        <v>0</v>
      </c>
      <c r="J22" s="1208">
        <f t="shared" ca="1" si="24"/>
        <v>0</v>
      </c>
      <c r="K22" s="1208">
        <f t="shared" ca="1" si="24"/>
        <v>0</v>
      </c>
      <c r="L22" s="1208">
        <f t="shared" ca="1" si="24"/>
        <v>0</v>
      </c>
      <c r="M22" s="1208">
        <f t="shared" ca="1" si="24"/>
        <v>0</v>
      </c>
      <c r="N22" s="1208">
        <f t="shared" ca="1" si="24"/>
        <v>0</v>
      </c>
      <c r="O22" s="1208">
        <f t="shared" ca="1" si="24"/>
        <v>0</v>
      </c>
      <c r="P22" s="1208">
        <f t="shared" ca="1" si="24"/>
        <v>0</v>
      </c>
      <c r="Q22" s="1208">
        <f t="shared" ca="1" si="24"/>
        <v>0</v>
      </c>
      <c r="R22" s="1208">
        <f t="shared" ca="1" si="24"/>
        <v>0</v>
      </c>
      <c r="S22" s="1208">
        <f t="shared" ca="1" si="24"/>
        <v>0</v>
      </c>
      <c r="T22" s="1208">
        <f t="shared" ca="1" si="24"/>
        <v>0</v>
      </c>
      <c r="U22" s="1208">
        <f t="shared" ca="1" si="24"/>
        <v>0</v>
      </c>
      <c r="V22" s="1208">
        <f t="shared" ca="1" si="24"/>
        <v>0</v>
      </c>
      <c r="W22" s="1208">
        <f t="shared" ca="1" si="24"/>
        <v>0</v>
      </c>
      <c r="X22" s="1208">
        <f t="shared" ca="1" si="24"/>
        <v>0</v>
      </c>
      <c r="Y22" s="1208">
        <f t="shared" ca="1" si="24"/>
        <v>0</v>
      </c>
      <c r="Z22" s="1208">
        <f t="shared" ca="1" si="24"/>
        <v>0</v>
      </c>
      <c r="AA22" s="1208">
        <f t="shared" ca="1" si="24"/>
        <v>0</v>
      </c>
      <c r="AB22" s="1208">
        <f t="shared" ca="1" si="24"/>
        <v>0</v>
      </c>
      <c r="AC22" s="1208">
        <f t="shared" ca="1" si="24"/>
        <v>0</v>
      </c>
      <c r="AD22" s="1208">
        <f t="shared" ca="1" si="24"/>
        <v>0</v>
      </c>
      <c r="AE22" s="1208">
        <f t="shared" ca="1" si="24"/>
        <v>0</v>
      </c>
      <c r="AF22" s="1208">
        <f t="shared" ca="1" si="24"/>
        <v>0</v>
      </c>
      <c r="AG22" s="1208">
        <f t="shared" ca="1" si="24"/>
        <v>0</v>
      </c>
      <c r="AH22" s="1208">
        <f t="shared" ca="1" si="24"/>
        <v>0</v>
      </c>
      <c r="AI22" s="1208">
        <f t="shared" ca="1" si="24"/>
        <v>0</v>
      </c>
      <c r="AJ22" s="1208">
        <f t="shared" ca="1" si="24"/>
        <v>0</v>
      </c>
      <c r="AK22" s="1208">
        <f t="shared" ca="1" si="24"/>
        <v>0</v>
      </c>
      <c r="AL22" s="1208">
        <f t="shared" ca="1" si="24"/>
        <v>0</v>
      </c>
      <c r="AM22" s="1208">
        <f t="shared" ca="1" si="24"/>
        <v>0</v>
      </c>
      <c r="AN22" s="1208">
        <f t="shared" ca="1" si="24"/>
        <v>0</v>
      </c>
      <c r="AO22" s="1208">
        <f t="shared" ca="1" si="24"/>
        <v>0</v>
      </c>
      <c r="AP22" s="1208">
        <f t="shared" ca="1" si="24"/>
        <v>0</v>
      </c>
      <c r="AQ22" s="1208">
        <f t="shared" ca="1" si="24"/>
        <v>0</v>
      </c>
      <c r="AR22" s="1208">
        <f t="shared" ca="1" si="24"/>
        <v>0</v>
      </c>
      <c r="AS22" s="1208">
        <f t="shared" ca="1" si="24"/>
        <v>0</v>
      </c>
      <c r="AT22" s="1208">
        <f t="shared" ca="1" si="24"/>
        <v>0</v>
      </c>
      <c r="AU22" s="1208">
        <f t="shared" ca="1" si="24"/>
        <v>0</v>
      </c>
      <c r="AV22" s="1208">
        <f t="shared" ca="1" si="24"/>
        <v>0</v>
      </c>
      <c r="AW22" s="1208">
        <f t="shared" ref="AW22:BX22" ca="1" si="25">GetInfo("Short Doyle Medi-Cal Units B",AW6)</f>
        <v>0</v>
      </c>
      <c r="AX22" s="1208">
        <f t="shared" ca="1" si="25"/>
        <v>0</v>
      </c>
      <c r="AY22" s="1208">
        <f t="shared" ca="1" si="25"/>
        <v>0</v>
      </c>
      <c r="AZ22" s="1208">
        <f t="shared" ca="1" si="25"/>
        <v>0</v>
      </c>
      <c r="BA22" s="1208">
        <f t="shared" ca="1" si="25"/>
        <v>0</v>
      </c>
      <c r="BB22" s="1208">
        <f t="shared" ca="1" si="25"/>
        <v>0</v>
      </c>
      <c r="BC22" s="1208">
        <f t="shared" ca="1" si="25"/>
        <v>0</v>
      </c>
      <c r="BD22" s="1208">
        <f t="shared" ca="1" si="25"/>
        <v>0</v>
      </c>
      <c r="BE22" s="1208">
        <f t="shared" ca="1" si="25"/>
        <v>0</v>
      </c>
      <c r="BF22" s="1208">
        <f t="shared" ca="1" si="25"/>
        <v>0</v>
      </c>
      <c r="BG22" s="1208">
        <f t="shared" ca="1" si="25"/>
        <v>0</v>
      </c>
      <c r="BH22" s="1208">
        <f t="shared" ca="1" si="25"/>
        <v>0</v>
      </c>
      <c r="BI22" s="1208">
        <f t="shared" ca="1" si="25"/>
        <v>0</v>
      </c>
      <c r="BJ22" s="1208">
        <f t="shared" ca="1" si="25"/>
        <v>0</v>
      </c>
      <c r="BK22" s="1208">
        <f t="shared" ca="1" si="25"/>
        <v>0</v>
      </c>
      <c r="BL22" s="1208">
        <f t="shared" ca="1" si="25"/>
        <v>0</v>
      </c>
      <c r="BM22" s="1208">
        <f t="shared" ca="1" si="25"/>
        <v>0</v>
      </c>
      <c r="BN22" s="1208">
        <f t="shared" ca="1" si="25"/>
        <v>0</v>
      </c>
      <c r="BO22" s="1208">
        <f t="shared" ca="1" si="25"/>
        <v>0</v>
      </c>
      <c r="BP22" s="1208">
        <f t="shared" ca="1" si="25"/>
        <v>0</v>
      </c>
      <c r="BQ22" s="1208">
        <f t="shared" ca="1" si="25"/>
        <v>0</v>
      </c>
      <c r="BR22" s="1208">
        <f t="shared" ca="1" si="25"/>
        <v>0</v>
      </c>
      <c r="BS22" s="1208">
        <f t="shared" ca="1" si="25"/>
        <v>0</v>
      </c>
      <c r="BT22" s="1208">
        <f t="shared" ca="1" si="25"/>
        <v>0</v>
      </c>
      <c r="BU22" s="1208">
        <f t="shared" ca="1" si="25"/>
        <v>0</v>
      </c>
      <c r="BV22" s="1208">
        <f t="shared" ca="1" si="25"/>
        <v>0</v>
      </c>
      <c r="BW22" s="1208">
        <f t="shared" ca="1" si="25"/>
        <v>0</v>
      </c>
      <c r="BX22" s="1208">
        <f t="shared" ca="1" si="25"/>
        <v>0</v>
      </c>
      <c r="BY22" s="1208">
        <f t="shared" ref="BY22:CE22" ca="1" si="26">GetInfo("Short Doyle Medi-Cal Units B",BY6)</f>
        <v>0</v>
      </c>
      <c r="BZ22" s="1208">
        <f t="shared" ca="1" si="26"/>
        <v>0</v>
      </c>
      <c r="CA22" s="1208">
        <f t="shared" ca="1" si="26"/>
        <v>0</v>
      </c>
      <c r="CB22" s="1208">
        <f t="shared" ca="1" si="26"/>
        <v>0</v>
      </c>
      <c r="CC22" s="1208">
        <f t="shared" ca="1" si="26"/>
        <v>0</v>
      </c>
      <c r="CD22" s="1208">
        <f t="shared" ca="1" si="26"/>
        <v>0</v>
      </c>
      <c r="CE22" s="1208">
        <f t="shared" ca="1" si="26"/>
        <v>0</v>
      </c>
    </row>
    <row r="23" spans="1:83" s="63" customFormat="1" hidden="1">
      <c r="A23" s="110"/>
      <c r="B23" s="1426"/>
      <c r="C23" s="1427"/>
      <c r="D23" s="428" t="str">
        <f>FiscalYear_Period3</f>
        <v xml:space="preserve"> </v>
      </c>
      <c r="E23" s="1210"/>
      <c r="F23" s="1210"/>
      <c r="G23" s="1210"/>
      <c r="H23" s="1208">
        <f t="shared" ref="H23:BS23" ca="1" si="27">GetInfo("Short Doyle Medi-Cal Units C",H6)</f>
        <v>0</v>
      </c>
      <c r="I23" s="1208">
        <f t="shared" ca="1" si="27"/>
        <v>0</v>
      </c>
      <c r="J23" s="1208">
        <f t="shared" ca="1" si="27"/>
        <v>0</v>
      </c>
      <c r="K23" s="1208">
        <f t="shared" ca="1" si="27"/>
        <v>0</v>
      </c>
      <c r="L23" s="1208">
        <f t="shared" ca="1" si="27"/>
        <v>0</v>
      </c>
      <c r="M23" s="1208">
        <f t="shared" ca="1" si="27"/>
        <v>0</v>
      </c>
      <c r="N23" s="1208">
        <f t="shared" ca="1" si="27"/>
        <v>0</v>
      </c>
      <c r="O23" s="1208">
        <f t="shared" ca="1" si="27"/>
        <v>0</v>
      </c>
      <c r="P23" s="1208">
        <f t="shared" ca="1" si="27"/>
        <v>0</v>
      </c>
      <c r="Q23" s="1208">
        <f t="shared" ca="1" si="27"/>
        <v>0</v>
      </c>
      <c r="R23" s="1208">
        <f t="shared" ca="1" si="27"/>
        <v>0</v>
      </c>
      <c r="S23" s="1208">
        <f t="shared" ca="1" si="27"/>
        <v>0</v>
      </c>
      <c r="T23" s="1208">
        <f t="shared" ca="1" si="27"/>
        <v>0</v>
      </c>
      <c r="U23" s="1208">
        <f t="shared" ca="1" si="27"/>
        <v>0</v>
      </c>
      <c r="V23" s="1208">
        <f t="shared" ca="1" si="27"/>
        <v>0</v>
      </c>
      <c r="W23" s="1208">
        <f t="shared" ca="1" si="27"/>
        <v>0</v>
      </c>
      <c r="X23" s="1208">
        <f t="shared" ca="1" si="27"/>
        <v>0</v>
      </c>
      <c r="Y23" s="1208">
        <f t="shared" ca="1" si="27"/>
        <v>0</v>
      </c>
      <c r="Z23" s="1208">
        <f t="shared" ca="1" si="27"/>
        <v>0</v>
      </c>
      <c r="AA23" s="1208">
        <f t="shared" ca="1" si="27"/>
        <v>0</v>
      </c>
      <c r="AB23" s="1208">
        <f t="shared" ca="1" si="27"/>
        <v>0</v>
      </c>
      <c r="AC23" s="1208">
        <f t="shared" ca="1" si="27"/>
        <v>0</v>
      </c>
      <c r="AD23" s="1208">
        <f t="shared" ca="1" si="27"/>
        <v>0</v>
      </c>
      <c r="AE23" s="1208">
        <f t="shared" ca="1" si="27"/>
        <v>0</v>
      </c>
      <c r="AF23" s="1208">
        <f t="shared" ca="1" si="27"/>
        <v>0</v>
      </c>
      <c r="AG23" s="1208">
        <f t="shared" ca="1" si="27"/>
        <v>0</v>
      </c>
      <c r="AH23" s="1208">
        <f t="shared" ca="1" si="27"/>
        <v>0</v>
      </c>
      <c r="AI23" s="1208">
        <f t="shared" ca="1" si="27"/>
        <v>0</v>
      </c>
      <c r="AJ23" s="1208">
        <f t="shared" ca="1" si="27"/>
        <v>0</v>
      </c>
      <c r="AK23" s="1208">
        <f t="shared" ca="1" si="27"/>
        <v>0</v>
      </c>
      <c r="AL23" s="1208">
        <f t="shared" ca="1" si="27"/>
        <v>0</v>
      </c>
      <c r="AM23" s="1208">
        <f t="shared" ca="1" si="27"/>
        <v>0</v>
      </c>
      <c r="AN23" s="1208">
        <f t="shared" ca="1" si="27"/>
        <v>0</v>
      </c>
      <c r="AO23" s="1208">
        <f t="shared" ca="1" si="27"/>
        <v>0</v>
      </c>
      <c r="AP23" s="1208">
        <f t="shared" ca="1" si="27"/>
        <v>0</v>
      </c>
      <c r="AQ23" s="1208">
        <f t="shared" ca="1" si="27"/>
        <v>0</v>
      </c>
      <c r="AR23" s="1208">
        <f t="shared" ca="1" si="27"/>
        <v>0</v>
      </c>
      <c r="AS23" s="1208">
        <f t="shared" ca="1" si="27"/>
        <v>0</v>
      </c>
      <c r="AT23" s="1208">
        <f t="shared" ca="1" si="27"/>
        <v>0</v>
      </c>
      <c r="AU23" s="1208">
        <f t="shared" ca="1" si="27"/>
        <v>0</v>
      </c>
      <c r="AV23" s="1208">
        <f t="shared" ca="1" si="27"/>
        <v>0</v>
      </c>
      <c r="AW23" s="1208">
        <f t="shared" ca="1" si="27"/>
        <v>0</v>
      </c>
      <c r="AX23" s="1208">
        <f t="shared" ca="1" si="27"/>
        <v>0</v>
      </c>
      <c r="AY23" s="1208">
        <f t="shared" ca="1" si="27"/>
        <v>0</v>
      </c>
      <c r="AZ23" s="1208">
        <f t="shared" ca="1" si="27"/>
        <v>0</v>
      </c>
      <c r="BA23" s="1208">
        <f t="shared" ca="1" si="27"/>
        <v>0</v>
      </c>
      <c r="BB23" s="1208">
        <f t="shared" ca="1" si="27"/>
        <v>0</v>
      </c>
      <c r="BC23" s="1208">
        <f t="shared" ca="1" si="27"/>
        <v>0</v>
      </c>
      <c r="BD23" s="1208">
        <f t="shared" ca="1" si="27"/>
        <v>0</v>
      </c>
      <c r="BE23" s="1208">
        <f t="shared" ca="1" si="27"/>
        <v>0</v>
      </c>
      <c r="BF23" s="1208">
        <f t="shared" ca="1" si="27"/>
        <v>0</v>
      </c>
      <c r="BG23" s="1208">
        <f t="shared" ca="1" si="27"/>
        <v>0</v>
      </c>
      <c r="BH23" s="1208">
        <f t="shared" ca="1" si="27"/>
        <v>0</v>
      </c>
      <c r="BI23" s="1208">
        <f t="shared" ca="1" si="27"/>
        <v>0</v>
      </c>
      <c r="BJ23" s="1208">
        <f t="shared" ca="1" si="27"/>
        <v>0</v>
      </c>
      <c r="BK23" s="1208">
        <f t="shared" ca="1" si="27"/>
        <v>0</v>
      </c>
      <c r="BL23" s="1208">
        <f t="shared" ca="1" si="27"/>
        <v>0</v>
      </c>
      <c r="BM23" s="1208">
        <f t="shared" ca="1" si="27"/>
        <v>0</v>
      </c>
      <c r="BN23" s="1208">
        <f t="shared" ca="1" si="27"/>
        <v>0</v>
      </c>
      <c r="BO23" s="1208">
        <f t="shared" ca="1" si="27"/>
        <v>0</v>
      </c>
      <c r="BP23" s="1208">
        <f t="shared" ca="1" si="27"/>
        <v>0</v>
      </c>
      <c r="BQ23" s="1208">
        <f t="shared" ca="1" si="27"/>
        <v>0</v>
      </c>
      <c r="BR23" s="1208">
        <f t="shared" ca="1" si="27"/>
        <v>0</v>
      </c>
      <c r="BS23" s="1208">
        <f t="shared" ca="1" si="27"/>
        <v>0</v>
      </c>
      <c r="BT23" s="1208">
        <f t="shared" ref="BT23:CE23" ca="1" si="28">GetInfo("Short Doyle Medi-Cal Units C",BT6)</f>
        <v>0</v>
      </c>
      <c r="BU23" s="1208">
        <f t="shared" ca="1" si="28"/>
        <v>0</v>
      </c>
      <c r="BV23" s="1208">
        <f t="shared" ca="1" si="28"/>
        <v>0</v>
      </c>
      <c r="BW23" s="1208">
        <f t="shared" ca="1" si="28"/>
        <v>0</v>
      </c>
      <c r="BX23" s="1208">
        <f t="shared" ca="1" si="28"/>
        <v>0</v>
      </c>
      <c r="BY23" s="1208">
        <f t="shared" ca="1" si="28"/>
        <v>0</v>
      </c>
      <c r="BZ23" s="1208">
        <f t="shared" ca="1" si="28"/>
        <v>0</v>
      </c>
      <c r="CA23" s="1208">
        <f t="shared" ca="1" si="28"/>
        <v>0</v>
      </c>
      <c r="CB23" s="1208">
        <f t="shared" ca="1" si="28"/>
        <v>0</v>
      </c>
      <c r="CC23" s="1208">
        <f t="shared" ca="1" si="28"/>
        <v>0</v>
      </c>
      <c r="CD23" s="1208">
        <f t="shared" ca="1" si="28"/>
        <v>0</v>
      </c>
      <c r="CE23" s="1208">
        <f t="shared" ca="1" si="28"/>
        <v>0</v>
      </c>
    </row>
    <row r="24" spans="1:83" s="63" customFormat="1">
      <c r="A24" s="110">
        <v>7</v>
      </c>
      <c r="B24" s="1407" t="s">
        <v>290</v>
      </c>
      <c r="C24" s="1408"/>
      <c r="D24" s="428" t="str">
        <f>Entire_FiscalYear</f>
        <v>07/01/12 - 06/30/13</v>
      </c>
      <c r="E24" s="1210"/>
      <c r="F24" s="1210"/>
      <c r="G24" s="1210"/>
      <c r="H24" s="1208">
        <f t="shared" ref="H24:BS24" ca="1" si="29">GetInfo("Medicare/Medi-Cal Crossover Units A",H6)</f>
        <v>0</v>
      </c>
      <c r="I24" s="1208">
        <f t="shared" ca="1" si="29"/>
        <v>0</v>
      </c>
      <c r="J24" s="1208">
        <f t="shared" ca="1" si="29"/>
        <v>0</v>
      </c>
      <c r="K24" s="1208">
        <f t="shared" ca="1" si="29"/>
        <v>0</v>
      </c>
      <c r="L24" s="1208">
        <f t="shared" ca="1" si="29"/>
        <v>0</v>
      </c>
      <c r="M24" s="1208">
        <f t="shared" ca="1" si="29"/>
        <v>0</v>
      </c>
      <c r="N24" s="1208">
        <f t="shared" ca="1" si="29"/>
        <v>0</v>
      </c>
      <c r="O24" s="1208">
        <f t="shared" ca="1" si="29"/>
        <v>0</v>
      </c>
      <c r="P24" s="1208">
        <f t="shared" ca="1" si="29"/>
        <v>0</v>
      </c>
      <c r="Q24" s="1208">
        <f t="shared" ca="1" si="29"/>
        <v>0</v>
      </c>
      <c r="R24" s="1208">
        <f t="shared" ca="1" si="29"/>
        <v>0</v>
      </c>
      <c r="S24" s="1208">
        <f t="shared" ca="1" si="29"/>
        <v>0</v>
      </c>
      <c r="T24" s="1208">
        <f t="shared" ca="1" si="29"/>
        <v>0</v>
      </c>
      <c r="U24" s="1208">
        <f t="shared" ca="1" si="29"/>
        <v>0</v>
      </c>
      <c r="V24" s="1208">
        <f t="shared" ca="1" si="29"/>
        <v>0</v>
      </c>
      <c r="W24" s="1208">
        <f t="shared" ca="1" si="29"/>
        <v>0</v>
      </c>
      <c r="X24" s="1208">
        <f t="shared" ca="1" si="29"/>
        <v>0</v>
      </c>
      <c r="Y24" s="1208">
        <f t="shared" ca="1" si="29"/>
        <v>0</v>
      </c>
      <c r="Z24" s="1208">
        <f t="shared" ca="1" si="29"/>
        <v>0</v>
      </c>
      <c r="AA24" s="1208">
        <f t="shared" ca="1" si="29"/>
        <v>0</v>
      </c>
      <c r="AB24" s="1208">
        <f t="shared" ca="1" si="29"/>
        <v>0</v>
      </c>
      <c r="AC24" s="1208">
        <f t="shared" ca="1" si="29"/>
        <v>0</v>
      </c>
      <c r="AD24" s="1208">
        <f t="shared" ca="1" si="29"/>
        <v>0</v>
      </c>
      <c r="AE24" s="1208">
        <f t="shared" ca="1" si="29"/>
        <v>0</v>
      </c>
      <c r="AF24" s="1208">
        <f t="shared" ca="1" si="29"/>
        <v>0</v>
      </c>
      <c r="AG24" s="1208">
        <f t="shared" ca="1" si="29"/>
        <v>0</v>
      </c>
      <c r="AH24" s="1208">
        <f t="shared" ca="1" si="29"/>
        <v>0</v>
      </c>
      <c r="AI24" s="1208">
        <f t="shared" ca="1" si="29"/>
        <v>0</v>
      </c>
      <c r="AJ24" s="1208">
        <f t="shared" ca="1" si="29"/>
        <v>0</v>
      </c>
      <c r="AK24" s="1208">
        <f t="shared" ca="1" si="29"/>
        <v>0</v>
      </c>
      <c r="AL24" s="1208">
        <f t="shared" ca="1" si="29"/>
        <v>0</v>
      </c>
      <c r="AM24" s="1208">
        <f t="shared" ca="1" si="29"/>
        <v>0</v>
      </c>
      <c r="AN24" s="1208">
        <f t="shared" ca="1" si="29"/>
        <v>0</v>
      </c>
      <c r="AO24" s="1208">
        <f t="shared" ca="1" si="29"/>
        <v>0</v>
      </c>
      <c r="AP24" s="1208">
        <f t="shared" ca="1" si="29"/>
        <v>0</v>
      </c>
      <c r="AQ24" s="1208">
        <f t="shared" ca="1" si="29"/>
        <v>0</v>
      </c>
      <c r="AR24" s="1208">
        <f t="shared" ca="1" si="29"/>
        <v>0</v>
      </c>
      <c r="AS24" s="1208">
        <f t="shared" ca="1" si="29"/>
        <v>0</v>
      </c>
      <c r="AT24" s="1208">
        <f t="shared" ca="1" si="29"/>
        <v>0</v>
      </c>
      <c r="AU24" s="1208">
        <f t="shared" ca="1" si="29"/>
        <v>0</v>
      </c>
      <c r="AV24" s="1208">
        <f t="shared" ca="1" si="29"/>
        <v>0</v>
      </c>
      <c r="AW24" s="1208">
        <f t="shared" ca="1" si="29"/>
        <v>0</v>
      </c>
      <c r="AX24" s="1208">
        <f t="shared" ca="1" si="29"/>
        <v>0</v>
      </c>
      <c r="AY24" s="1208">
        <f t="shared" ca="1" si="29"/>
        <v>0</v>
      </c>
      <c r="AZ24" s="1208">
        <f t="shared" ca="1" si="29"/>
        <v>0</v>
      </c>
      <c r="BA24" s="1208">
        <f t="shared" ca="1" si="29"/>
        <v>0</v>
      </c>
      <c r="BB24" s="1208">
        <f t="shared" ca="1" si="29"/>
        <v>0</v>
      </c>
      <c r="BC24" s="1208">
        <f t="shared" ca="1" si="29"/>
        <v>0</v>
      </c>
      <c r="BD24" s="1208">
        <f t="shared" ca="1" si="29"/>
        <v>0</v>
      </c>
      <c r="BE24" s="1208">
        <f t="shared" ca="1" si="29"/>
        <v>0</v>
      </c>
      <c r="BF24" s="1208">
        <f t="shared" ca="1" si="29"/>
        <v>0</v>
      </c>
      <c r="BG24" s="1208">
        <f t="shared" ca="1" si="29"/>
        <v>0</v>
      </c>
      <c r="BH24" s="1208">
        <f t="shared" ca="1" si="29"/>
        <v>0</v>
      </c>
      <c r="BI24" s="1208">
        <f t="shared" ca="1" si="29"/>
        <v>0</v>
      </c>
      <c r="BJ24" s="1208">
        <f t="shared" ca="1" si="29"/>
        <v>0</v>
      </c>
      <c r="BK24" s="1208">
        <f t="shared" ca="1" si="29"/>
        <v>0</v>
      </c>
      <c r="BL24" s="1208">
        <f t="shared" ca="1" si="29"/>
        <v>0</v>
      </c>
      <c r="BM24" s="1208">
        <f t="shared" ca="1" si="29"/>
        <v>0</v>
      </c>
      <c r="BN24" s="1208">
        <f t="shared" ca="1" si="29"/>
        <v>0</v>
      </c>
      <c r="BO24" s="1208">
        <f t="shared" ca="1" si="29"/>
        <v>0</v>
      </c>
      <c r="BP24" s="1208">
        <f t="shared" ca="1" si="29"/>
        <v>0</v>
      </c>
      <c r="BQ24" s="1208">
        <f t="shared" ca="1" si="29"/>
        <v>0</v>
      </c>
      <c r="BR24" s="1208">
        <f t="shared" ca="1" si="29"/>
        <v>0</v>
      </c>
      <c r="BS24" s="1208">
        <f t="shared" ca="1" si="29"/>
        <v>0</v>
      </c>
      <c r="BT24" s="1208">
        <f t="shared" ref="BT24:CE24" ca="1" si="30">GetInfo("Medicare/Medi-Cal Crossover Units A",BT6)</f>
        <v>0</v>
      </c>
      <c r="BU24" s="1208">
        <f t="shared" ca="1" si="30"/>
        <v>0</v>
      </c>
      <c r="BV24" s="1208">
        <f t="shared" ca="1" si="30"/>
        <v>0</v>
      </c>
      <c r="BW24" s="1208">
        <f t="shared" ca="1" si="30"/>
        <v>0</v>
      </c>
      <c r="BX24" s="1208">
        <f t="shared" ca="1" si="30"/>
        <v>0</v>
      </c>
      <c r="BY24" s="1208">
        <f t="shared" ca="1" si="30"/>
        <v>0</v>
      </c>
      <c r="BZ24" s="1208">
        <f t="shared" ca="1" si="30"/>
        <v>0</v>
      </c>
      <c r="CA24" s="1208">
        <f t="shared" ca="1" si="30"/>
        <v>0</v>
      </c>
      <c r="CB24" s="1208">
        <f t="shared" ca="1" si="30"/>
        <v>0</v>
      </c>
      <c r="CC24" s="1208">
        <f t="shared" ca="1" si="30"/>
        <v>0</v>
      </c>
      <c r="CD24" s="1208">
        <f t="shared" ca="1" si="30"/>
        <v>0</v>
      </c>
      <c r="CE24" s="1208">
        <f t="shared" ca="1" si="30"/>
        <v>0</v>
      </c>
    </row>
    <row r="25" spans="1:83" s="63" customFormat="1" hidden="1">
      <c r="A25" s="110"/>
      <c r="B25" s="1409"/>
      <c r="C25" s="1410"/>
      <c r="D25" s="428" t="str">
        <f>FiscalYear_Period2</f>
        <v xml:space="preserve"> </v>
      </c>
      <c r="E25" s="1210"/>
      <c r="F25" s="1210"/>
      <c r="G25" s="1210"/>
      <c r="H25" s="1208">
        <f t="shared" ref="H25:N25" ca="1" si="31">GetInfo("Medicare/Medi-Cal Crossover Units B",H6)</f>
        <v>0</v>
      </c>
      <c r="I25" s="1208">
        <f t="shared" ca="1" si="31"/>
        <v>0</v>
      </c>
      <c r="J25" s="1208">
        <f t="shared" ca="1" si="31"/>
        <v>0</v>
      </c>
      <c r="K25" s="1208">
        <f t="shared" ca="1" si="31"/>
        <v>0</v>
      </c>
      <c r="L25" s="1208">
        <f t="shared" ca="1" si="31"/>
        <v>0</v>
      </c>
      <c r="M25" s="1208">
        <f t="shared" ca="1" si="31"/>
        <v>0</v>
      </c>
      <c r="N25" s="1208">
        <f t="shared" ca="1" si="31"/>
        <v>0</v>
      </c>
      <c r="O25" s="1208">
        <f t="shared" ref="O25:BZ25" ca="1" si="32">GetInfo("Medicare/Medi-Cal Crossover Units B",O6)</f>
        <v>0</v>
      </c>
      <c r="P25" s="1208">
        <f t="shared" ca="1" si="32"/>
        <v>0</v>
      </c>
      <c r="Q25" s="1208">
        <f t="shared" ca="1" si="32"/>
        <v>0</v>
      </c>
      <c r="R25" s="1208">
        <f t="shared" ca="1" si="32"/>
        <v>0</v>
      </c>
      <c r="S25" s="1208">
        <f t="shared" ca="1" si="32"/>
        <v>0</v>
      </c>
      <c r="T25" s="1208">
        <f t="shared" ca="1" si="32"/>
        <v>0</v>
      </c>
      <c r="U25" s="1208">
        <f t="shared" ca="1" si="32"/>
        <v>0</v>
      </c>
      <c r="V25" s="1208">
        <f t="shared" ca="1" si="32"/>
        <v>0</v>
      </c>
      <c r="W25" s="1208">
        <f t="shared" ca="1" si="32"/>
        <v>0</v>
      </c>
      <c r="X25" s="1208">
        <f t="shared" ca="1" si="32"/>
        <v>0</v>
      </c>
      <c r="Y25" s="1208">
        <f t="shared" ca="1" si="32"/>
        <v>0</v>
      </c>
      <c r="Z25" s="1208">
        <f t="shared" ca="1" si="32"/>
        <v>0</v>
      </c>
      <c r="AA25" s="1208">
        <f t="shared" ca="1" si="32"/>
        <v>0</v>
      </c>
      <c r="AB25" s="1208">
        <f t="shared" ca="1" si="32"/>
        <v>0</v>
      </c>
      <c r="AC25" s="1208">
        <f t="shared" ca="1" si="32"/>
        <v>0</v>
      </c>
      <c r="AD25" s="1208">
        <f t="shared" ca="1" si="32"/>
        <v>0</v>
      </c>
      <c r="AE25" s="1208">
        <f t="shared" ca="1" si="32"/>
        <v>0</v>
      </c>
      <c r="AF25" s="1208">
        <f t="shared" ca="1" si="32"/>
        <v>0</v>
      </c>
      <c r="AG25" s="1208">
        <f t="shared" ca="1" si="32"/>
        <v>0</v>
      </c>
      <c r="AH25" s="1208">
        <f t="shared" ca="1" si="32"/>
        <v>0</v>
      </c>
      <c r="AI25" s="1208">
        <f t="shared" ca="1" si="32"/>
        <v>0</v>
      </c>
      <c r="AJ25" s="1208">
        <f t="shared" ca="1" si="32"/>
        <v>0</v>
      </c>
      <c r="AK25" s="1208">
        <f t="shared" ca="1" si="32"/>
        <v>0</v>
      </c>
      <c r="AL25" s="1208">
        <f t="shared" ca="1" si="32"/>
        <v>0</v>
      </c>
      <c r="AM25" s="1208">
        <f t="shared" ca="1" si="32"/>
        <v>0</v>
      </c>
      <c r="AN25" s="1208">
        <f t="shared" ca="1" si="32"/>
        <v>0</v>
      </c>
      <c r="AO25" s="1208">
        <f t="shared" ca="1" si="32"/>
        <v>0</v>
      </c>
      <c r="AP25" s="1208">
        <f t="shared" ca="1" si="32"/>
        <v>0</v>
      </c>
      <c r="AQ25" s="1208">
        <f t="shared" ca="1" si="32"/>
        <v>0</v>
      </c>
      <c r="AR25" s="1208">
        <f t="shared" ca="1" si="32"/>
        <v>0</v>
      </c>
      <c r="AS25" s="1208">
        <f t="shared" ca="1" si="32"/>
        <v>0</v>
      </c>
      <c r="AT25" s="1208">
        <f t="shared" ca="1" si="32"/>
        <v>0</v>
      </c>
      <c r="AU25" s="1208">
        <f t="shared" ca="1" si="32"/>
        <v>0</v>
      </c>
      <c r="AV25" s="1208">
        <f t="shared" ca="1" si="32"/>
        <v>0</v>
      </c>
      <c r="AW25" s="1208">
        <f t="shared" ca="1" si="32"/>
        <v>0</v>
      </c>
      <c r="AX25" s="1208">
        <f t="shared" ca="1" si="32"/>
        <v>0</v>
      </c>
      <c r="AY25" s="1208">
        <f t="shared" ca="1" si="32"/>
        <v>0</v>
      </c>
      <c r="AZ25" s="1208">
        <f t="shared" ca="1" si="32"/>
        <v>0</v>
      </c>
      <c r="BA25" s="1208">
        <f t="shared" ca="1" si="32"/>
        <v>0</v>
      </c>
      <c r="BB25" s="1208">
        <f t="shared" ca="1" si="32"/>
        <v>0</v>
      </c>
      <c r="BC25" s="1208">
        <f t="shared" ca="1" si="32"/>
        <v>0</v>
      </c>
      <c r="BD25" s="1208">
        <f t="shared" ca="1" si="32"/>
        <v>0</v>
      </c>
      <c r="BE25" s="1208">
        <f t="shared" ca="1" si="32"/>
        <v>0</v>
      </c>
      <c r="BF25" s="1208">
        <f t="shared" ca="1" si="32"/>
        <v>0</v>
      </c>
      <c r="BG25" s="1208">
        <f t="shared" ca="1" si="32"/>
        <v>0</v>
      </c>
      <c r="BH25" s="1208">
        <f t="shared" ca="1" si="32"/>
        <v>0</v>
      </c>
      <c r="BI25" s="1208">
        <f t="shared" ca="1" si="32"/>
        <v>0</v>
      </c>
      <c r="BJ25" s="1208">
        <f t="shared" ca="1" si="32"/>
        <v>0</v>
      </c>
      <c r="BK25" s="1208">
        <f t="shared" ca="1" si="32"/>
        <v>0</v>
      </c>
      <c r="BL25" s="1208">
        <f t="shared" ca="1" si="32"/>
        <v>0</v>
      </c>
      <c r="BM25" s="1208">
        <f t="shared" ca="1" si="32"/>
        <v>0</v>
      </c>
      <c r="BN25" s="1208">
        <f t="shared" ca="1" si="32"/>
        <v>0</v>
      </c>
      <c r="BO25" s="1208">
        <f t="shared" ca="1" si="32"/>
        <v>0</v>
      </c>
      <c r="BP25" s="1208">
        <f t="shared" ca="1" si="32"/>
        <v>0</v>
      </c>
      <c r="BQ25" s="1208">
        <f t="shared" ca="1" si="32"/>
        <v>0</v>
      </c>
      <c r="BR25" s="1208">
        <f t="shared" ca="1" si="32"/>
        <v>0</v>
      </c>
      <c r="BS25" s="1208">
        <f t="shared" ca="1" si="32"/>
        <v>0</v>
      </c>
      <c r="BT25" s="1208">
        <f t="shared" ca="1" si="32"/>
        <v>0</v>
      </c>
      <c r="BU25" s="1208">
        <f t="shared" ca="1" si="32"/>
        <v>0</v>
      </c>
      <c r="BV25" s="1208">
        <f t="shared" ca="1" si="32"/>
        <v>0</v>
      </c>
      <c r="BW25" s="1208">
        <f t="shared" ca="1" si="32"/>
        <v>0</v>
      </c>
      <c r="BX25" s="1208">
        <f t="shared" ca="1" si="32"/>
        <v>0</v>
      </c>
      <c r="BY25" s="1208">
        <f t="shared" ca="1" si="32"/>
        <v>0</v>
      </c>
      <c r="BZ25" s="1208">
        <f t="shared" ca="1" si="32"/>
        <v>0</v>
      </c>
      <c r="CA25" s="1208">
        <f ca="1">GetInfo("Medicare/Medi-Cal Crossover Units B",CA6)</f>
        <v>0</v>
      </c>
      <c r="CB25" s="1208">
        <f ca="1">GetInfo("Medicare/Medi-Cal Crossover Units B",CB6)</f>
        <v>0</v>
      </c>
      <c r="CC25" s="1208">
        <f ca="1">GetInfo("Medicare/Medi-Cal Crossover Units B",CC6)</f>
        <v>0</v>
      </c>
      <c r="CD25" s="1208">
        <f ca="1">GetInfo("Medicare/Medi-Cal Crossover Units B",CD6)</f>
        <v>0</v>
      </c>
      <c r="CE25" s="1208">
        <f ca="1">GetInfo("Medicare/Medi-Cal Crossover Units B",CE6)</f>
        <v>0</v>
      </c>
    </row>
    <row r="26" spans="1:83" s="63" customFormat="1" hidden="1">
      <c r="A26" s="110"/>
      <c r="B26" s="1426"/>
      <c r="C26" s="1427"/>
      <c r="D26" s="428" t="str">
        <f>FiscalYear_Period3</f>
        <v xml:space="preserve"> </v>
      </c>
      <c r="E26" s="1210"/>
      <c r="F26" s="1210"/>
      <c r="G26" s="1210"/>
      <c r="H26" s="1208">
        <f t="shared" ref="H26:N26" ca="1" si="33">GetInfo("Medicare/Medi-Cal Crossover Units C",H6)</f>
        <v>0</v>
      </c>
      <c r="I26" s="1208">
        <f t="shared" ca="1" si="33"/>
        <v>0</v>
      </c>
      <c r="J26" s="1208">
        <f t="shared" ca="1" si="33"/>
        <v>0</v>
      </c>
      <c r="K26" s="1208">
        <f t="shared" ca="1" si="33"/>
        <v>0</v>
      </c>
      <c r="L26" s="1208">
        <f t="shared" ca="1" si="33"/>
        <v>0</v>
      </c>
      <c r="M26" s="1208">
        <f t="shared" ca="1" si="33"/>
        <v>0</v>
      </c>
      <c r="N26" s="1208">
        <f t="shared" ca="1" si="33"/>
        <v>0</v>
      </c>
      <c r="O26" s="1208">
        <f t="shared" ref="O26:BZ26" ca="1" si="34">GetInfo("Medicare/Medi-Cal Crossover Units C",O6)</f>
        <v>0</v>
      </c>
      <c r="P26" s="1208">
        <f t="shared" ca="1" si="34"/>
        <v>0</v>
      </c>
      <c r="Q26" s="1208">
        <f t="shared" ca="1" si="34"/>
        <v>0</v>
      </c>
      <c r="R26" s="1208">
        <f t="shared" ca="1" si="34"/>
        <v>0</v>
      </c>
      <c r="S26" s="1208">
        <f t="shared" ca="1" si="34"/>
        <v>0</v>
      </c>
      <c r="T26" s="1208">
        <f t="shared" ca="1" si="34"/>
        <v>0</v>
      </c>
      <c r="U26" s="1208">
        <f t="shared" ca="1" si="34"/>
        <v>0</v>
      </c>
      <c r="V26" s="1208">
        <f t="shared" ca="1" si="34"/>
        <v>0</v>
      </c>
      <c r="W26" s="1208">
        <f t="shared" ca="1" si="34"/>
        <v>0</v>
      </c>
      <c r="X26" s="1208">
        <f t="shared" ca="1" si="34"/>
        <v>0</v>
      </c>
      <c r="Y26" s="1208">
        <f t="shared" ca="1" si="34"/>
        <v>0</v>
      </c>
      <c r="Z26" s="1208">
        <f t="shared" ca="1" si="34"/>
        <v>0</v>
      </c>
      <c r="AA26" s="1208">
        <f t="shared" ca="1" si="34"/>
        <v>0</v>
      </c>
      <c r="AB26" s="1208">
        <f t="shared" ca="1" si="34"/>
        <v>0</v>
      </c>
      <c r="AC26" s="1208">
        <f t="shared" ca="1" si="34"/>
        <v>0</v>
      </c>
      <c r="AD26" s="1208">
        <f t="shared" ca="1" si="34"/>
        <v>0</v>
      </c>
      <c r="AE26" s="1208">
        <f t="shared" ca="1" si="34"/>
        <v>0</v>
      </c>
      <c r="AF26" s="1208">
        <f t="shared" ca="1" si="34"/>
        <v>0</v>
      </c>
      <c r="AG26" s="1208">
        <f t="shared" ca="1" si="34"/>
        <v>0</v>
      </c>
      <c r="AH26" s="1208">
        <f t="shared" ca="1" si="34"/>
        <v>0</v>
      </c>
      <c r="AI26" s="1208">
        <f t="shared" ca="1" si="34"/>
        <v>0</v>
      </c>
      <c r="AJ26" s="1208">
        <f t="shared" ca="1" si="34"/>
        <v>0</v>
      </c>
      <c r="AK26" s="1208">
        <f t="shared" ca="1" si="34"/>
        <v>0</v>
      </c>
      <c r="AL26" s="1208">
        <f t="shared" ca="1" si="34"/>
        <v>0</v>
      </c>
      <c r="AM26" s="1208">
        <f t="shared" ca="1" si="34"/>
        <v>0</v>
      </c>
      <c r="AN26" s="1208">
        <f t="shared" ca="1" si="34"/>
        <v>0</v>
      </c>
      <c r="AO26" s="1208">
        <f t="shared" ca="1" si="34"/>
        <v>0</v>
      </c>
      <c r="AP26" s="1208">
        <f t="shared" ca="1" si="34"/>
        <v>0</v>
      </c>
      <c r="AQ26" s="1208">
        <f t="shared" ca="1" si="34"/>
        <v>0</v>
      </c>
      <c r="AR26" s="1208">
        <f t="shared" ca="1" si="34"/>
        <v>0</v>
      </c>
      <c r="AS26" s="1208">
        <f t="shared" ca="1" si="34"/>
        <v>0</v>
      </c>
      <c r="AT26" s="1208">
        <f t="shared" ca="1" si="34"/>
        <v>0</v>
      </c>
      <c r="AU26" s="1208">
        <f t="shared" ca="1" si="34"/>
        <v>0</v>
      </c>
      <c r="AV26" s="1208">
        <f t="shared" ca="1" si="34"/>
        <v>0</v>
      </c>
      <c r="AW26" s="1208">
        <f t="shared" ca="1" si="34"/>
        <v>0</v>
      </c>
      <c r="AX26" s="1208">
        <f t="shared" ca="1" si="34"/>
        <v>0</v>
      </c>
      <c r="AY26" s="1208">
        <f t="shared" ca="1" si="34"/>
        <v>0</v>
      </c>
      <c r="AZ26" s="1208">
        <f t="shared" ca="1" si="34"/>
        <v>0</v>
      </c>
      <c r="BA26" s="1208">
        <f t="shared" ca="1" si="34"/>
        <v>0</v>
      </c>
      <c r="BB26" s="1208">
        <f t="shared" ca="1" si="34"/>
        <v>0</v>
      </c>
      <c r="BC26" s="1208">
        <f t="shared" ca="1" si="34"/>
        <v>0</v>
      </c>
      <c r="BD26" s="1208">
        <f t="shared" ca="1" si="34"/>
        <v>0</v>
      </c>
      <c r="BE26" s="1208">
        <f t="shared" ca="1" si="34"/>
        <v>0</v>
      </c>
      <c r="BF26" s="1208">
        <f t="shared" ca="1" si="34"/>
        <v>0</v>
      </c>
      <c r="BG26" s="1208">
        <f t="shared" ca="1" si="34"/>
        <v>0</v>
      </c>
      <c r="BH26" s="1208">
        <f t="shared" ca="1" si="34"/>
        <v>0</v>
      </c>
      <c r="BI26" s="1208">
        <f t="shared" ca="1" si="34"/>
        <v>0</v>
      </c>
      <c r="BJ26" s="1208">
        <f t="shared" ca="1" si="34"/>
        <v>0</v>
      </c>
      <c r="BK26" s="1208">
        <f t="shared" ca="1" si="34"/>
        <v>0</v>
      </c>
      <c r="BL26" s="1208">
        <f t="shared" ca="1" si="34"/>
        <v>0</v>
      </c>
      <c r="BM26" s="1208">
        <f t="shared" ca="1" si="34"/>
        <v>0</v>
      </c>
      <c r="BN26" s="1208">
        <f t="shared" ca="1" si="34"/>
        <v>0</v>
      </c>
      <c r="BO26" s="1208">
        <f t="shared" ca="1" si="34"/>
        <v>0</v>
      </c>
      <c r="BP26" s="1208">
        <f t="shared" ca="1" si="34"/>
        <v>0</v>
      </c>
      <c r="BQ26" s="1208">
        <f t="shared" ca="1" si="34"/>
        <v>0</v>
      </c>
      <c r="BR26" s="1208">
        <f t="shared" ca="1" si="34"/>
        <v>0</v>
      </c>
      <c r="BS26" s="1208">
        <f t="shared" ca="1" si="34"/>
        <v>0</v>
      </c>
      <c r="BT26" s="1208">
        <f t="shared" ca="1" si="34"/>
        <v>0</v>
      </c>
      <c r="BU26" s="1208">
        <f t="shared" ca="1" si="34"/>
        <v>0</v>
      </c>
      <c r="BV26" s="1208">
        <f t="shared" ca="1" si="34"/>
        <v>0</v>
      </c>
      <c r="BW26" s="1208">
        <f t="shared" ca="1" si="34"/>
        <v>0</v>
      </c>
      <c r="BX26" s="1208">
        <f t="shared" ca="1" si="34"/>
        <v>0</v>
      </c>
      <c r="BY26" s="1208">
        <f t="shared" ca="1" si="34"/>
        <v>0</v>
      </c>
      <c r="BZ26" s="1208">
        <f t="shared" ca="1" si="34"/>
        <v>0</v>
      </c>
      <c r="CA26" s="1208">
        <f ca="1">GetInfo("Medicare/Medi-Cal Crossover Units C",CA6)</f>
        <v>0</v>
      </c>
      <c r="CB26" s="1208">
        <f ca="1">GetInfo("Medicare/Medi-Cal Crossover Units C",CB6)</f>
        <v>0</v>
      </c>
      <c r="CC26" s="1208">
        <f ca="1">GetInfo("Medicare/Medi-Cal Crossover Units C",CC6)</f>
        <v>0</v>
      </c>
      <c r="CD26" s="1208">
        <f ca="1">GetInfo("Medicare/Medi-Cal Crossover Units C",CD6)</f>
        <v>0</v>
      </c>
      <c r="CE26" s="1208">
        <f ca="1">GetInfo("Medicare/Medi-Cal Crossover Units C",CE6)</f>
        <v>0</v>
      </c>
    </row>
    <row r="27" spans="1:83" s="63" customFormat="1">
      <c r="A27" s="110">
        <v>8</v>
      </c>
      <c r="B27" s="1413" t="s">
        <v>500</v>
      </c>
      <c r="C27" s="1422"/>
      <c r="D27" s="428" t="str">
        <f>Entire_FiscalYear</f>
        <v>07/01/12 - 06/30/13</v>
      </c>
      <c r="E27" s="1210"/>
      <c r="F27" s="1210"/>
      <c r="G27" s="1210"/>
      <c r="H27" s="1208">
        <f ca="1">GetInfo("Enhanced SD/MC Children Units A",H6)</f>
        <v>0</v>
      </c>
      <c r="I27" s="1208">
        <f t="shared" ref="I27:CE27" ca="1" si="35">GetInfo("Enhanced SD/MC Children Units A",I6)</f>
        <v>0</v>
      </c>
      <c r="J27" s="1208">
        <f t="shared" ca="1" si="35"/>
        <v>0</v>
      </c>
      <c r="K27" s="1208">
        <f t="shared" ca="1" si="35"/>
        <v>0</v>
      </c>
      <c r="L27" s="1208">
        <f t="shared" ca="1" si="35"/>
        <v>0</v>
      </c>
      <c r="M27" s="1208">
        <f t="shared" ca="1" si="35"/>
        <v>0</v>
      </c>
      <c r="N27" s="1208">
        <f t="shared" ca="1" si="35"/>
        <v>0</v>
      </c>
      <c r="O27" s="1208">
        <f t="shared" ca="1" si="35"/>
        <v>0</v>
      </c>
      <c r="P27" s="1208">
        <f t="shared" ca="1" si="35"/>
        <v>0</v>
      </c>
      <c r="Q27" s="1208">
        <f t="shared" ca="1" si="35"/>
        <v>0</v>
      </c>
      <c r="R27" s="1208">
        <f t="shared" ca="1" si="35"/>
        <v>0</v>
      </c>
      <c r="S27" s="1208">
        <f t="shared" ca="1" si="35"/>
        <v>0</v>
      </c>
      <c r="T27" s="1208">
        <f t="shared" ca="1" si="35"/>
        <v>0</v>
      </c>
      <c r="U27" s="1208">
        <f t="shared" ca="1" si="35"/>
        <v>0</v>
      </c>
      <c r="V27" s="1208">
        <f t="shared" ca="1" si="35"/>
        <v>0</v>
      </c>
      <c r="W27" s="1208">
        <f t="shared" ca="1" si="35"/>
        <v>0</v>
      </c>
      <c r="X27" s="1208">
        <f t="shared" ca="1" si="35"/>
        <v>0</v>
      </c>
      <c r="Y27" s="1208">
        <f t="shared" ca="1" si="35"/>
        <v>0</v>
      </c>
      <c r="Z27" s="1208">
        <f t="shared" ca="1" si="35"/>
        <v>0</v>
      </c>
      <c r="AA27" s="1208">
        <f t="shared" ca="1" si="35"/>
        <v>0</v>
      </c>
      <c r="AB27" s="1208">
        <f t="shared" ca="1" si="35"/>
        <v>0</v>
      </c>
      <c r="AC27" s="1208">
        <f t="shared" ca="1" si="35"/>
        <v>0</v>
      </c>
      <c r="AD27" s="1208">
        <f t="shared" ca="1" si="35"/>
        <v>0</v>
      </c>
      <c r="AE27" s="1208">
        <f t="shared" ca="1" si="35"/>
        <v>0</v>
      </c>
      <c r="AF27" s="1208">
        <f t="shared" ca="1" si="35"/>
        <v>0</v>
      </c>
      <c r="AG27" s="1208">
        <f t="shared" ca="1" si="35"/>
        <v>0</v>
      </c>
      <c r="AH27" s="1208">
        <f t="shared" ca="1" si="35"/>
        <v>0</v>
      </c>
      <c r="AI27" s="1208">
        <f t="shared" ca="1" si="35"/>
        <v>0</v>
      </c>
      <c r="AJ27" s="1208">
        <f t="shared" ca="1" si="35"/>
        <v>0</v>
      </c>
      <c r="AK27" s="1208">
        <f t="shared" ca="1" si="35"/>
        <v>0</v>
      </c>
      <c r="AL27" s="1208">
        <f t="shared" ca="1" si="35"/>
        <v>0</v>
      </c>
      <c r="AM27" s="1208">
        <f t="shared" ca="1" si="35"/>
        <v>0</v>
      </c>
      <c r="AN27" s="1208">
        <f t="shared" ca="1" si="35"/>
        <v>0</v>
      </c>
      <c r="AO27" s="1208">
        <f t="shared" ca="1" si="35"/>
        <v>0</v>
      </c>
      <c r="AP27" s="1208">
        <f t="shared" ca="1" si="35"/>
        <v>0</v>
      </c>
      <c r="AQ27" s="1208">
        <f t="shared" ca="1" si="35"/>
        <v>0</v>
      </c>
      <c r="AR27" s="1208">
        <f t="shared" ca="1" si="35"/>
        <v>0</v>
      </c>
      <c r="AS27" s="1208">
        <f t="shared" ca="1" si="35"/>
        <v>0</v>
      </c>
      <c r="AT27" s="1208">
        <f t="shared" ca="1" si="35"/>
        <v>0</v>
      </c>
      <c r="AU27" s="1208">
        <f t="shared" ca="1" si="35"/>
        <v>0</v>
      </c>
      <c r="AV27" s="1208">
        <f t="shared" ca="1" si="35"/>
        <v>0</v>
      </c>
      <c r="AW27" s="1208">
        <f t="shared" ref="AW27:BX27" ca="1" si="36">GetInfo("Enhanced SD/MC Children Units A",AW6)</f>
        <v>0</v>
      </c>
      <c r="AX27" s="1208">
        <f t="shared" ca="1" si="36"/>
        <v>0</v>
      </c>
      <c r="AY27" s="1208">
        <f t="shared" ca="1" si="36"/>
        <v>0</v>
      </c>
      <c r="AZ27" s="1208">
        <f t="shared" ca="1" si="36"/>
        <v>0</v>
      </c>
      <c r="BA27" s="1208">
        <f t="shared" ca="1" si="36"/>
        <v>0</v>
      </c>
      <c r="BB27" s="1208">
        <f t="shared" ca="1" si="36"/>
        <v>0</v>
      </c>
      <c r="BC27" s="1208">
        <f t="shared" ca="1" si="36"/>
        <v>0</v>
      </c>
      <c r="BD27" s="1208">
        <f t="shared" ca="1" si="36"/>
        <v>0</v>
      </c>
      <c r="BE27" s="1208">
        <f t="shared" ca="1" si="36"/>
        <v>0</v>
      </c>
      <c r="BF27" s="1208">
        <f t="shared" ca="1" si="36"/>
        <v>0</v>
      </c>
      <c r="BG27" s="1208">
        <f t="shared" ca="1" si="36"/>
        <v>0</v>
      </c>
      <c r="BH27" s="1208">
        <f t="shared" ca="1" si="36"/>
        <v>0</v>
      </c>
      <c r="BI27" s="1208">
        <f t="shared" ca="1" si="36"/>
        <v>0</v>
      </c>
      <c r="BJ27" s="1208">
        <f t="shared" ca="1" si="36"/>
        <v>0</v>
      </c>
      <c r="BK27" s="1208">
        <f t="shared" ca="1" si="36"/>
        <v>0</v>
      </c>
      <c r="BL27" s="1208">
        <f t="shared" ca="1" si="36"/>
        <v>0</v>
      </c>
      <c r="BM27" s="1208">
        <f t="shared" ca="1" si="36"/>
        <v>0</v>
      </c>
      <c r="BN27" s="1208">
        <f t="shared" ca="1" si="36"/>
        <v>0</v>
      </c>
      <c r="BO27" s="1208">
        <f t="shared" ca="1" si="36"/>
        <v>0</v>
      </c>
      <c r="BP27" s="1208">
        <f t="shared" ca="1" si="36"/>
        <v>0</v>
      </c>
      <c r="BQ27" s="1208">
        <f t="shared" ca="1" si="36"/>
        <v>0</v>
      </c>
      <c r="BR27" s="1208">
        <f t="shared" ca="1" si="36"/>
        <v>0</v>
      </c>
      <c r="BS27" s="1208">
        <f t="shared" ca="1" si="36"/>
        <v>0</v>
      </c>
      <c r="BT27" s="1208">
        <f t="shared" ca="1" si="36"/>
        <v>0</v>
      </c>
      <c r="BU27" s="1208">
        <f t="shared" ca="1" si="36"/>
        <v>0</v>
      </c>
      <c r="BV27" s="1208">
        <f t="shared" ca="1" si="36"/>
        <v>0</v>
      </c>
      <c r="BW27" s="1208">
        <f t="shared" ca="1" si="36"/>
        <v>0</v>
      </c>
      <c r="BX27" s="1208">
        <f t="shared" ca="1" si="36"/>
        <v>0</v>
      </c>
      <c r="BY27" s="1208">
        <f t="shared" ca="1" si="35"/>
        <v>0</v>
      </c>
      <c r="BZ27" s="1208">
        <f t="shared" ca="1" si="35"/>
        <v>0</v>
      </c>
      <c r="CA27" s="1208">
        <f t="shared" ca="1" si="35"/>
        <v>0</v>
      </c>
      <c r="CB27" s="1208">
        <f t="shared" ca="1" si="35"/>
        <v>0</v>
      </c>
      <c r="CC27" s="1208">
        <f t="shared" ca="1" si="35"/>
        <v>0</v>
      </c>
      <c r="CD27" s="1208">
        <f t="shared" ca="1" si="35"/>
        <v>0</v>
      </c>
      <c r="CE27" s="1208">
        <f t="shared" ca="1" si="35"/>
        <v>0</v>
      </c>
    </row>
    <row r="28" spans="1:83" s="63" customFormat="1">
      <c r="A28" s="110">
        <v>9</v>
      </c>
      <c r="B28" s="58" t="s">
        <v>821</v>
      </c>
      <c r="C28" s="554"/>
      <c r="D28" s="428" t="str">
        <f>Entire_FiscalYear</f>
        <v>07/01/12 - 06/30/13</v>
      </c>
      <c r="E28" s="1210"/>
      <c r="F28" s="1210"/>
      <c r="G28" s="1210"/>
      <c r="H28" s="1208">
        <f t="shared" ref="H28:AM28" ca="1" si="37">GetInfo("BCCTP Units",H6)</f>
        <v>0</v>
      </c>
      <c r="I28" s="1208">
        <f t="shared" ca="1" si="37"/>
        <v>0</v>
      </c>
      <c r="J28" s="1208">
        <f t="shared" ca="1" si="37"/>
        <v>0</v>
      </c>
      <c r="K28" s="1208">
        <f t="shared" ca="1" si="37"/>
        <v>0</v>
      </c>
      <c r="L28" s="1208">
        <f t="shared" ca="1" si="37"/>
        <v>0</v>
      </c>
      <c r="M28" s="1208">
        <f t="shared" ca="1" si="37"/>
        <v>0</v>
      </c>
      <c r="N28" s="1208">
        <f t="shared" ca="1" si="37"/>
        <v>0</v>
      </c>
      <c r="O28" s="1208">
        <f t="shared" ca="1" si="37"/>
        <v>0</v>
      </c>
      <c r="P28" s="1208">
        <f t="shared" ca="1" si="37"/>
        <v>0</v>
      </c>
      <c r="Q28" s="1208">
        <f t="shared" ca="1" si="37"/>
        <v>0</v>
      </c>
      <c r="R28" s="1208">
        <f t="shared" ca="1" si="37"/>
        <v>0</v>
      </c>
      <c r="S28" s="1208">
        <f t="shared" ca="1" si="37"/>
        <v>0</v>
      </c>
      <c r="T28" s="1208">
        <f t="shared" ca="1" si="37"/>
        <v>0</v>
      </c>
      <c r="U28" s="1208">
        <f t="shared" ca="1" si="37"/>
        <v>0</v>
      </c>
      <c r="V28" s="1208">
        <f t="shared" ca="1" si="37"/>
        <v>0</v>
      </c>
      <c r="W28" s="1208">
        <f t="shared" ca="1" si="37"/>
        <v>0</v>
      </c>
      <c r="X28" s="1208">
        <f t="shared" ca="1" si="37"/>
        <v>0</v>
      </c>
      <c r="Y28" s="1208">
        <f t="shared" ca="1" si="37"/>
        <v>0</v>
      </c>
      <c r="Z28" s="1208">
        <f t="shared" ca="1" si="37"/>
        <v>0</v>
      </c>
      <c r="AA28" s="1208">
        <f t="shared" ca="1" si="37"/>
        <v>0</v>
      </c>
      <c r="AB28" s="1208">
        <f t="shared" ca="1" si="37"/>
        <v>0</v>
      </c>
      <c r="AC28" s="1208">
        <f t="shared" ca="1" si="37"/>
        <v>0</v>
      </c>
      <c r="AD28" s="1208">
        <f t="shared" ca="1" si="37"/>
        <v>0</v>
      </c>
      <c r="AE28" s="1208">
        <f t="shared" ca="1" si="37"/>
        <v>0</v>
      </c>
      <c r="AF28" s="1208">
        <f t="shared" ca="1" si="37"/>
        <v>0</v>
      </c>
      <c r="AG28" s="1208">
        <f t="shared" ca="1" si="37"/>
        <v>0</v>
      </c>
      <c r="AH28" s="1208">
        <f t="shared" ca="1" si="37"/>
        <v>0</v>
      </c>
      <c r="AI28" s="1208">
        <f t="shared" ca="1" si="37"/>
        <v>0</v>
      </c>
      <c r="AJ28" s="1208">
        <f t="shared" ca="1" si="37"/>
        <v>0</v>
      </c>
      <c r="AK28" s="1208">
        <f t="shared" ca="1" si="37"/>
        <v>0</v>
      </c>
      <c r="AL28" s="1208">
        <f t="shared" ca="1" si="37"/>
        <v>0</v>
      </c>
      <c r="AM28" s="1208">
        <f t="shared" ca="1" si="37"/>
        <v>0</v>
      </c>
      <c r="AN28" s="1208">
        <f t="shared" ref="AN28:BS28" ca="1" si="38">GetInfo("BCCTP Units",AN6)</f>
        <v>0</v>
      </c>
      <c r="AO28" s="1208">
        <f t="shared" ca="1" si="38"/>
        <v>0</v>
      </c>
      <c r="AP28" s="1208">
        <f t="shared" ca="1" si="38"/>
        <v>0</v>
      </c>
      <c r="AQ28" s="1208">
        <f t="shared" ca="1" si="38"/>
        <v>0</v>
      </c>
      <c r="AR28" s="1208">
        <f t="shared" ca="1" si="38"/>
        <v>0</v>
      </c>
      <c r="AS28" s="1208">
        <f t="shared" ca="1" si="38"/>
        <v>0</v>
      </c>
      <c r="AT28" s="1208">
        <f t="shared" ca="1" si="38"/>
        <v>0</v>
      </c>
      <c r="AU28" s="1208">
        <f t="shared" ca="1" si="38"/>
        <v>0</v>
      </c>
      <c r="AV28" s="1208">
        <f t="shared" ca="1" si="38"/>
        <v>0</v>
      </c>
      <c r="AW28" s="1208">
        <f t="shared" ca="1" si="38"/>
        <v>0</v>
      </c>
      <c r="AX28" s="1208">
        <f t="shared" ca="1" si="38"/>
        <v>0</v>
      </c>
      <c r="AY28" s="1208">
        <f t="shared" ca="1" si="38"/>
        <v>0</v>
      </c>
      <c r="AZ28" s="1208">
        <f t="shared" ca="1" si="38"/>
        <v>0</v>
      </c>
      <c r="BA28" s="1208">
        <f t="shared" ca="1" si="38"/>
        <v>0</v>
      </c>
      <c r="BB28" s="1208">
        <f t="shared" ca="1" si="38"/>
        <v>0</v>
      </c>
      <c r="BC28" s="1208">
        <f t="shared" ca="1" si="38"/>
        <v>0</v>
      </c>
      <c r="BD28" s="1208">
        <f t="shared" ca="1" si="38"/>
        <v>0</v>
      </c>
      <c r="BE28" s="1208">
        <f t="shared" ca="1" si="38"/>
        <v>0</v>
      </c>
      <c r="BF28" s="1208">
        <f t="shared" ca="1" si="38"/>
        <v>0</v>
      </c>
      <c r="BG28" s="1208">
        <f t="shared" ca="1" si="38"/>
        <v>0</v>
      </c>
      <c r="BH28" s="1208">
        <f t="shared" ca="1" si="38"/>
        <v>0</v>
      </c>
      <c r="BI28" s="1208">
        <f t="shared" ca="1" si="38"/>
        <v>0</v>
      </c>
      <c r="BJ28" s="1208">
        <f t="shared" ca="1" si="38"/>
        <v>0</v>
      </c>
      <c r="BK28" s="1208">
        <f t="shared" ca="1" si="38"/>
        <v>0</v>
      </c>
      <c r="BL28" s="1208">
        <f t="shared" ca="1" si="38"/>
        <v>0</v>
      </c>
      <c r="BM28" s="1208">
        <f t="shared" ca="1" si="38"/>
        <v>0</v>
      </c>
      <c r="BN28" s="1208">
        <f t="shared" ca="1" si="38"/>
        <v>0</v>
      </c>
      <c r="BO28" s="1208">
        <f t="shared" ca="1" si="38"/>
        <v>0</v>
      </c>
      <c r="BP28" s="1208">
        <f t="shared" ca="1" si="38"/>
        <v>0</v>
      </c>
      <c r="BQ28" s="1208">
        <f t="shared" ca="1" si="38"/>
        <v>0</v>
      </c>
      <c r="BR28" s="1208">
        <f t="shared" ca="1" si="38"/>
        <v>0</v>
      </c>
      <c r="BS28" s="1208">
        <f t="shared" ca="1" si="38"/>
        <v>0</v>
      </c>
      <c r="BT28" s="1208">
        <f t="shared" ref="BT28:CE28" ca="1" si="39">GetInfo("BCCTP Units",BT6)</f>
        <v>0</v>
      </c>
      <c r="BU28" s="1208">
        <f t="shared" ca="1" si="39"/>
        <v>0</v>
      </c>
      <c r="BV28" s="1208">
        <f t="shared" ca="1" si="39"/>
        <v>0</v>
      </c>
      <c r="BW28" s="1208">
        <f t="shared" ca="1" si="39"/>
        <v>0</v>
      </c>
      <c r="BX28" s="1208">
        <f t="shared" ca="1" si="39"/>
        <v>0</v>
      </c>
      <c r="BY28" s="1208">
        <f t="shared" ca="1" si="39"/>
        <v>0</v>
      </c>
      <c r="BZ28" s="1208">
        <f t="shared" ca="1" si="39"/>
        <v>0</v>
      </c>
      <c r="CA28" s="1208">
        <f t="shared" ca="1" si="39"/>
        <v>0</v>
      </c>
      <c r="CB28" s="1208">
        <f t="shared" ca="1" si="39"/>
        <v>0</v>
      </c>
      <c r="CC28" s="1208">
        <f t="shared" ca="1" si="39"/>
        <v>0</v>
      </c>
      <c r="CD28" s="1208">
        <f t="shared" ca="1" si="39"/>
        <v>0</v>
      </c>
      <c r="CE28" s="1208">
        <f t="shared" ca="1" si="39"/>
        <v>0</v>
      </c>
    </row>
    <row r="29" spans="1:83" s="63" customFormat="1">
      <c r="A29" s="110">
        <v>10</v>
      </c>
      <c r="B29" s="58" t="s">
        <v>832</v>
      </c>
      <c r="C29" s="554"/>
      <c r="D29" s="428" t="str">
        <f>Entire_FiscalYear</f>
        <v>07/01/12 - 06/30/13</v>
      </c>
      <c r="E29" s="1210"/>
      <c r="F29" s="1210"/>
      <c r="G29" s="1210"/>
      <c r="H29" s="1208">
        <f t="shared" ref="H29:AM29" ca="1" si="40">GetInfo("Pregnancy Units",H6)</f>
        <v>0</v>
      </c>
      <c r="I29" s="1208">
        <f t="shared" ca="1" si="40"/>
        <v>0</v>
      </c>
      <c r="J29" s="1208">
        <f t="shared" ca="1" si="40"/>
        <v>0</v>
      </c>
      <c r="K29" s="1208">
        <f t="shared" ca="1" si="40"/>
        <v>0</v>
      </c>
      <c r="L29" s="1208">
        <f t="shared" ca="1" si="40"/>
        <v>0</v>
      </c>
      <c r="M29" s="1208">
        <f t="shared" ca="1" si="40"/>
        <v>0</v>
      </c>
      <c r="N29" s="1208">
        <f t="shared" ca="1" si="40"/>
        <v>0</v>
      </c>
      <c r="O29" s="1208">
        <f t="shared" ca="1" si="40"/>
        <v>0</v>
      </c>
      <c r="P29" s="1208">
        <f t="shared" ca="1" si="40"/>
        <v>0</v>
      </c>
      <c r="Q29" s="1208">
        <f t="shared" ca="1" si="40"/>
        <v>0</v>
      </c>
      <c r="R29" s="1208">
        <f t="shared" ca="1" si="40"/>
        <v>0</v>
      </c>
      <c r="S29" s="1208">
        <f t="shared" ca="1" si="40"/>
        <v>0</v>
      </c>
      <c r="T29" s="1208">
        <f t="shared" ca="1" si="40"/>
        <v>0</v>
      </c>
      <c r="U29" s="1208">
        <f t="shared" ca="1" si="40"/>
        <v>0</v>
      </c>
      <c r="V29" s="1208">
        <f t="shared" ca="1" si="40"/>
        <v>0</v>
      </c>
      <c r="W29" s="1208">
        <f t="shared" ca="1" si="40"/>
        <v>0</v>
      </c>
      <c r="X29" s="1208">
        <f t="shared" ca="1" si="40"/>
        <v>0</v>
      </c>
      <c r="Y29" s="1208">
        <f t="shared" ca="1" si="40"/>
        <v>0</v>
      </c>
      <c r="Z29" s="1208">
        <f t="shared" ca="1" si="40"/>
        <v>0</v>
      </c>
      <c r="AA29" s="1208">
        <f t="shared" ca="1" si="40"/>
        <v>0</v>
      </c>
      <c r="AB29" s="1208">
        <f t="shared" ca="1" si="40"/>
        <v>0</v>
      </c>
      <c r="AC29" s="1208">
        <f t="shared" ca="1" si="40"/>
        <v>0</v>
      </c>
      <c r="AD29" s="1208">
        <f t="shared" ca="1" si="40"/>
        <v>0</v>
      </c>
      <c r="AE29" s="1208">
        <f t="shared" ca="1" si="40"/>
        <v>0</v>
      </c>
      <c r="AF29" s="1208">
        <f t="shared" ca="1" si="40"/>
        <v>0</v>
      </c>
      <c r="AG29" s="1208">
        <f t="shared" ca="1" si="40"/>
        <v>0</v>
      </c>
      <c r="AH29" s="1208">
        <f t="shared" ca="1" si="40"/>
        <v>0</v>
      </c>
      <c r="AI29" s="1208">
        <f t="shared" ca="1" si="40"/>
        <v>0</v>
      </c>
      <c r="AJ29" s="1208">
        <f t="shared" ca="1" si="40"/>
        <v>0</v>
      </c>
      <c r="AK29" s="1208">
        <f t="shared" ca="1" si="40"/>
        <v>0</v>
      </c>
      <c r="AL29" s="1208">
        <f t="shared" ca="1" si="40"/>
        <v>0</v>
      </c>
      <c r="AM29" s="1208">
        <f t="shared" ca="1" si="40"/>
        <v>0</v>
      </c>
      <c r="AN29" s="1208">
        <f t="shared" ref="AN29:BS29" ca="1" si="41">GetInfo("Pregnancy Units",AN6)</f>
        <v>0</v>
      </c>
      <c r="AO29" s="1208">
        <f t="shared" ca="1" si="41"/>
        <v>0</v>
      </c>
      <c r="AP29" s="1208">
        <f t="shared" ca="1" si="41"/>
        <v>0</v>
      </c>
      <c r="AQ29" s="1208">
        <f t="shared" ca="1" si="41"/>
        <v>0</v>
      </c>
      <c r="AR29" s="1208">
        <f t="shared" ca="1" si="41"/>
        <v>0</v>
      </c>
      <c r="AS29" s="1208">
        <f t="shared" ca="1" si="41"/>
        <v>0</v>
      </c>
      <c r="AT29" s="1208">
        <f t="shared" ca="1" si="41"/>
        <v>0</v>
      </c>
      <c r="AU29" s="1208">
        <f t="shared" ca="1" si="41"/>
        <v>0</v>
      </c>
      <c r="AV29" s="1208">
        <f t="shared" ca="1" si="41"/>
        <v>0</v>
      </c>
      <c r="AW29" s="1208">
        <f t="shared" ca="1" si="41"/>
        <v>0</v>
      </c>
      <c r="AX29" s="1208">
        <f t="shared" ca="1" si="41"/>
        <v>0</v>
      </c>
      <c r="AY29" s="1208">
        <f t="shared" ca="1" si="41"/>
        <v>0</v>
      </c>
      <c r="AZ29" s="1208">
        <f t="shared" ca="1" si="41"/>
        <v>0</v>
      </c>
      <c r="BA29" s="1208">
        <f t="shared" ca="1" si="41"/>
        <v>0</v>
      </c>
      <c r="BB29" s="1208">
        <f t="shared" ca="1" si="41"/>
        <v>0</v>
      </c>
      <c r="BC29" s="1208">
        <f t="shared" ca="1" si="41"/>
        <v>0</v>
      </c>
      <c r="BD29" s="1208">
        <f t="shared" ca="1" si="41"/>
        <v>0</v>
      </c>
      <c r="BE29" s="1208">
        <f t="shared" ca="1" si="41"/>
        <v>0</v>
      </c>
      <c r="BF29" s="1208">
        <f t="shared" ca="1" si="41"/>
        <v>0</v>
      </c>
      <c r="BG29" s="1208">
        <f t="shared" ca="1" si="41"/>
        <v>0</v>
      </c>
      <c r="BH29" s="1208">
        <f t="shared" ca="1" si="41"/>
        <v>0</v>
      </c>
      <c r="BI29" s="1208">
        <f t="shared" ca="1" si="41"/>
        <v>0</v>
      </c>
      <c r="BJ29" s="1208">
        <f t="shared" ca="1" si="41"/>
        <v>0</v>
      </c>
      <c r="BK29" s="1208">
        <f t="shared" ca="1" si="41"/>
        <v>0</v>
      </c>
      <c r="BL29" s="1208">
        <f t="shared" ca="1" si="41"/>
        <v>0</v>
      </c>
      <c r="BM29" s="1208">
        <f t="shared" ca="1" si="41"/>
        <v>0</v>
      </c>
      <c r="BN29" s="1208">
        <f t="shared" ca="1" si="41"/>
        <v>0</v>
      </c>
      <c r="BO29" s="1208">
        <f t="shared" ca="1" si="41"/>
        <v>0</v>
      </c>
      <c r="BP29" s="1208">
        <f t="shared" ca="1" si="41"/>
        <v>0</v>
      </c>
      <c r="BQ29" s="1208">
        <f t="shared" ca="1" si="41"/>
        <v>0</v>
      </c>
      <c r="BR29" s="1208">
        <f t="shared" ca="1" si="41"/>
        <v>0</v>
      </c>
      <c r="BS29" s="1208">
        <f t="shared" ca="1" si="41"/>
        <v>0</v>
      </c>
      <c r="BT29" s="1208">
        <f t="shared" ref="BT29:CE29" ca="1" si="42">GetInfo("Pregnancy Units",BT6)</f>
        <v>0</v>
      </c>
      <c r="BU29" s="1208">
        <f t="shared" ca="1" si="42"/>
        <v>0</v>
      </c>
      <c r="BV29" s="1208">
        <f t="shared" ca="1" si="42"/>
        <v>0</v>
      </c>
      <c r="BW29" s="1208">
        <f t="shared" ca="1" si="42"/>
        <v>0</v>
      </c>
      <c r="BX29" s="1208">
        <f t="shared" ca="1" si="42"/>
        <v>0</v>
      </c>
      <c r="BY29" s="1208">
        <f t="shared" ca="1" si="42"/>
        <v>0</v>
      </c>
      <c r="BZ29" s="1208">
        <f t="shared" ca="1" si="42"/>
        <v>0</v>
      </c>
      <c r="CA29" s="1208">
        <f t="shared" ca="1" si="42"/>
        <v>0</v>
      </c>
      <c r="CB29" s="1208">
        <f t="shared" ca="1" si="42"/>
        <v>0</v>
      </c>
      <c r="CC29" s="1208">
        <f t="shared" ca="1" si="42"/>
        <v>0</v>
      </c>
      <c r="CD29" s="1208">
        <f t="shared" ca="1" si="42"/>
        <v>0</v>
      </c>
      <c r="CE29" s="1208">
        <f t="shared" ca="1" si="42"/>
        <v>0</v>
      </c>
    </row>
    <row r="30" spans="1:83" s="63" customFormat="1">
      <c r="A30" s="110">
        <v>11</v>
      </c>
      <c r="B30" s="58" t="s">
        <v>501</v>
      </c>
      <c r="C30" s="554"/>
      <c r="D30" s="428" t="str">
        <f>Entire_FiscalYear</f>
        <v>07/01/12 - 06/30/13</v>
      </c>
      <c r="E30" s="1210"/>
      <c r="F30" s="1210"/>
      <c r="G30" s="1210"/>
      <c r="H30" s="1208">
        <f t="shared" ref="H30:AM30" ca="1" si="43">GetInfo("Refugee Units",H6)</f>
        <v>0</v>
      </c>
      <c r="I30" s="1208">
        <f t="shared" ca="1" si="43"/>
        <v>0</v>
      </c>
      <c r="J30" s="1208">
        <f t="shared" ca="1" si="43"/>
        <v>0</v>
      </c>
      <c r="K30" s="1208">
        <f t="shared" ca="1" si="43"/>
        <v>0</v>
      </c>
      <c r="L30" s="1208">
        <f t="shared" ca="1" si="43"/>
        <v>0</v>
      </c>
      <c r="M30" s="1208">
        <f t="shared" ca="1" si="43"/>
        <v>0</v>
      </c>
      <c r="N30" s="1208">
        <f t="shared" ca="1" si="43"/>
        <v>0</v>
      </c>
      <c r="O30" s="1208">
        <f t="shared" ca="1" si="43"/>
        <v>0</v>
      </c>
      <c r="P30" s="1208">
        <f t="shared" ca="1" si="43"/>
        <v>0</v>
      </c>
      <c r="Q30" s="1208">
        <f t="shared" ca="1" si="43"/>
        <v>0</v>
      </c>
      <c r="R30" s="1208">
        <f t="shared" ca="1" si="43"/>
        <v>0</v>
      </c>
      <c r="S30" s="1208">
        <f t="shared" ca="1" si="43"/>
        <v>0</v>
      </c>
      <c r="T30" s="1208">
        <f t="shared" ca="1" si="43"/>
        <v>0</v>
      </c>
      <c r="U30" s="1208">
        <f t="shared" ca="1" si="43"/>
        <v>0</v>
      </c>
      <c r="V30" s="1208">
        <f t="shared" ca="1" si="43"/>
        <v>0</v>
      </c>
      <c r="W30" s="1208">
        <f t="shared" ca="1" si="43"/>
        <v>0</v>
      </c>
      <c r="X30" s="1208">
        <f t="shared" ca="1" si="43"/>
        <v>0</v>
      </c>
      <c r="Y30" s="1208">
        <f t="shared" ca="1" si="43"/>
        <v>0</v>
      </c>
      <c r="Z30" s="1208">
        <f t="shared" ca="1" si="43"/>
        <v>0</v>
      </c>
      <c r="AA30" s="1208">
        <f t="shared" ca="1" si="43"/>
        <v>0</v>
      </c>
      <c r="AB30" s="1208">
        <f t="shared" ca="1" si="43"/>
        <v>0</v>
      </c>
      <c r="AC30" s="1208">
        <f t="shared" ca="1" si="43"/>
        <v>0</v>
      </c>
      <c r="AD30" s="1208">
        <f t="shared" ca="1" si="43"/>
        <v>0</v>
      </c>
      <c r="AE30" s="1208">
        <f t="shared" ca="1" si="43"/>
        <v>0</v>
      </c>
      <c r="AF30" s="1208">
        <f t="shared" ca="1" si="43"/>
        <v>0</v>
      </c>
      <c r="AG30" s="1208">
        <f t="shared" ca="1" si="43"/>
        <v>0</v>
      </c>
      <c r="AH30" s="1208">
        <f t="shared" ca="1" si="43"/>
        <v>0</v>
      </c>
      <c r="AI30" s="1208">
        <f t="shared" ca="1" si="43"/>
        <v>0</v>
      </c>
      <c r="AJ30" s="1208">
        <f t="shared" ca="1" si="43"/>
        <v>0</v>
      </c>
      <c r="AK30" s="1208">
        <f t="shared" ca="1" si="43"/>
        <v>0</v>
      </c>
      <c r="AL30" s="1208">
        <f t="shared" ca="1" si="43"/>
        <v>0</v>
      </c>
      <c r="AM30" s="1208">
        <f t="shared" ca="1" si="43"/>
        <v>0</v>
      </c>
      <c r="AN30" s="1208">
        <f t="shared" ref="AN30:BS30" ca="1" si="44">GetInfo("Refugee Units",AN6)</f>
        <v>0</v>
      </c>
      <c r="AO30" s="1208">
        <f t="shared" ca="1" si="44"/>
        <v>0</v>
      </c>
      <c r="AP30" s="1208">
        <f t="shared" ca="1" si="44"/>
        <v>0</v>
      </c>
      <c r="AQ30" s="1208">
        <f t="shared" ca="1" si="44"/>
        <v>0</v>
      </c>
      <c r="AR30" s="1208">
        <f t="shared" ca="1" si="44"/>
        <v>0</v>
      </c>
      <c r="AS30" s="1208">
        <f t="shared" ca="1" si="44"/>
        <v>0</v>
      </c>
      <c r="AT30" s="1208">
        <f t="shared" ca="1" si="44"/>
        <v>0</v>
      </c>
      <c r="AU30" s="1208">
        <f t="shared" ca="1" si="44"/>
        <v>0</v>
      </c>
      <c r="AV30" s="1208">
        <f t="shared" ca="1" si="44"/>
        <v>0</v>
      </c>
      <c r="AW30" s="1208">
        <f t="shared" ca="1" si="44"/>
        <v>0</v>
      </c>
      <c r="AX30" s="1208">
        <f t="shared" ca="1" si="44"/>
        <v>0</v>
      </c>
      <c r="AY30" s="1208">
        <f t="shared" ca="1" si="44"/>
        <v>0</v>
      </c>
      <c r="AZ30" s="1208">
        <f t="shared" ca="1" si="44"/>
        <v>0</v>
      </c>
      <c r="BA30" s="1208">
        <f t="shared" ca="1" si="44"/>
        <v>0</v>
      </c>
      <c r="BB30" s="1208">
        <f t="shared" ca="1" si="44"/>
        <v>0</v>
      </c>
      <c r="BC30" s="1208">
        <f t="shared" ca="1" si="44"/>
        <v>0</v>
      </c>
      <c r="BD30" s="1208">
        <f t="shared" ca="1" si="44"/>
        <v>0</v>
      </c>
      <c r="BE30" s="1208">
        <f t="shared" ca="1" si="44"/>
        <v>0</v>
      </c>
      <c r="BF30" s="1208">
        <f t="shared" ca="1" si="44"/>
        <v>0</v>
      </c>
      <c r="BG30" s="1208">
        <f t="shared" ca="1" si="44"/>
        <v>0</v>
      </c>
      <c r="BH30" s="1208">
        <f t="shared" ca="1" si="44"/>
        <v>0</v>
      </c>
      <c r="BI30" s="1208">
        <f t="shared" ca="1" si="44"/>
        <v>0</v>
      </c>
      <c r="BJ30" s="1208">
        <f t="shared" ca="1" si="44"/>
        <v>0</v>
      </c>
      <c r="BK30" s="1208">
        <f t="shared" ca="1" si="44"/>
        <v>0</v>
      </c>
      <c r="BL30" s="1208">
        <f t="shared" ca="1" si="44"/>
        <v>0</v>
      </c>
      <c r="BM30" s="1208">
        <f t="shared" ca="1" si="44"/>
        <v>0</v>
      </c>
      <c r="BN30" s="1208">
        <f t="shared" ca="1" si="44"/>
        <v>0</v>
      </c>
      <c r="BO30" s="1208">
        <f t="shared" ca="1" si="44"/>
        <v>0</v>
      </c>
      <c r="BP30" s="1208">
        <f t="shared" ca="1" si="44"/>
        <v>0</v>
      </c>
      <c r="BQ30" s="1208">
        <f t="shared" ca="1" si="44"/>
        <v>0</v>
      </c>
      <c r="BR30" s="1208">
        <f t="shared" ca="1" si="44"/>
        <v>0</v>
      </c>
      <c r="BS30" s="1208">
        <f t="shared" ca="1" si="44"/>
        <v>0</v>
      </c>
      <c r="BT30" s="1208">
        <f t="shared" ref="BT30:CE30" ca="1" si="45">GetInfo("Refugee Units",BT6)</f>
        <v>0</v>
      </c>
      <c r="BU30" s="1208">
        <f t="shared" ca="1" si="45"/>
        <v>0</v>
      </c>
      <c r="BV30" s="1208">
        <f t="shared" ca="1" si="45"/>
        <v>0</v>
      </c>
      <c r="BW30" s="1208">
        <f t="shared" ca="1" si="45"/>
        <v>0</v>
      </c>
      <c r="BX30" s="1208">
        <f t="shared" ca="1" si="45"/>
        <v>0</v>
      </c>
      <c r="BY30" s="1208">
        <f t="shared" ca="1" si="45"/>
        <v>0</v>
      </c>
      <c r="BZ30" s="1208">
        <f t="shared" ca="1" si="45"/>
        <v>0</v>
      </c>
      <c r="CA30" s="1208">
        <f t="shared" ca="1" si="45"/>
        <v>0</v>
      </c>
      <c r="CB30" s="1208">
        <f t="shared" ca="1" si="45"/>
        <v>0</v>
      </c>
      <c r="CC30" s="1208">
        <f t="shared" ca="1" si="45"/>
        <v>0</v>
      </c>
      <c r="CD30" s="1208">
        <f t="shared" ca="1" si="45"/>
        <v>0</v>
      </c>
      <c r="CE30" s="1208">
        <f t="shared" ca="1" si="45"/>
        <v>0</v>
      </c>
    </row>
    <row r="31" spans="1:83" s="63" customFormat="1">
      <c r="A31" s="110">
        <v>12</v>
      </c>
      <c r="B31" s="1407" t="s">
        <v>216</v>
      </c>
      <c r="C31" s="1408"/>
      <c r="D31" s="428" t="str">
        <f>Entire_FiscalYear</f>
        <v>07/01/12 - 06/30/13</v>
      </c>
      <c r="E31" s="1210"/>
      <c r="F31" s="1210"/>
      <c r="G31" s="1210"/>
      <c r="H31" s="1208">
        <f ca="1">GetInfo("Healthy Families (SED) Units A",H6)</f>
        <v>0</v>
      </c>
      <c r="I31" s="1208">
        <f t="shared" ref="I31:CE31" ca="1" si="46">GetInfo("Healthy Families (SED) Units A",I6)</f>
        <v>0</v>
      </c>
      <c r="J31" s="1208">
        <f t="shared" ca="1" si="46"/>
        <v>0</v>
      </c>
      <c r="K31" s="1208">
        <f t="shared" ca="1" si="46"/>
        <v>0</v>
      </c>
      <c r="L31" s="1208">
        <f t="shared" ca="1" si="46"/>
        <v>0</v>
      </c>
      <c r="M31" s="1208">
        <f t="shared" ca="1" si="46"/>
        <v>0</v>
      </c>
      <c r="N31" s="1208">
        <f t="shared" ca="1" si="46"/>
        <v>0</v>
      </c>
      <c r="O31" s="1208">
        <f t="shared" ca="1" si="46"/>
        <v>0</v>
      </c>
      <c r="P31" s="1208">
        <f t="shared" ca="1" si="46"/>
        <v>0</v>
      </c>
      <c r="Q31" s="1208">
        <f t="shared" ca="1" si="46"/>
        <v>0</v>
      </c>
      <c r="R31" s="1208">
        <f t="shared" ca="1" si="46"/>
        <v>0</v>
      </c>
      <c r="S31" s="1208">
        <f t="shared" ca="1" si="46"/>
        <v>0</v>
      </c>
      <c r="T31" s="1208">
        <f t="shared" ca="1" si="46"/>
        <v>0</v>
      </c>
      <c r="U31" s="1208">
        <f t="shared" ca="1" si="46"/>
        <v>0</v>
      </c>
      <c r="V31" s="1208">
        <f t="shared" ca="1" si="46"/>
        <v>0</v>
      </c>
      <c r="W31" s="1208">
        <f t="shared" ca="1" si="46"/>
        <v>0</v>
      </c>
      <c r="X31" s="1208">
        <f t="shared" ca="1" si="46"/>
        <v>0</v>
      </c>
      <c r="Y31" s="1208">
        <f t="shared" ca="1" si="46"/>
        <v>0</v>
      </c>
      <c r="Z31" s="1208">
        <f t="shared" ca="1" si="46"/>
        <v>0</v>
      </c>
      <c r="AA31" s="1208">
        <f t="shared" ca="1" si="46"/>
        <v>0</v>
      </c>
      <c r="AB31" s="1208">
        <f t="shared" ca="1" si="46"/>
        <v>0</v>
      </c>
      <c r="AC31" s="1208">
        <f t="shared" ca="1" si="46"/>
        <v>0</v>
      </c>
      <c r="AD31" s="1208">
        <f t="shared" ca="1" si="46"/>
        <v>0</v>
      </c>
      <c r="AE31" s="1208">
        <f t="shared" ca="1" si="46"/>
        <v>0</v>
      </c>
      <c r="AF31" s="1208">
        <f t="shared" ca="1" si="46"/>
        <v>0</v>
      </c>
      <c r="AG31" s="1208">
        <f t="shared" ca="1" si="46"/>
        <v>0</v>
      </c>
      <c r="AH31" s="1208">
        <f t="shared" ca="1" si="46"/>
        <v>0</v>
      </c>
      <c r="AI31" s="1208">
        <f t="shared" ca="1" si="46"/>
        <v>0</v>
      </c>
      <c r="AJ31" s="1208">
        <f t="shared" ca="1" si="46"/>
        <v>0</v>
      </c>
      <c r="AK31" s="1208">
        <f t="shared" ca="1" si="46"/>
        <v>0</v>
      </c>
      <c r="AL31" s="1208">
        <f t="shared" ca="1" si="46"/>
        <v>0</v>
      </c>
      <c r="AM31" s="1208">
        <f t="shared" ca="1" si="46"/>
        <v>0</v>
      </c>
      <c r="AN31" s="1208">
        <f t="shared" ca="1" si="46"/>
        <v>0</v>
      </c>
      <c r="AO31" s="1208">
        <f t="shared" ca="1" si="46"/>
        <v>0</v>
      </c>
      <c r="AP31" s="1208">
        <f t="shared" ca="1" si="46"/>
        <v>0</v>
      </c>
      <c r="AQ31" s="1208">
        <f t="shared" ca="1" si="46"/>
        <v>0</v>
      </c>
      <c r="AR31" s="1208">
        <f t="shared" ca="1" si="46"/>
        <v>0</v>
      </c>
      <c r="AS31" s="1208">
        <f t="shared" ca="1" si="46"/>
        <v>0</v>
      </c>
      <c r="AT31" s="1208">
        <f t="shared" ca="1" si="46"/>
        <v>0</v>
      </c>
      <c r="AU31" s="1208">
        <f t="shared" ca="1" si="46"/>
        <v>0</v>
      </c>
      <c r="AV31" s="1208">
        <f t="shared" ca="1" si="46"/>
        <v>0</v>
      </c>
      <c r="AW31" s="1208">
        <f t="shared" ref="AW31:BX31" ca="1" si="47">GetInfo("Healthy Families (SED) Units A",AW6)</f>
        <v>0</v>
      </c>
      <c r="AX31" s="1208">
        <f t="shared" ca="1" si="47"/>
        <v>0</v>
      </c>
      <c r="AY31" s="1208">
        <f t="shared" ca="1" si="47"/>
        <v>0</v>
      </c>
      <c r="AZ31" s="1208">
        <f t="shared" ca="1" si="47"/>
        <v>0</v>
      </c>
      <c r="BA31" s="1208">
        <f t="shared" ca="1" si="47"/>
        <v>0</v>
      </c>
      <c r="BB31" s="1208">
        <f t="shared" ca="1" si="47"/>
        <v>0</v>
      </c>
      <c r="BC31" s="1208">
        <f t="shared" ca="1" si="47"/>
        <v>0</v>
      </c>
      <c r="BD31" s="1208">
        <f t="shared" ca="1" si="47"/>
        <v>0</v>
      </c>
      <c r="BE31" s="1208">
        <f t="shared" ca="1" si="47"/>
        <v>0</v>
      </c>
      <c r="BF31" s="1208">
        <f t="shared" ca="1" si="47"/>
        <v>0</v>
      </c>
      <c r="BG31" s="1208">
        <f t="shared" ca="1" si="47"/>
        <v>0</v>
      </c>
      <c r="BH31" s="1208">
        <f t="shared" ca="1" si="47"/>
        <v>0</v>
      </c>
      <c r="BI31" s="1208">
        <f t="shared" ca="1" si="47"/>
        <v>0</v>
      </c>
      <c r="BJ31" s="1208">
        <f t="shared" ca="1" si="47"/>
        <v>0</v>
      </c>
      <c r="BK31" s="1208">
        <f t="shared" ca="1" si="47"/>
        <v>0</v>
      </c>
      <c r="BL31" s="1208">
        <f t="shared" ca="1" si="47"/>
        <v>0</v>
      </c>
      <c r="BM31" s="1208">
        <f t="shared" ca="1" si="47"/>
        <v>0</v>
      </c>
      <c r="BN31" s="1208">
        <f t="shared" ca="1" si="47"/>
        <v>0</v>
      </c>
      <c r="BO31" s="1208">
        <f t="shared" ca="1" si="47"/>
        <v>0</v>
      </c>
      <c r="BP31" s="1208">
        <f t="shared" ca="1" si="47"/>
        <v>0</v>
      </c>
      <c r="BQ31" s="1208">
        <f t="shared" ca="1" si="47"/>
        <v>0</v>
      </c>
      <c r="BR31" s="1208">
        <f t="shared" ca="1" si="47"/>
        <v>0</v>
      </c>
      <c r="BS31" s="1208">
        <f t="shared" ca="1" si="47"/>
        <v>0</v>
      </c>
      <c r="BT31" s="1208">
        <f t="shared" ca="1" si="47"/>
        <v>0</v>
      </c>
      <c r="BU31" s="1208">
        <f t="shared" ca="1" si="47"/>
        <v>0</v>
      </c>
      <c r="BV31" s="1208">
        <f t="shared" ca="1" si="47"/>
        <v>0</v>
      </c>
      <c r="BW31" s="1208">
        <f t="shared" ca="1" si="47"/>
        <v>0</v>
      </c>
      <c r="BX31" s="1208">
        <f t="shared" ca="1" si="47"/>
        <v>0</v>
      </c>
      <c r="BY31" s="1208">
        <f t="shared" ca="1" si="46"/>
        <v>0</v>
      </c>
      <c r="BZ31" s="1208">
        <f t="shared" ca="1" si="46"/>
        <v>0</v>
      </c>
      <c r="CA31" s="1208">
        <f t="shared" ca="1" si="46"/>
        <v>0</v>
      </c>
      <c r="CB31" s="1208">
        <f t="shared" ca="1" si="46"/>
        <v>0</v>
      </c>
      <c r="CC31" s="1208">
        <f t="shared" ca="1" si="46"/>
        <v>0</v>
      </c>
      <c r="CD31" s="1208">
        <f t="shared" ca="1" si="46"/>
        <v>0</v>
      </c>
      <c r="CE31" s="1208">
        <f t="shared" ca="1" si="46"/>
        <v>0</v>
      </c>
    </row>
    <row r="32" spans="1:83" s="63" customFormat="1">
      <c r="A32" s="110">
        <v>13</v>
      </c>
      <c r="B32" s="1413" t="s">
        <v>217</v>
      </c>
      <c r="C32" s="1442"/>
      <c r="D32" s="1422"/>
      <c r="E32" s="1210"/>
      <c r="F32" s="1210"/>
      <c r="G32" s="1210"/>
      <c r="H32" s="1208">
        <f t="shared" ref="H32:AM32" ca="1" si="48">IF(H14="","",H14-SUM(H21:H31))</f>
        <v>0</v>
      </c>
      <c r="I32" s="1208">
        <f t="shared" ca="1" si="48"/>
        <v>0</v>
      </c>
      <c r="J32" s="1208">
        <f t="shared" ca="1" si="48"/>
        <v>0</v>
      </c>
      <c r="K32" s="1208">
        <f t="shared" ca="1" si="48"/>
        <v>0</v>
      </c>
      <c r="L32" s="1208">
        <f t="shared" ca="1" si="48"/>
        <v>0</v>
      </c>
      <c r="M32" s="1208">
        <f t="shared" ca="1" si="48"/>
        <v>0</v>
      </c>
      <c r="N32" s="1208">
        <f t="shared" ca="1" si="48"/>
        <v>0</v>
      </c>
      <c r="O32" s="1208">
        <f t="shared" ca="1" si="48"/>
        <v>0</v>
      </c>
      <c r="P32" s="1208">
        <f t="shared" ca="1" si="48"/>
        <v>0</v>
      </c>
      <c r="Q32" s="1208">
        <f t="shared" ca="1" si="48"/>
        <v>0</v>
      </c>
      <c r="R32" s="1208">
        <f t="shared" ca="1" si="48"/>
        <v>0</v>
      </c>
      <c r="S32" s="1208">
        <f t="shared" ca="1" si="48"/>
        <v>0</v>
      </c>
      <c r="T32" s="1208">
        <f t="shared" ca="1" si="48"/>
        <v>0</v>
      </c>
      <c r="U32" s="1208">
        <f t="shared" ca="1" si="48"/>
        <v>0</v>
      </c>
      <c r="V32" s="1208">
        <f t="shared" ca="1" si="48"/>
        <v>0</v>
      </c>
      <c r="W32" s="1208">
        <f t="shared" ca="1" si="48"/>
        <v>0</v>
      </c>
      <c r="X32" s="1208">
        <f t="shared" ca="1" si="48"/>
        <v>0</v>
      </c>
      <c r="Y32" s="1208">
        <f t="shared" ca="1" si="48"/>
        <v>0</v>
      </c>
      <c r="Z32" s="1208">
        <f t="shared" ca="1" si="48"/>
        <v>0</v>
      </c>
      <c r="AA32" s="1208">
        <f t="shared" ca="1" si="48"/>
        <v>0</v>
      </c>
      <c r="AB32" s="1208">
        <f t="shared" ca="1" si="48"/>
        <v>0</v>
      </c>
      <c r="AC32" s="1208">
        <f t="shared" ca="1" si="48"/>
        <v>0</v>
      </c>
      <c r="AD32" s="1208">
        <f t="shared" ca="1" si="48"/>
        <v>0</v>
      </c>
      <c r="AE32" s="1208">
        <f t="shared" ca="1" si="48"/>
        <v>0</v>
      </c>
      <c r="AF32" s="1208">
        <f t="shared" ca="1" si="48"/>
        <v>0</v>
      </c>
      <c r="AG32" s="1208">
        <f t="shared" ca="1" si="48"/>
        <v>0</v>
      </c>
      <c r="AH32" s="1208">
        <f t="shared" ca="1" si="48"/>
        <v>0</v>
      </c>
      <c r="AI32" s="1208">
        <f t="shared" ca="1" si="48"/>
        <v>0</v>
      </c>
      <c r="AJ32" s="1208">
        <f t="shared" ca="1" si="48"/>
        <v>0</v>
      </c>
      <c r="AK32" s="1208">
        <f t="shared" ca="1" si="48"/>
        <v>0</v>
      </c>
      <c r="AL32" s="1208">
        <f t="shared" ca="1" si="48"/>
        <v>0</v>
      </c>
      <c r="AM32" s="1208">
        <f t="shared" ca="1" si="48"/>
        <v>0</v>
      </c>
      <c r="AN32" s="1208">
        <f t="shared" ref="AN32:BS32" ca="1" si="49">IF(AN14="","",AN14-SUM(AN21:AN31))</f>
        <v>0</v>
      </c>
      <c r="AO32" s="1208">
        <f t="shared" ca="1" si="49"/>
        <v>0</v>
      </c>
      <c r="AP32" s="1208">
        <f t="shared" ca="1" si="49"/>
        <v>0</v>
      </c>
      <c r="AQ32" s="1208">
        <f t="shared" ca="1" si="49"/>
        <v>0</v>
      </c>
      <c r="AR32" s="1208">
        <f t="shared" ca="1" si="49"/>
        <v>0</v>
      </c>
      <c r="AS32" s="1208">
        <f t="shared" ca="1" si="49"/>
        <v>0</v>
      </c>
      <c r="AT32" s="1208">
        <f t="shared" ca="1" si="49"/>
        <v>0</v>
      </c>
      <c r="AU32" s="1208">
        <f t="shared" ca="1" si="49"/>
        <v>0</v>
      </c>
      <c r="AV32" s="1208">
        <f t="shared" ca="1" si="49"/>
        <v>0</v>
      </c>
      <c r="AW32" s="1208">
        <f t="shared" ca="1" si="49"/>
        <v>0</v>
      </c>
      <c r="AX32" s="1208">
        <f t="shared" ca="1" si="49"/>
        <v>0</v>
      </c>
      <c r="AY32" s="1208">
        <f t="shared" ca="1" si="49"/>
        <v>0</v>
      </c>
      <c r="AZ32" s="1208">
        <f t="shared" ca="1" si="49"/>
        <v>0</v>
      </c>
      <c r="BA32" s="1208">
        <f t="shared" ca="1" si="49"/>
        <v>0</v>
      </c>
      <c r="BB32" s="1208">
        <f t="shared" ca="1" si="49"/>
        <v>0</v>
      </c>
      <c r="BC32" s="1208">
        <f t="shared" ca="1" si="49"/>
        <v>0</v>
      </c>
      <c r="BD32" s="1208">
        <f t="shared" ca="1" si="49"/>
        <v>0</v>
      </c>
      <c r="BE32" s="1208">
        <f t="shared" ca="1" si="49"/>
        <v>0</v>
      </c>
      <c r="BF32" s="1208">
        <f t="shared" ca="1" si="49"/>
        <v>0</v>
      </c>
      <c r="BG32" s="1208">
        <f t="shared" ca="1" si="49"/>
        <v>0</v>
      </c>
      <c r="BH32" s="1208">
        <f t="shared" ca="1" si="49"/>
        <v>0</v>
      </c>
      <c r="BI32" s="1208">
        <f t="shared" ca="1" si="49"/>
        <v>0</v>
      </c>
      <c r="BJ32" s="1208">
        <f t="shared" ca="1" si="49"/>
        <v>0</v>
      </c>
      <c r="BK32" s="1208">
        <f t="shared" ca="1" si="49"/>
        <v>0</v>
      </c>
      <c r="BL32" s="1208">
        <f t="shared" ca="1" si="49"/>
        <v>0</v>
      </c>
      <c r="BM32" s="1208">
        <f t="shared" ca="1" si="49"/>
        <v>0</v>
      </c>
      <c r="BN32" s="1208">
        <f t="shared" ca="1" si="49"/>
        <v>0</v>
      </c>
      <c r="BO32" s="1208">
        <f t="shared" ca="1" si="49"/>
        <v>0</v>
      </c>
      <c r="BP32" s="1208">
        <f t="shared" ca="1" si="49"/>
        <v>0</v>
      </c>
      <c r="BQ32" s="1208">
        <f t="shared" ca="1" si="49"/>
        <v>0</v>
      </c>
      <c r="BR32" s="1208">
        <f t="shared" ca="1" si="49"/>
        <v>0</v>
      </c>
      <c r="BS32" s="1208">
        <f t="shared" ca="1" si="49"/>
        <v>0</v>
      </c>
      <c r="BT32" s="1208">
        <f t="shared" ref="BT32:CE32" ca="1" si="50">IF(BT14="","",BT14-SUM(BT21:BT31))</f>
        <v>0</v>
      </c>
      <c r="BU32" s="1208">
        <f t="shared" ca="1" si="50"/>
        <v>0</v>
      </c>
      <c r="BV32" s="1208">
        <f t="shared" ca="1" si="50"/>
        <v>0</v>
      </c>
      <c r="BW32" s="1208">
        <f t="shared" ca="1" si="50"/>
        <v>0</v>
      </c>
      <c r="BX32" s="1208">
        <f t="shared" ca="1" si="50"/>
        <v>0</v>
      </c>
      <c r="BY32" s="1208">
        <f t="shared" ca="1" si="50"/>
        <v>0</v>
      </c>
      <c r="BZ32" s="1208">
        <f t="shared" ca="1" si="50"/>
        <v>0</v>
      </c>
      <c r="CA32" s="1208">
        <f t="shared" ca="1" si="50"/>
        <v>0</v>
      </c>
      <c r="CB32" s="1208">
        <f t="shared" ca="1" si="50"/>
        <v>0</v>
      </c>
      <c r="CC32" s="1208">
        <f t="shared" ca="1" si="50"/>
        <v>0</v>
      </c>
      <c r="CD32" s="1208">
        <f t="shared" ca="1" si="50"/>
        <v>0</v>
      </c>
      <c r="CE32" s="1208">
        <f t="shared" ca="1" si="50"/>
        <v>0</v>
      </c>
    </row>
    <row r="33" spans="1:83" s="63" customFormat="1">
      <c r="A33" s="111"/>
      <c r="B33" s="64"/>
      <c r="C33" s="65"/>
      <c r="D33" s="66"/>
      <c r="E33" s="1210"/>
      <c r="F33" s="1210"/>
      <c r="G33" s="1210"/>
      <c r="H33" s="1210"/>
      <c r="I33" s="1210"/>
      <c r="J33" s="1210"/>
      <c r="K33" s="1210"/>
      <c r="L33" s="1210"/>
      <c r="M33" s="1210"/>
      <c r="N33" s="1210"/>
      <c r="O33" s="1210"/>
      <c r="P33" s="1210"/>
      <c r="Q33" s="1210"/>
      <c r="R33" s="1210"/>
      <c r="S33" s="1210"/>
      <c r="T33" s="1210"/>
      <c r="U33" s="1210"/>
      <c r="V33" s="1210"/>
      <c r="W33" s="1210"/>
      <c r="X33" s="1210"/>
      <c r="Y33" s="1210"/>
      <c r="Z33" s="1210"/>
      <c r="AA33" s="1210"/>
      <c r="AB33" s="1210"/>
      <c r="AC33" s="1210"/>
      <c r="AD33" s="1210"/>
      <c r="AE33" s="1210"/>
      <c r="AF33" s="1210"/>
      <c r="AG33" s="1210"/>
      <c r="AH33" s="1210"/>
      <c r="AI33" s="1210"/>
      <c r="AJ33" s="1210"/>
      <c r="AK33" s="1210"/>
      <c r="AL33" s="1210"/>
      <c r="AM33" s="1210"/>
      <c r="AN33" s="1210"/>
      <c r="AO33" s="1210"/>
      <c r="AP33" s="1210"/>
      <c r="AQ33" s="1210"/>
      <c r="AR33" s="1210"/>
      <c r="AS33" s="1210"/>
      <c r="AT33" s="1210"/>
      <c r="AU33" s="1210"/>
      <c r="AV33" s="1210"/>
      <c r="AW33" s="1210"/>
      <c r="AX33" s="1210"/>
      <c r="AY33" s="1210"/>
      <c r="AZ33" s="1210"/>
      <c r="BA33" s="1210"/>
      <c r="BB33" s="1210"/>
      <c r="BC33" s="1210"/>
      <c r="BD33" s="1210"/>
      <c r="BE33" s="1210"/>
      <c r="BF33" s="1210"/>
      <c r="BG33" s="1210"/>
      <c r="BH33" s="1210"/>
      <c r="BI33" s="1210"/>
      <c r="BJ33" s="1210"/>
      <c r="BK33" s="1210"/>
      <c r="BL33" s="1210"/>
      <c r="BM33" s="1210"/>
      <c r="BN33" s="1210"/>
      <c r="BO33" s="1210"/>
      <c r="BP33" s="1210"/>
      <c r="BQ33" s="1210"/>
      <c r="BR33" s="1210"/>
      <c r="BS33" s="1210"/>
      <c r="BT33" s="1210"/>
      <c r="BU33" s="1210"/>
      <c r="BV33" s="1210"/>
      <c r="BW33" s="1210"/>
      <c r="BX33" s="1210"/>
      <c r="BY33" s="1210"/>
      <c r="BZ33" s="1210"/>
      <c r="CA33" s="1210"/>
      <c r="CB33" s="1210"/>
      <c r="CC33" s="1210"/>
      <c r="CD33" s="1210"/>
      <c r="CE33" s="1210"/>
    </row>
    <row r="34" spans="1:83" s="63" customFormat="1">
      <c r="A34" s="110">
        <v>14</v>
      </c>
      <c r="B34" s="1407" t="s">
        <v>152</v>
      </c>
      <c r="C34" s="1408"/>
      <c r="D34" s="428" t="str">
        <f>Entire_FiscalYear</f>
        <v>07/01/12 - 06/30/13</v>
      </c>
      <c r="E34" s="1208">
        <f t="shared" ca="1" si="12"/>
        <v>0</v>
      </c>
      <c r="F34" s="1208">
        <f ca="1">SUMIF($H$7:$CE$7,"=HOSP",H34:CE34)</f>
        <v>0</v>
      </c>
      <c r="G34" s="1212">
        <f t="shared" ref="G34:G39" ca="1" si="51">SUM(H34:CE34)</f>
        <v>0</v>
      </c>
      <c r="H34" s="1208">
        <f ca="1">H21*H17</f>
        <v>0</v>
      </c>
      <c r="I34" s="1208">
        <f t="shared" ref="I34:BT34" ca="1" si="52">I21*I17</f>
        <v>0</v>
      </c>
      <c r="J34" s="1208">
        <f t="shared" ca="1" si="52"/>
        <v>0</v>
      </c>
      <c r="K34" s="1208">
        <f t="shared" ca="1" si="52"/>
        <v>0</v>
      </c>
      <c r="L34" s="1208">
        <f t="shared" ca="1" si="52"/>
        <v>0</v>
      </c>
      <c r="M34" s="1208">
        <f t="shared" ca="1" si="52"/>
        <v>0</v>
      </c>
      <c r="N34" s="1208">
        <f t="shared" ca="1" si="52"/>
        <v>0</v>
      </c>
      <c r="O34" s="1208">
        <f t="shared" ca="1" si="52"/>
        <v>0</v>
      </c>
      <c r="P34" s="1208">
        <f t="shared" ca="1" si="52"/>
        <v>0</v>
      </c>
      <c r="Q34" s="1208">
        <f t="shared" ca="1" si="52"/>
        <v>0</v>
      </c>
      <c r="R34" s="1208">
        <f t="shared" ca="1" si="52"/>
        <v>0</v>
      </c>
      <c r="S34" s="1208">
        <f t="shared" ca="1" si="52"/>
        <v>0</v>
      </c>
      <c r="T34" s="1208">
        <f t="shared" ca="1" si="52"/>
        <v>0</v>
      </c>
      <c r="U34" s="1208">
        <f t="shared" ca="1" si="52"/>
        <v>0</v>
      </c>
      <c r="V34" s="1208">
        <f t="shared" ca="1" si="52"/>
        <v>0</v>
      </c>
      <c r="W34" s="1208">
        <f t="shared" ca="1" si="52"/>
        <v>0</v>
      </c>
      <c r="X34" s="1208">
        <f t="shared" ca="1" si="52"/>
        <v>0</v>
      </c>
      <c r="Y34" s="1208">
        <f t="shared" ca="1" si="52"/>
        <v>0</v>
      </c>
      <c r="Z34" s="1208">
        <f t="shared" ca="1" si="52"/>
        <v>0</v>
      </c>
      <c r="AA34" s="1208">
        <f t="shared" ca="1" si="52"/>
        <v>0</v>
      </c>
      <c r="AB34" s="1208">
        <f t="shared" ca="1" si="52"/>
        <v>0</v>
      </c>
      <c r="AC34" s="1208">
        <f t="shared" ca="1" si="52"/>
        <v>0</v>
      </c>
      <c r="AD34" s="1208">
        <f t="shared" ca="1" si="52"/>
        <v>0</v>
      </c>
      <c r="AE34" s="1208">
        <f t="shared" ca="1" si="52"/>
        <v>0</v>
      </c>
      <c r="AF34" s="1208">
        <f t="shared" ca="1" si="52"/>
        <v>0</v>
      </c>
      <c r="AG34" s="1208">
        <f t="shared" ca="1" si="52"/>
        <v>0</v>
      </c>
      <c r="AH34" s="1208">
        <f t="shared" ca="1" si="52"/>
        <v>0</v>
      </c>
      <c r="AI34" s="1208">
        <f t="shared" ca="1" si="52"/>
        <v>0</v>
      </c>
      <c r="AJ34" s="1208">
        <f t="shared" ca="1" si="52"/>
        <v>0</v>
      </c>
      <c r="AK34" s="1208">
        <f t="shared" ca="1" si="52"/>
        <v>0</v>
      </c>
      <c r="AL34" s="1208">
        <f t="shared" ca="1" si="52"/>
        <v>0</v>
      </c>
      <c r="AM34" s="1208">
        <f t="shared" ca="1" si="52"/>
        <v>0</v>
      </c>
      <c r="AN34" s="1208">
        <f t="shared" ca="1" si="52"/>
        <v>0</v>
      </c>
      <c r="AO34" s="1208">
        <f t="shared" ca="1" si="52"/>
        <v>0</v>
      </c>
      <c r="AP34" s="1208">
        <f t="shared" ca="1" si="52"/>
        <v>0</v>
      </c>
      <c r="AQ34" s="1208">
        <f t="shared" ca="1" si="52"/>
        <v>0</v>
      </c>
      <c r="AR34" s="1208">
        <f t="shared" ca="1" si="52"/>
        <v>0</v>
      </c>
      <c r="AS34" s="1208">
        <f t="shared" ca="1" si="52"/>
        <v>0</v>
      </c>
      <c r="AT34" s="1208">
        <f t="shared" ca="1" si="52"/>
        <v>0</v>
      </c>
      <c r="AU34" s="1208">
        <f t="shared" ca="1" si="52"/>
        <v>0</v>
      </c>
      <c r="AV34" s="1208">
        <f t="shared" ca="1" si="52"/>
        <v>0</v>
      </c>
      <c r="AW34" s="1208">
        <f t="shared" ca="1" si="52"/>
        <v>0</v>
      </c>
      <c r="AX34" s="1208">
        <f t="shared" ca="1" si="52"/>
        <v>0</v>
      </c>
      <c r="AY34" s="1208">
        <f t="shared" ca="1" si="52"/>
        <v>0</v>
      </c>
      <c r="AZ34" s="1208">
        <f t="shared" ca="1" si="52"/>
        <v>0</v>
      </c>
      <c r="BA34" s="1208">
        <f t="shared" ca="1" si="52"/>
        <v>0</v>
      </c>
      <c r="BB34" s="1208">
        <f t="shared" ca="1" si="52"/>
        <v>0</v>
      </c>
      <c r="BC34" s="1208">
        <f t="shared" ca="1" si="52"/>
        <v>0</v>
      </c>
      <c r="BD34" s="1208">
        <f t="shared" ca="1" si="52"/>
        <v>0</v>
      </c>
      <c r="BE34" s="1208">
        <f t="shared" ca="1" si="52"/>
        <v>0</v>
      </c>
      <c r="BF34" s="1208">
        <f t="shared" ca="1" si="52"/>
        <v>0</v>
      </c>
      <c r="BG34" s="1208">
        <f t="shared" ca="1" si="52"/>
        <v>0</v>
      </c>
      <c r="BH34" s="1208">
        <f t="shared" ca="1" si="52"/>
        <v>0</v>
      </c>
      <c r="BI34" s="1208">
        <f t="shared" ca="1" si="52"/>
        <v>0</v>
      </c>
      <c r="BJ34" s="1208">
        <f t="shared" ca="1" si="52"/>
        <v>0</v>
      </c>
      <c r="BK34" s="1208">
        <f t="shared" ca="1" si="52"/>
        <v>0</v>
      </c>
      <c r="BL34" s="1208">
        <f t="shared" ca="1" si="52"/>
        <v>0</v>
      </c>
      <c r="BM34" s="1208">
        <f t="shared" ca="1" si="52"/>
        <v>0</v>
      </c>
      <c r="BN34" s="1208">
        <f t="shared" ca="1" si="52"/>
        <v>0</v>
      </c>
      <c r="BO34" s="1208">
        <f t="shared" ca="1" si="52"/>
        <v>0</v>
      </c>
      <c r="BP34" s="1208">
        <f t="shared" ca="1" si="52"/>
        <v>0</v>
      </c>
      <c r="BQ34" s="1208">
        <f t="shared" ca="1" si="52"/>
        <v>0</v>
      </c>
      <c r="BR34" s="1208">
        <f t="shared" ca="1" si="52"/>
        <v>0</v>
      </c>
      <c r="BS34" s="1208">
        <f t="shared" ca="1" si="52"/>
        <v>0</v>
      </c>
      <c r="BT34" s="1208">
        <f t="shared" ca="1" si="52"/>
        <v>0</v>
      </c>
      <c r="BU34" s="1208">
        <f t="shared" ref="BU34:CE34" ca="1" si="53">BU21*BU17</f>
        <v>0</v>
      </c>
      <c r="BV34" s="1208">
        <f t="shared" ca="1" si="53"/>
        <v>0</v>
      </c>
      <c r="BW34" s="1208">
        <f t="shared" ca="1" si="53"/>
        <v>0</v>
      </c>
      <c r="BX34" s="1208">
        <f t="shared" ca="1" si="53"/>
        <v>0</v>
      </c>
      <c r="BY34" s="1208">
        <f t="shared" ca="1" si="53"/>
        <v>0</v>
      </c>
      <c r="BZ34" s="1208">
        <f t="shared" ca="1" si="53"/>
        <v>0</v>
      </c>
      <c r="CA34" s="1208">
        <f t="shared" ca="1" si="53"/>
        <v>0</v>
      </c>
      <c r="CB34" s="1208">
        <f t="shared" ca="1" si="53"/>
        <v>0</v>
      </c>
      <c r="CC34" s="1208">
        <f t="shared" ca="1" si="53"/>
        <v>0</v>
      </c>
      <c r="CD34" s="1208">
        <f t="shared" ca="1" si="53"/>
        <v>0</v>
      </c>
      <c r="CE34" s="1208">
        <f t="shared" ca="1" si="53"/>
        <v>0</v>
      </c>
    </row>
    <row r="35" spans="1:83" s="63" customFormat="1" hidden="1">
      <c r="A35" s="110"/>
      <c r="B35" s="1409"/>
      <c r="C35" s="1410"/>
      <c r="D35" s="428" t="str">
        <f>FiscalYear_Period2</f>
        <v xml:space="preserve"> </v>
      </c>
      <c r="E35" s="1208">
        <f t="shared" ca="1" si="12"/>
        <v>0</v>
      </c>
      <c r="F35" s="1208">
        <f ca="1">SUMIF($H$7:$CE$7,"=HOSP",H35:CE35)</f>
        <v>0</v>
      </c>
      <c r="G35" s="1212">
        <f ca="1">SUM(H35:CE35)</f>
        <v>0</v>
      </c>
      <c r="H35" s="1208">
        <f ca="1">H22*H17</f>
        <v>0</v>
      </c>
      <c r="I35" s="1208">
        <f t="shared" ref="I35:BT35" ca="1" si="54">I22*I17</f>
        <v>0</v>
      </c>
      <c r="J35" s="1208">
        <f t="shared" ca="1" si="54"/>
        <v>0</v>
      </c>
      <c r="K35" s="1208">
        <f t="shared" ca="1" si="54"/>
        <v>0</v>
      </c>
      <c r="L35" s="1208">
        <f t="shared" ca="1" si="54"/>
        <v>0</v>
      </c>
      <c r="M35" s="1208">
        <f t="shared" ca="1" si="54"/>
        <v>0</v>
      </c>
      <c r="N35" s="1208">
        <f t="shared" ca="1" si="54"/>
        <v>0</v>
      </c>
      <c r="O35" s="1208">
        <f t="shared" ca="1" si="54"/>
        <v>0</v>
      </c>
      <c r="P35" s="1208">
        <f t="shared" ca="1" si="54"/>
        <v>0</v>
      </c>
      <c r="Q35" s="1208">
        <f t="shared" ca="1" si="54"/>
        <v>0</v>
      </c>
      <c r="R35" s="1208">
        <f t="shared" ca="1" si="54"/>
        <v>0</v>
      </c>
      <c r="S35" s="1208">
        <f t="shared" ca="1" si="54"/>
        <v>0</v>
      </c>
      <c r="T35" s="1208">
        <f t="shared" ca="1" si="54"/>
        <v>0</v>
      </c>
      <c r="U35" s="1208">
        <f t="shared" ca="1" si="54"/>
        <v>0</v>
      </c>
      <c r="V35" s="1208">
        <f t="shared" ca="1" si="54"/>
        <v>0</v>
      </c>
      <c r="W35" s="1208">
        <f t="shared" ca="1" si="54"/>
        <v>0</v>
      </c>
      <c r="X35" s="1208">
        <f t="shared" ca="1" si="54"/>
        <v>0</v>
      </c>
      <c r="Y35" s="1208">
        <f t="shared" ca="1" si="54"/>
        <v>0</v>
      </c>
      <c r="Z35" s="1208">
        <f t="shared" ca="1" si="54"/>
        <v>0</v>
      </c>
      <c r="AA35" s="1208">
        <f t="shared" ca="1" si="54"/>
        <v>0</v>
      </c>
      <c r="AB35" s="1208">
        <f t="shared" ca="1" si="54"/>
        <v>0</v>
      </c>
      <c r="AC35" s="1208">
        <f t="shared" ca="1" si="54"/>
        <v>0</v>
      </c>
      <c r="AD35" s="1208">
        <f t="shared" ca="1" si="54"/>
        <v>0</v>
      </c>
      <c r="AE35" s="1208">
        <f t="shared" ca="1" si="54"/>
        <v>0</v>
      </c>
      <c r="AF35" s="1208">
        <f t="shared" ca="1" si="54"/>
        <v>0</v>
      </c>
      <c r="AG35" s="1208">
        <f t="shared" ca="1" si="54"/>
        <v>0</v>
      </c>
      <c r="AH35" s="1208">
        <f t="shared" ca="1" si="54"/>
        <v>0</v>
      </c>
      <c r="AI35" s="1208">
        <f t="shared" ca="1" si="54"/>
        <v>0</v>
      </c>
      <c r="AJ35" s="1208">
        <f t="shared" ca="1" si="54"/>
        <v>0</v>
      </c>
      <c r="AK35" s="1208">
        <f t="shared" ca="1" si="54"/>
        <v>0</v>
      </c>
      <c r="AL35" s="1208">
        <f t="shared" ca="1" si="54"/>
        <v>0</v>
      </c>
      <c r="AM35" s="1208">
        <f t="shared" ca="1" si="54"/>
        <v>0</v>
      </c>
      <c r="AN35" s="1208">
        <f t="shared" ca="1" si="54"/>
        <v>0</v>
      </c>
      <c r="AO35" s="1208">
        <f t="shared" ca="1" si="54"/>
        <v>0</v>
      </c>
      <c r="AP35" s="1208">
        <f t="shared" ca="1" si="54"/>
        <v>0</v>
      </c>
      <c r="AQ35" s="1208">
        <f t="shared" ca="1" si="54"/>
        <v>0</v>
      </c>
      <c r="AR35" s="1208">
        <f t="shared" ca="1" si="54"/>
        <v>0</v>
      </c>
      <c r="AS35" s="1208">
        <f t="shared" ca="1" si="54"/>
        <v>0</v>
      </c>
      <c r="AT35" s="1208">
        <f t="shared" ca="1" si="54"/>
        <v>0</v>
      </c>
      <c r="AU35" s="1208">
        <f t="shared" ca="1" si="54"/>
        <v>0</v>
      </c>
      <c r="AV35" s="1208">
        <f t="shared" ca="1" si="54"/>
        <v>0</v>
      </c>
      <c r="AW35" s="1208">
        <f t="shared" ca="1" si="54"/>
        <v>0</v>
      </c>
      <c r="AX35" s="1208">
        <f t="shared" ca="1" si="54"/>
        <v>0</v>
      </c>
      <c r="AY35" s="1208">
        <f t="shared" ca="1" si="54"/>
        <v>0</v>
      </c>
      <c r="AZ35" s="1208">
        <f t="shared" ca="1" si="54"/>
        <v>0</v>
      </c>
      <c r="BA35" s="1208">
        <f t="shared" ca="1" si="54"/>
        <v>0</v>
      </c>
      <c r="BB35" s="1208">
        <f t="shared" ca="1" si="54"/>
        <v>0</v>
      </c>
      <c r="BC35" s="1208">
        <f t="shared" ca="1" si="54"/>
        <v>0</v>
      </c>
      <c r="BD35" s="1208">
        <f t="shared" ca="1" si="54"/>
        <v>0</v>
      </c>
      <c r="BE35" s="1208">
        <f t="shared" ca="1" si="54"/>
        <v>0</v>
      </c>
      <c r="BF35" s="1208">
        <f t="shared" ca="1" si="54"/>
        <v>0</v>
      </c>
      <c r="BG35" s="1208">
        <f t="shared" ca="1" si="54"/>
        <v>0</v>
      </c>
      <c r="BH35" s="1208">
        <f t="shared" ca="1" si="54"/>
        <v>0</v>
      </c>
      <c r="BI35" s="1208">
        <f t="shared" ca="1" si="54"/>
        <v>0</v>
      </c>
      <c r="BJ35" s="1208">
        <f t="shared" ca="1" si="54"/>
        <v>0</v>
      </c>
      <c r="BK35" s="1208">
        <f t="shared" ca="1" si="54"/>
        <v>0</v>
      </c>
      <c r="BL35" s="1208">
        <f t="shared" ca="1" si="54"/>
        <v>0</v>
      </c>
      <c r="BM35" s="1208">
        <f t="shared" ca="1" si="54"/>
        <v>0</v>
      </c>
      <c r="BN35" s="1208">
        <f t="shared" ca="1" si="54"/>
        <v>0</v>
      </c>
      <c r="BO35" s="1208">
        <f t="shared" ca="1" si="54"/>
        <v>0</v>
      </c>
      <c r="BP35" s="1208">
        <f t="shared" ca="1" si="54"/>
        <v>0</v>
      </c>
      <c r="BQ35" s="1208">
        <f t="shared" ca="1" si="54"/>
        <v>0</v>
      </c>
      <c r="BR35" s="1208">
        <f t="shared" ca="1" si="54"/>
        <v>0</v>
      </c>
      <c r="BS35" s="1208">
        <f t="shared" ca="1" si="54"/>
        <v>0</v>
      </c>
      <c r="BT35" s="1208">
        <f t="shared" ca="1" si="54"/>
        <v>0</v>
      </c>
      <c r="BU35" s="1208">
        <f t="shared" ref="BU35:CE35" ca="1" si="55">BU22*BU17</f>
        <v>0</v>
      </c>
      <c r="BV35" s="1208">
        <f t="shared" ca="1" si="55"/>
        <v>0</v>
      </c>
      <c r="BW35" s="1208">
        <f t="shared" ca="1" si="55"/>
        <v>0</v>
      </c>
      <c r="BX35" s="1208">
        <f t="shared" ca="1" si="55"/>
        <v>0</v>
      </c>
      <c r="BY35" s="1208">
        <f t="shared" ca="1" si="55"/>
        <v>0</v>
      </c>
      <c r="BZ35" s="1208">
        <f t="shared" ca="1" si="55"/>
        <v>0</v>
      </c>
      <c r="CA35" s="1208">
        <f t="shared" ca="1" si="55"/>
        <v>0</v>
      </c>
      <c r="CB35" s="1208">
        <f t="shared" ca="1" si="55"/>
        <v>0</v>
      </c>
      <c r="CC35" s="1208">
        <f t="shared" ca="1" si="55"/>
        <v>0</v>
      </c>
      <c r="CD35" s="1208">
        <f t="shared" ca="1" si="55"/>
        <v>0</v>
      </c>
      <c r="CE35" s="1208">
        <f t="shared" ca="1" si="55"/>
        <v>0</v>
      </c>
    </row>
    <row r="36" spans="1:83" s="63" customFormat="1" hidden="1">
      <c r="A36" s="110"/>
      <c r="B36" s="1426"/>
      <c r="C36" s="1427"/>
      <c r="D36" s="428" t="str">
        <f>FiscalYear_Period3</f>
        <v xml:space="preserve"> </v>
      </c>
      <c r="E36" s="1208">
        <f t="shared" ca="1" si="12"/>
        <v>0</v>
      </c>
      <c r="F36" s="1208">
        <f t="shared" ref="F36:F74" ca="1" si="56">SUMIF($H$7:$CE$7,"=HOSP",H36:CE36)</f>
        <v>0</v>
      </c>
      <c r="G36" s="1212">
        <f t="shared" ca="1" si="51"/>
        <v>0</v>
      </c>
      <c r="H36" s="1208">
        <f ca="1">H23*H17</f>
        <v>0</v>
      </c>
      <c r="I36" s="1208">
        <f t="shared" ref="I36:BT36" ca="1" si="57">I23*I17</f>
        <v>0</v>
      </c>
      <c r="J36" s="1208">
        <f t="shared" ca="1" si="57"/>
        <v>0</v>
      </c>
      <c r="K36" s="1208">
        <f t="shared" ca="1" si="57"/>
        <v>0</v>
      </c>
      <c r="L36" s="1208">
        <f t="shared" ca="1" si="57"/>
        <v>0</v>
      </c>
      <c r="M36" s="1208">
        <f t="shared" ca="1" si="57"/>
        <v>0</v>
      </c>
      <c r="N36" s="1208">
        <f t="shared" ca="1" si="57"/>
        <v>0</v>
      </c>
      <c r="O36" s="1208">
        <f t="shared" ca="1" si="57"/>
        <v>0</v>
      </c>
      <c r="P36" s="1208">
        <f t="shared" ca="1" si="57"/>
        <v>0</v>
      </c>
      <c r="Q36" s="1208">
        <f t="shared" ca="1" si="57"/>
        <v>0</v>
      </c>
      <c r="R36" s="1208">
        <f t="shared" ca="1" si="57"/>
        <v>0</v>
      </c>
      <c r="S36" s="1208">
        <f t="shared" ca="1" si="57"/>
        <v>0</v>
      </c>
      <c r="T36" s="1208">
        <f t="shared" ca="1" si="57"/>
        <v>0</v>
      </c>
      <c r="U36" s="1208">
        <f t="shared" ca="1" si="57"/>
        <v>0</v>
      </c>
      <c r="V36" s="1208">
        <f t="shared" ca="1" si="57"/>
        <v>0</v>
      </c>
      <c r="W36" s="1208">
        <f t="shared" ca="1" si="57"/>
        <v>0</v>
      </c>
      <c r="X36" s="1208">
        <f t="shared" ca="1" si="57"/>
        <v>0</v>
      </c>
      <c r="Y36" s="1208">
        <f t="shared" ca="1" si="57"/>
        <v>0</v>
      </c>
      <c r="Z36" s="1208">
        <f t="shared" ca="1" si="57"/>
        <v>0</v>
      </c>
      <c r="AA36" s="1208">
        <f t="shared" ca="1" si="57"/>
        <v>0</v>
      </c>
      <c r="AB36" s="1208">
        <f t="shared" ca="1" si="57"/>
        <v>0</v>
      </c>
      <c r="AC36" s="1208">
        <f t="shared" ca="1" si="57"/>
        <v>0</v>
      </c>
      <c r="AD36" s="1208">
        <f t="shared" ca="1" si="57"/>
        <v>0</v>
      </c>
      <c r="AE36" s="1208">
        <f t="shared" ca="1" si="57"/>
        <v>0</v>
      </c>
      <c r="AF36" s="1208">
        <f t="shared" ca="1" si="57"/>
        <v>0</v>
      </c>
      <c r="AG36" s="1208">
        <f t="shared" ca="1" si="57"/>
        <v>0</v>
      </c>
      <c r="AH36" s="1208">
        <f t="shared" ca="1" si="57"/>
        <v>0</v>
      </c>
      <c r="AI36" s="1208">
        <f t="shared" ca="1" si="57"/>
        <v>0</v>
      </c>
      <c r="AJ36" s="1208">
        <f t="shared" ca="1" si="57"/>
        <v>0</v>
      </c>
      <c r="AK36" s="1208">
        <f t="shared" ca="1" si="57"/>
        <v>0</v>
      </c>
      <c r="AL36" s="1208">
        <f t="shared" ca="1" si="57"/>
        <v>0</v>
      </c>
      <c r="AM36" s="1208">
        <f t="shared" ca="1" si="57"/>
        <v>0</v>
      </c>
      <c r="AN36" s="1208">
        <f t="shared" ca="1" si="57"/>
        <v>0</v>
      </c>
      <c r="AO36" s="1208">
        <f t="shared" ca="1" si="57"/>
        <v>0</v>
      </c>
      <c r="AP36" s="1208">
        <f t="shared" ca="1" si="57"/>
        <v>0</v>
      </c>
      <c r="AQ36" s="1208">
        <f t="shared" ca="1" si="57"/>
        <v>0</v>
      </c>
      <c r="AR36" s="1208">
        <f t="shared" ca="1" si="57"/>
        <v>0</v>
      </c>
      <c r="AS36" s="1208">
        <f t="shared" ca="1" si="57"/>
        <v>0</v>
      </c>
      <c r="AT36" s="1208">
        <f t="shared" ca="1" si="57"/>
        <v>0</v>
      </c>
      <c r="AU36" s="1208">
        <f t="shared" ca="1" si="57"/>
        <v>0</v>
      </c>
      <c r="AV36" s="1208">
        <f t="shared" ca="1" si="57"/>
        <v>0</v>
      </c>
      <c r="AW36" s="1208">
        <f t="shared" ca="1" si="57"/>
        <v>0</v>
      </c>
      <c r="AX36" s="1208">
        <f t="shared" ca="1" si="57"/>
        <v>0</v>
      </c>
      <c r="AY36" s="1208">
        <f t="shared" ca="1" si="57"/>
        <v>0</v>
      </c>
      <c r="AZ36" s="1208">
        <f t="shared" ca="1" si="57"/>
        <v>0</v>
      </c>
      <c r="BA36" s="1208">
        <f t="shared" ca="1" si="57"/>
        <v>0</v>
      </c>
      <c r="BB36" s="1208">
        <f t="shared" ca="1" si="57"/>
        <v>0</v>
      </c>
      <c r="BC36" s="1208">
        <f t="shared" ca="1" si="57"/>
        <v>0</v>
      </c>
      <c r="BD36" s="1208">
        <f t="shared" ca="1" si="57"/>
        <v>0</v>
      </c>
      <c r="BE36" s="1208">
        <f t="shared" ca="1" si="57"/>
        <v>0</v>
      </c>
      <c r="BF36" s="1208">
        <f t="shared" ca="1" si="57"/>
        <v>0</v>
      </c>
      <c r="BG36" s="1208">
        <f t="shared" ca="1" si="57"/>
        <v>0</v>
      </c>
      <c r="BH36" s="1208">
        <f t="shared" ca="1" si="57"/>
        <v>0</v>
      </c>
      <c r="BI36" s="1208">
        <f t="shared" ca="1" si="57"/>
        <v>0</v>
      </c>
      <c r="BJ36" s="1208">
        <f t="shared" ca="1" si="57"/>
        <v>0</v>
      </c>
      <c r="BK36" s="1208">
        <f t="shared" ca="1" si="57"/>
        <v>0</v>
      </c>
      <c r="BL36" s="1208">
        <f t="shared" ca="1" si="57"/>
        <v>0</v>
      </c>
      <c r="BM36" s="1208">
        <f t="shared" ca="1" si="57"/>
        <v>0</v>
      </c>
      <c r="BN36" s="1208">
        <f t="shared" ca="1" si="57"/>
        <v>0</v>
      </c>
      <c r="BO36" s="1208">
        <f t="shared" ca="1" si="57"/>
        <v>0</v>
      </c>
      <c r="BP36" s="1208">
        <f t="shared" ca="1" si="57"/>
        <v>0</v>
      </c>
      <c r="BQ36" s="1208">
        <f t="shared" ca="1" si="57"/>
        <v>0</v>
      </c>
      <c r="BR36" s="1208">
        <f t="shared" ca="1" si="57"/>
        <v>0</v>
      </c>
      <c r="BS36" s="1208">
        <f t="shared" ca="1" si="57"/>
        <v>0</v>
      </c>
      <c r="BT36" s="1208">
        <f t="shared" ca="1" si="57"/>
        <v>0</v>
      </c>
      <c r="BU36" s="1208">
        <f t="shared" ref="BU36:CE36" ca="1" si="58">BU23*BU17</f>
        <v>0</v>
      </c>
      <c r="BV36" s="1208">
        <f t="shared" ca="1" si="58"/>
        <v>0</v>
      </c>
      <c r="BW36" s="1208">
        <f t="shared" ca="1" si="58"/>
        <v>0</v>
      </c>
      <c r="BX36" s="1208">
        <f t="shared" ca="1" si="58"/>
        <v>0</v>
      </c>
      <c r="BY36" s="1208">
        <f t="shared" ca="1" si="58"/>
        <v>0</v>
      </c>
      <c r="BZ36" s="1208">
        <f t="shared" ca="1" si="58"/>
        <v>0</v>
      </c>
      <c r="CA36" s="1208">
        <f t="shared" ca="1" si="58"/>
        <v>0</v>
      </c>
      <c r="CB36" s="1208">
        <f t="shared" ca="1" si="58"/>
        <v>0</v>
      </c>
      <c r="CC36" s="1208">
        <f t="shared" ca="1" si="58"/>
        <v>0</v>
      </c>
      <c r="CD36" s="1208">
        <f t="shared" ca="1" si="58"/>
        <v>0</v>
      </c>
      <c r="CE36" s="1208">
        <f t="shared" ca="1" si="58"/>
        <v>0</v>
      </c>
    </row>
    <row r="37" spans="1:83" s="63" customFormat="1" hidden="1">
      <c r="A37" s="110"/>
      <c r="B37" s="1407" t="s">
        <v>153</v>
      </c>
      <c r="C37" s="1408"/>
      <c r="D37" s="428" t="str">
        <f>FiscalYear_Period1</f>
        <v>07/01/12 - 06/30/13</v>
      </c>
      <c r="E37" s="1208">
        <f t="shared" ca="1" si="12"/>
        <v>0</v>
      </c>
      <c r="F37" s="1208">
        <f t="shared" ca="1" si="56"/>
        <v>0</v>
      </c>
      <c r="G37" s="1212">
        <f t="shared" ca="1" si="51"/>
        <v>0</v>
      </c>
      <c r="H37" s="1208">
        <f ca="1">H21*H18</f>
        <v>0</v>
      </c>
      <c r="I37" s="1208">
        <f t="shared" ref="I37:BT37" ca="1" si="59">I21*I18</f>
        <v>0</v>
      </c>
      <c r="J37" s="1208">
        <f t="shared" ca="1" si="59"/>
        <v>0</v>
      </c>
      <c r="K37" s="1208">
        <f t="shared" ca="1" si="59"/>
        <v>0</v>
      </c>
      <c r="L37" s="1208">
        <f t="shared" ca="1" si="59"/>
        <v>0</v>
      </c>
      <c r="M37" s="1208">
        <f t="shared" ca="1" si="59"/>
        <v>0</v>
      </c>
      <c r="N37" s="1208">
        <f t="shared" ca="1" si="59"/>
        <v>0</v>
      </c>
      <c r="O37" s="1208">
        <f t="shared" ca="1" si="59"/>
        <v>0</v>
      </c>
      <c r="P37" s="1208">
        <f t="shared" ca="1" si="59"/>
        <v>0</v>
      </c>
      <c r="Q37" s="1208">
        <f t="shared" ca="1" si="59"/>
        <v>0</v>
      </c>
      <c r="R37" s="1208">
        <f t="shared" ca="1" si="59"/>
        <v>0</v>
      </c>
      <c r="S37" s="1208">
        <f t="shared" ca="1" si="59"/>
        <v>0</v>
      </c>
      <c r="T37" s="1208">
        <f t="shared" ca="1" si="59"/>
        <v>0</v>
      </c>
      <c r="U37" s="1208">
        <f t="shared" ca="1" si="59"/>
        <v>0</v>
      </c>
      <c r="V37" s="1208">
        <f t="shared" ca="1" si="59"/>
        <v>0</v>
      </c>
      <c r="W37" s="1208">
        <f t="shared" ca="1" si="59"/>
        <v>0</v>
      </c>
      <c r="X37" s="1208">
        <f t="shared" ca="1" si="59"/>
        <v>0</v>
      </c>
      <c r="Y37" s="1208">
        <f t="shared" ca="1" si="59"/>
        <v>0</v>
      </c>
      <c r="Z37" s="1208">
        <f t="shared" ca="1" si="59"/>
        <v>0</v>
      </c>
      <c r="AA37" s="1208">
        <f t="shared" ca="1" si="59"/>
        <v>0</v>
      </c>
      <c r="AB37" s="1208">
        <f t="shared" ca="1" si="59"/>
        <v>0</v>
      </c>
      <c r="AC37" s="1208">
        <f t="shared" ca="1" si="59"/>
        <v>0</v>
      </c>
      <c r="AD37" s="1208">
        <f t="shared" ca="1" si="59"/>
        <v>0</v>
      </c>
      <c r="AE37" s="1208">
        <f t="shared" ca="1" si="59"/>
        <v>0</v>
      </c>
      <c r="AF37" s="1208">
        <f t="shared" ca="1" si="59"/>
        <v>0</v>
      </c>
      <c r="AG37" s="1208">
        <f t="shared" ca="1" si="59"/>
        <v>0</v>
      </c>
      <c r="AH37" s="1208">
        <f t="shared" ca="1" si="59"/>
        <v>0</v>
      </c>
      <c r="AI37" s="1208">
        <f t="shared" ca="1" si="59"/>
        <v>0</v>
      </c>
      <c r="AJ37" s="1208">
        <f t="shared" ca="1" si="59"/>
        <v>0</v>
      </c>
      <c r="AK37" s="1208">
        <f t="shared" ca="1" si="59"/>
        <v>0</v>
      </c>
      <c r="AL37" s="1208">
        <f t="shared" ca="1" si="59"/>
        <v>0</v>
      </c>
      <c r="AM37" s="1208">
        <f t="shared" ca="1" si="59"/>
        <v>0</v>
      </c>
      <c r="AN37" s="1208">
        <f t="shared" ca="1" si="59"/>
        <v>0</v>
      </c>
      <c r="AO37" s="1208">
        <f t="shared" ca="1" si="59"/>
        <v>0</v>
      </c>
      <c r="AP37" s="1208">
        <f t="shared" ca="1" si="59"/>
        <v>0</v>
      </c>
      <c r="AQ37" s="1208">
        <f t="shared" ca="1" si="59"/>
        <v>0</v>
      </c>
      <c r="AR37" s="1208">
        <f t="shared" ca="1" si="59"/>
        <v>0</v>
      </c>
      <c r="AS37" s="1208">
        <f t="shared" ca="1" si="59"/>
        <v>0</v>
      </c>
      <c r="AT37" s="1208">
        <f t="shared" ca="1" si="59"/>
        <v>0</v>
      </c>
      <c r="AU37" s="1208">
        <f t="shared" ca="1" si="59"/>
        <v>0</v>
      </c>
      <c r="AV37" s="1208">
        <f t="shared" ca="1" si="59"/>
        <v>0</v>
      </c>
      <c r="AW37" s="1208">
        <f t="shared" ca="1" si="59"/>
        <v>0</v>
      </c>
      <c r="AX37" s="1208">
        <f t="shared" ca="1" si="59"/>
        <v>0</v>
      </c>
      <c r="AY37" s="1208">
        <f t="shared" ca="1" si="59"/>
        <v>0</v>
      </c>
      <c r="AZ37" s="1208">
        <f t="shared" ca="1" si="59"/>
        <v>0</v>
      </c>
      <c r="BA37" s="1208">
        <f t="shared" ca="1" si="59"/>
        <v>0</v>
      </c>
      <c r="BB37" s="1208">
        <f t="shared" ca="1" si="59"/>
        <v>0</v>
      </c>
      <c r="BC37" s="1208">
        <f t="shared" ca="1" si="59"/>
        <v>0</v>
      </c>
      <c r="BD37" s="1208">
        <f t="shared" ca="1" si="59"/>
        <v>0</v>
      </c>
      <c r="BE37" s="1208">
        <f t="shared" ca="1" si="59"/>
        <v>0</v>
      </c>
      <c r="BF37" s="1208">
        <f t="shared" ca="1" si="59"/>
        <v>0</v>
      </c>
      <c r="BG37" s="1208">
        <f t="shared" ca="1" si="59"/>
        <v>0</v>
      </c>
      <c r="BH37" s="1208">
        <f t="shared" ca="1" si="59"/>
        <v>0</v>
      </c>
      <c r="BI37" s="1208">
        <f t="shared" ca="1" si="59"/>
        <v>0</v>
      </c>
      <c r="BJ37" s="1208">
        <f t="shared" ca="1" si="59"/>
        <v>0</v>
      </c>
      <c r="BK37" s="1208">
        <f t="shared" ca="1" si="59"/>
        <v>0</v>
      </c>
      <c r="BL37" s="1208">
        <f t="shared" ca="1" si="59"/>
        <v>0</v>
      </c>
      <c r="BM37" s="1208">
        <f t="shared" ca="1" si="59"/>
        <v>0</v>
      </c>
      <c r="BN37" s="1208">
        <f t="shared" ca="1" si="59"/>
        <v>0</v>
      </c>
      <c r="BO37" s="1208">
        <f t="shared" ca="1" si="59"/>
        <v>0</v>
      </c>
      <c r="BP37" s="1208">
        <f t="shared" ca="1" si="59"/>
        <v>0</v>
      </c>
      <c r="BQ37" s="1208">
        <f t="shared" ca="1" si="59"/>
        <v>0</v>
      </c>
      <c r="BR37" s="1208">
        <f t="shared" ca="1" si="59"/>
        <v>0</v>
      </c>
      <c r="BS37" s="1208">
        <f t="shared" ca="1" si="59"/>
        <v>0</v>
      </c>
      <c r="BT37" s="1208">
        <f t="shared" ca="1" si="59"/>
        <v>0</v>
      </c>
      <c r="BU37" s="1208">
        <f t="shared" ref="BU37:CE37" ca="1" si="60">BU21*BU18</f>
        <v>0</v>
      </c>
      <c r="BV37" s="1208">
        <f t="shared" ca="1" si="60"/>
        <v>0</v>
      </c>
      <c r="BW37" s="1208">
        <f t="shared" ca="1" si="60"/>
        <v>0</v>
      </c>
      <c r="BX37" s="1208">
        <f t="shared" ca="1" si="60"/>
        <v>0</v>
      </c>
      <c r="BY37" s="1208">
        <f t="shared" ca="1" si="60"/>
        <v>0</v>
      </c>
      <c r="BZ37" s="1208">
        <f t="shared" ca="1" si="60"/>
        <v>0</v>
      </c>
      <c r="CA37" s="1208">
        <f t="shared" ca="1" si="60"/>
        <v>0</v>
      </c>
      <c r="CB37" s="1208">
        <f t="shared" ca="1" si="60"/>
        <v>0</v>
      </c>
      <c r="CC37" s="1208">
        <f t="shared" ca="1" si="60"/>
        <v>0</v>
      </c>
      <c r="CD37" s="1208">
        <f t="shared" ca="1" si="60"/>
        <v>0</v>
      </c>
      <c r="CE37" s="1208">
        <f t="shared" ca="1" si="60"/>
        <v>0</v>
      </c>
    </row>
    <row r="38" spans="1:83" s="63" customFormat="1" hidden="1">
      <c r="A38" s="110"/>
      <c r="B38" s="1409"/>
      <c r="C38" s="1410"/>
      <c r="D38" s="428" t="str">
        <f>FiscalYear_Period2</f>
        <v xml:space="preserve"> </v>
      </c>
      <c r="E38" s="1208">
        <f t="shared" ca="1" si="12"/>
        <v>0</v>
      </c>
      <c r="F38" s="1208">
        <f t="shared" ca="1" si="56"/>
        <v>0</v>
      </c>
      <c r="G38" s="1212">
        <f ca="1">SUM(H38:CE38)</f>
        <v>0</v>
      </c>
      <c r="H38" s="1208">
        <f ca="1">H22*H18</f>
        <v>0</v>
      </c>
      <c r="I38" s="1208">
        <f t="shared" ref="I38:BT38" ca="1" si="61">I22*I18</f>
        <v>0</v>
      </c>
      <c r="J38" s="1208">
        <f t="shared" ca="1" si="61"/>
        <v>0</v>
      </c>
      <c r="K38" s="1208">
        <f t="shared" ca="1" si="61"/>
        <v>0</v>
      </c>
      <c r="L38" s="1208">
        <f t="shared" ca="1" si="61"/>
        <v>0</v>
      </c>
      <c r="M38" s="1208">
        <f t="shared" ca="1" si="61"/>
        <v>0</v>
      </c>
      <c r="N38" s="1208">
        <f t="shared" ca="1" si="61"/>
        <v>0</v>
      </c>
      <c r="O38" s="1208">
        <f t="shared" ca="1" si="61"/>
        <v>0</v>
      </c>
      <c r="P38" s="1208">
        <f t="shared" ca="1" si="61"/>
        <v>0</v>
      </c>
      <c r="Q38" s="1208">
        <f t="shared" ca="1" si="61"/>
        <v>0</v>
      </c>
      <c r="R38" s="1208">
        <f t="shared" ca="1" si="61"/>
        <v>0</v>
      </c>
      <c r="S38" s="1208">
        <f t="shared" ca="1" si="61"/>
        <v>0</v>
      </c>
      <c r="T38" s="1208">
        <f t="shared" ca="1" si="61"/>
        <v>0</v>
      </c>
      <c r="U38" s="1208">
        <f t="shared" ca="1" si="61"/>
        <v>0</v>
      </c>
      <c r="V38" s="1208">
        <f t="shared" ca="1" si="61"/>
        <v>0</v>
      </c>
      <c r="W38" s="1208">
        <f t="shared" ca="1" si="61"/>
        <v>0</v>
      </c>
      <c r="X38" s="1208">
        <f t="shared" ca="1" si="61"/>
        <v>0</v>
      </c>
      <c r="Y38" s="1208">
        <f t="shared" ca="1" si="61"/>
        <v>0</v>
      </c>
      <c r="Z38" s="1208">
        <f t="shared" ca="1" si="61"/>
        <v>0</v>
      </c>
      <c r="AA38" s="1208">
        <f t="shared" ca="1" si="61"/>
        <v>0</v>
      </c>
      <c r="AB38" s="1208">
        <f t="shared" ca="1" si="61"/>
        <v>0</v>
      </c>
      <c r="AC38" s="1208">
        <f t="shared" ca="1" si="61"/>
        <v>0</v>
      </c>
      <c r="AD38" s="1208">
        <f t="shared" ca="1" si="61"/>
        <v>0</v>
      </c>
      <c r="AE38" s="1208">
        <f t="shared" ca="1" si="61"/>
        <v>0</v>
      </c>
      <c r="AF38" s="1208">
        <f t="shared" ca="1" si="61"/>
        <v>0</v>
      </c>
      <c r="AG38" s="1208">
        <f t="shared" ca="1" si="61"/>
        <v>0</v>
      </c>
      <c r="AH38" s="1208">
        <f t="shared" ca="1" si="61"/>
        <v>0</v>
      </c>
      <c r="AI38" s="1208">
        <f t="shared" ca="1" si="61"/>
        <v>0</v>
      </c>
      <c r="AJ38" s="1208">
        <f t="shared" ca="1" si="61"/>
        <v>0</v>
      </c>
      <c r="AK38" s="1208">
        <f t="shared" ca="1" si="61"/>
        <v>0</v>
      </c>
      <c r="AL38" s="1208">
        <f t="shared" ca="1" si="61"/>
        <v>0</v>
      </c>
      <c r="AM38" s="1208">
        <f t="shared" ca="1" si="61"/>
        <v>0</v>
      </c>
      <c r="AN38" s="1208">
        <f t="shared" ca="1" si="61"/>
        <v>0</v>
      </c>
      <c r="AO38" s="1208">
        <f t="shared" ca="1" si="61"/>
        <v>0</v>
      </c>
      <c r="AP38" s="1208">
        <f t="shared" ca="1" si="61"/>
        <v>0</v>
      </c>
      <c r="AQ38" s="1208">
        <f t="shared" ca="1" si="61"/>
        <v>0</v>
      </c>
      <c r="AR38" s="1208">
        <f t="shared" ca="1" si="61"/>
        <v>0</v>
      </c>
      <c r="AS38" s="1208">
        <f t="shared" ca="1" si="61"/>
        <v>0</v>
      </c>
      <c r="AT38" s="1208">
        <f t="shared" ca="1" si="61"/>
        <v>0</v>
      </c>
      <c r="AU38" s="1208">
        <f t="shared" ca="1" si="61"/>
        <v>0</v>
      </c>
      <c r="AV38" s="1208">
        <f t="shared" ca="1" si="61"/>
        <v>0</v>
      </c>
      <c r="AW38" s="1208">
        <f t="shared" ca="1" si="61"/>
        <v>0</v>
      </c>
      <c r="AX38" s="1208">
        <f t="shared" ca="1" si="61"/>
        <v>0</v>
      </c>
      <c r="AY38" s="1208">
        <f t="shared" ca="1" si="61"/>
        <v>0</v>
      </c>
      <c r="AZ38" s="1208">
        <f t="shared" ca="1" si="61"/>
        <v>0</v>
      </c>
      <c r="BA38" s="1208">
        <f t="shared" ca="1" si="61"/>
        <v>0</v>
      </c>
      <c r="BB38" s="1208">
        <f t="shared" ca="1" si="61"/>
        <v>0</v>
      </c>
      <c r="BC38" s="1208">
        <f t="shared" ca="1" si="61"/>
        <v>0</v>
      </c>
      <c r="BD38" s="1208">
        <f t="shared" ca="1" si="61"/>
        <v>0</v>
      </c>
      <c r="BE38" s="1208">
        <f t="shared" ca="1" si="61"/>
        <v>0</v>
      </c>
      <c r="BF38" s="1208">
        <f t="shared" ca="1" si="61"/>
        <v>0</v>
      </c>
      <c r="BG38" s="1208">
        <f t="shared" ca="1" si="61"/>
        <v>0</v>
      </c>
      <c r="BH38" s="1208">
        <f t="shared" ca="1" si="61"/>
        <v>0</v>
      </c>
      <c r="BI38" s="1208">
        <f t="shared" ca="1" si="61"/>
        <v>0</v>
      </c>
      <c r="BJ38" s="1208">
        <f t="shared" ca="1" si="61"/>
        <v>0</v>
      </c>
      <c r="BK38" s="1208">
        <f t="shared" ca="1" si="61"/>
        <v>0</v>
      </c>
      <c r="BL38" s="1208">
        <f t="shared" ca="1" si="61"/>
        <v>0</v>
      </c>
      <c r="BM38" s="1208">
        <f t="shared" ca="1" si="61"/>
        <v>0</v>
      </c>
      <c r="BN38" s="1208">
        <f t="shared" ca="1" si="61"/>
        <v>0</v>
      </c>
      <c r="BO38" s="1208">
        <f t="shared" ca="1" si="61"/>
        <v>0</v>
      </c>
      <c r="BP38" s="1208">
        <f t="shared" ca="1" si="61"/>
        <v>0</v>
      </c>
      <c r="BQ38" s="1208">
        <f t="shared" ca="1" si="61"/>
        <v>0</v>
      </c>
      <c r="BR38" s="1208">
        <f t="shared" ca="1" si="61"/>
        <v>0</v>
      </c>
      <c r="BS38" s="1208">
        <f t="shared" ca="1" si="61"/>
        <v>0</v>
      </c>
      <c r="BT38" s="1208">
        <f t="shared" ca="1" si="61"/>
        <v>0</v>
      </c>
      <c r="BU38" s="1208">
        <f t="shared" ref="BU38:CE38" ca="1" si="62">BU22*BU18</f>
        <v>0</v>
      </c>
      <c r="BV38" s="1208">
        <f t="shared" ca="1" si="62"/>
        <v>0</v>
      </c>
      <c r="BW38" s="1208">
        <f t="shared" ca="1" si="62"/>
        <v>0</v>
      </c>
      <c r="BX38" s="1208">
        <f t="shared" ca="1" si="62"/>
        <v>0</v>
      </c>
      <c r="BY38" s="1208">
        <f t="shared" ca="1" si="62"/>
        <v>0</v>
      </c>
      <c r="BZ38" s="1208">
        <f t="shared" ca="1" si="62"/>
        <v>0</v>
      </c>
      <c r="CA38" s="1208">
        <f t="shared" ca="1" si="62"/>
        <v>0</v>
      </c>
      <c r="CB38" s="1208">
        <f t="shared" ca="1" si="62"/>
        <v>0</v>
      </c>
      <c r="CC38" s="1208">
        <f t="shared" ca="1" si="62"/>
        <v>0</v>
      </c>
      <c r="CD38" s="1208">
        <f t="shared" ca="1" si="62"/>
        <v>0</v>
      </c>
      <c r="CE38" s="1208">
        <f t="shared" ca="1" si="62"/>
        <v>0</v>
      </c>
    </row>
    <row r="39" spans="1:83" s="63" customFormat="1" hidden="1">
      <c r="A39" s="110"/>
      <c r="B39" s="1426"/>
      <c r="C39" s="1427"/>
      <c r="D39" s="428" t="str">
        <f>FiscalYear_Period3</f>
        <v xml:space="preserve"> </v>
      </c>
      <c r="E39" s="1208">
        <f t="shared" ca="1" si="12"/>
        <v>0</v>
      </c>
      <c r="F39" s="1208">
        <f t="shared" ca="1" si="56"/>
        <v>0</v>
      </c>
      <c r="G39" s="1212">
        <f t="shared" ca="1" si="51"/>
        <v>0</v>
      </c>
      <c r="H39" s="1208">
        <f ca="1">H23*H18</f>
        <v>0</v>
      </c>
      <c r="I39" s="1208">
        <f t="shared" ref="I39:BT39" ca="1" si="63">I23*I18</f>
        <v>0</v>
      </c>
      <c r="J39" s="1208">
        <f t="shared" ca="1" si="63"/>
        <v>0</v>
      </c>
      <c r="K39" s="1208">
        <f t="shared" ca="1" si="63"/>
        <v>0</v>
      </c>
      <c r="L39" s="1208">
        <f t="shared" ca="1" si="63"/>
        <v>0</v>
      </c>
      <c r="M39" s="1208">
        <f t="shared" ca="1" si="63"/>
        <v>0</v>
      </c>
      <c r="N39" s="1208">
        <f t="shared" ca="1" si="63"/>
        <v>0</v>
      </c>
      <c r="O39" s="1208">
        <f t="shared" ca="1" si="63"/>
        <v>0</v>
      </c>
      <c r="P39" s="1208">
        <f t="shared" ca="1" si="63"/>
        <v>0</v>
      </c>
      <c r="Q39" s="1208">
        <f t="shared" ca="1" si="63"/>
        <v>0</v>
      </c>
      <c r="R39" s="1208">
        <f t="shared" ca="1" si="63"/>
        <v>0</v>
      </c>
      <c r="S39" s="1208">
        <f t="shared" ca="1" si="63"/>
        <v>0</v>
      </c>
      <c r="T39" s="1208">
        <f t="shared" ca="1" si="63"/>
        <v>0</v>
      </c>
      <c r="U39" s="1208">
        <f t="shared" ca="1" si="63"/>
        <v>0</v>
      </c>
      <c r="V39" s="1208">
        <f t="shared" ca="1" si="63"/>
        <v>0</v>
      </c>
      <c r="W39" s="1208">
        <f t="shared" ca="1" si="63"/>
        <v>0</v>
      </c>
      <c r="X39" s="1208">
        <f t="shared" ca="1" si="63"/>
        <v>0</v>
      </c>
      <c r="Y39" s="1208">
        <f t="shared" ca="1" si="63"/>
        <v>0</v>
      </c>
      <c r="Z39" s="1208">
        <f t="shared" ca="1" si="63"/>
        <v>0</v>
      </c>
      <c r="AA39" s="1208">
        <f t="shared" ca="1" si="63"/>
        <v>0</v>
      </c>
      <c r="AB39" s="1208">
        <f t="shared" ca="1" si="63"/>
        <v>0</v>
      </c>
      <c r="AC39" s="1208">
        <f t="shared" ca="1" si="63"/>
        <v>0</v>
      </c>
      <c r="AD39" s="1208">
        <f t="shared" ca="1" si="63"/>
        <v>0</v>
      </c>
      <c r="AE39" s="1208">
        <f t="shared" ca="1" si="63"/>
        <v>0</v>
      </c>
      <c r="AF39" s="1208">
        <f t="shared" ca="1" si="63"/>
        <v>0</v>
      </c>
      <c r="AG39" s="1208">
        <f t="shared" ca="1" si="63"/>
        <v>0</v>
      </c>
      <c r="AH39" s="1208">
        <f t="shared" ca="1" si="63"/>
        <v>0</v>
      </c>
      <c r="AI39" s="1208">
        <f t="shared" ca="1" si="63"/>
        <v>0</v>
      </c>
      <c r="AJ39" s="1208">
        <f t="shared" ca="1" si="63"/>
        <v>0</v>
      </c>
      <c r="AK39" s="1208">
        <f t="shared" ca="1" si="63"/>
        <v>0</v>
      </c>
      <c r="AL39" s="1208">
        <f t="shared" ca="1" si="63"/>
        <v>0</v>
      </c>
      <c r="AM39" s="1208">
        <f t="shared" ca="1" si="63"/>
        <v>0</v>
      </c>
      <c r="AN39" s="1208">
        <f t="shared" ca="1" si="63"/>
        <v>0</v>
      </c>
      <c r="AO39" s="1208">
        <f t="shared" ca="1" si="63"/>
        <v>0</v>
      </c>
      <c r="AP39" s="1208">
        <f t="shared" ca="1" si="63"/>
        <v>0</v>
      </c>
      <c r="AQ39" s="1208">
        <f t="shared" ca="1" si="63"/>
        <v>0</v>
      </c>
      <c r="AR39" s="1208">
        <f t="shared" ca="1" si="63"/>
        <v>0</v>
      </c>
      <c r="AS39" s="1208">
        <f t="shared" ca="1" si="63"/>
        <v>0</v>
      </c>
      <c r="AT39" s="1208">
        <f t="shared" ca="1" si="63"/>
        <v>0</v>
      </c>
      <c r="AU39" s="1208">
        <f t="shared" ca="1" si="63"/>
        <v>0</v>
      </c>
      <c r="AV39" s="1208">
        <f t="shared" ca="1" si="63"/>
        <v>0</v>
      </c>
      <c r="AW39" s="1208">
        <f t="shared" ca="1" si="63"/>
        <v>0</v>
      </c>
      <c r="AX39" s="1208">
        <f t="shared" ca="1" si="63"/>
        <v>0</v>
      </c>
      <c r="AY39" s="1208">
        <f t="shared" ca="1" si="63"/>
        <v>0</v>
      </c>
      <c r="AZ39" s="1208">
        <f t="shared" ca="1" si="63"/>
        <v>0</v>
      </c>
      <c r="BA39" s="1208">
        <f t="shared" ca="1" si="63"/>
        <v>0</v>
      </c>
      <c r="BB39" s="1208">
        <f t="shared" ca="1" si="63"/>
        <v>0</v>
      </c>
      <c r="BC39" s="1208">
        <f t="shared" ca="1" si="63"/>
        <v>0</v>
      </c>
      <c r="BD39" s="1208">
        <f t="shared" ca="1" si="63"/>
        <v>0</v>
      </c>
      <c r="BE39" s="1208">
        <f t="shared" ca="1" si="63"/>
        <v>0</v>
      </c>
      <c r="BF39" s="1208">
        <f t="shared" ca="1" si="63"/>
        <v>0</v>
      </c>
      <c r="BG39" s="1208">
        <f t="shared" ca="1" si="63"/>
        <v>0</v>
      </c>
      <c r="BH39" s="1208">
        <f t="shared" ca="1" si="63"/>
        <v>0</v>
      </c>
      <c r="BI39" s="1208">
        <f t="shared" ca="1" si="63"/>
        <v>0</v>
      </c>
      <c r="BJ39" s="1208">
        <f t="shared" ca="1" si="63"/>
        <v>0</v>
      </c>
      <c r="BK39" s="1208">
        <f t="shared" ca="1" si="63"/>
        <v>0</v>
      </c>
      <c r="BL39" s="1208">
        <f t="shared" ca="1" si="63"/>
        <v>0</v>
      </c>
      <c r="BM39" s="1208">
        <f t="shared" ca="1" si="63"/>
        <v>0</v>
      </c>
      <c r="BN39" s="1208">
        <f t="shared" ca="1" si="63"/>
        <v>0</v>
      </c>
      <c r="BO39" s="1208">
        <f t="shared" ca="1" si="63"/>
        <v>0</v>
      </c>
      <c r="BP39" s="1208">
        <f t="shared" ca="1" si="63"/>
        <v>0</v>
      </c>
      <c r="BQ39" s="1208">
        <f t="shared" ca="1" si="63"/>
        <v>0</v>
      </c>
      <c r="BR39" s="1208">
        <f t="shared" ca="1" si="63"/>
        <v>0</v>
      </c>
      <c r="BS39" s="1208">
        <f t="shared" ca="1" si="63"/>
        <v>0</v>
      </c>
      <c r="BT39" s="1208">
        <f t="shared" ca="1" si="63"/>
        <v>0</v>
      </c>
      <c r="BU39" s="1208">
        <f t="shared" ref="BU39:CE39" ca="1" si="64">BU23*BU18</f>
        <v>0</v>
      </c>
      <c r="BV39" s="1208">
        <f t="shared" ca="1" si="64"/>
        <v>0</v>
      </c>
      <c r="BW39" s="1208">
        <f t="shared" ca="1" si="64"/>
        <v>0</v>
      </c>
      <c r="BX39" s="1208">
        <f t="shared" ca="1" si="64"/>
        <v>0</v>
      </c>
      <c r="BY39" s="1208">
        <f t="shared" ca="1" si="64"/>
        <v>0</v>
      </c>
      <c r="BZ39" s="1208">
        <f t="shared" ca="1" si="64"/>
        <v>0</v>
      </c>
      <c r="CA39" s="1208">
        <f t="shared" ca="1" si="64"/>
        <v>0</v>
      </c>
      <c r="CB39" s="1208">
        <f t="shared" ca="1" si="64"/>
        <v>0</v>
      </c>
      <c r="CC39" s="1208">
        <f t="shared" ca="1" si="64"/>
        <v>0</v>
      </c>
      <c r="CD39" s="1208">
        <f t="shared" ca="1" si="64"/>
        <v>0</v>
      </c>
      <c r="CE39" s="1208">
        <f t="shared" ca="1" si="64"/>
        <v>0</v>
      </c>
    </row>
    <row r="40" spans="1:83" s="63" customFormat="1">
      <c r="A40" s="110">
        <v>15</v>
      </c>
      <c r="B40" s="1407" t="s">
        <v>154</v>
      </c>
      <c r="C40" s="1408"/>
      <c r="D40" s="428" t="str">
        <f>Entire_FiscalYear</f>
        <v>07/01/12 - 06/30/13</v>
      </c>
      <c r="E40" s="1208">
        <f t="shared" ca="1" si="12"/>
        <v>0</v>
      </c>
      <c r="F40" s="1208">
        <f t="shared" ca="1" si="56"/>
        <v>0</v>
      </c>
      <c r="G40" s="1212">
        <f ca="1">SUM(H40:CE40)</f>
        <v>0</v>
      </c>
      <c r="H40" s="1208">
        <f ca="1">H21*H19</f>
        <v>0</v>
      </c>
      <c r="I40" s="1208">
        <f t="shared" ref="I40:BT40" ca="1" si="65">I21*I19</f>
        <v>0</v>
      </c>
      <c r="J40" s="1208">
        <f t="shared" ca="1" si="65"/>
        <v>0</v>
      </c>
      <c r="K40" s="1208">
        <f t="shared" ca="1" si="65"/>
        <v>0</v>
      </c>
      <c r="L40" s="1208">
        <f t="shared" ca="1" si="65"/>
        <v>0</v>
      </c>
      <c r="M40" s="1208">
        <f t="shared" ca="1" si="65"/>
        <v>0</v>
      </c>
      <c r="N40" s="1208">
        <f t="shared" ca="1" si="65"/>
        <v>0</v>
      </c>
      <c r="O40" s="1208">
        <f t="shared" ca="1" si="65"/>
        <v>0</v>
      </c>
      <c r="P40" s="1208">
        <f t="shared" ca="1" si="65"/>
        <v>0</v>
      </c>
      <c r="Q40" s="1208">
        <f t="shared" ca="1" si="65"/>
        <v>0</v>
      </c>
      <c r="R40" s="1208">
        <f t="shared" ca="1" si="65"/>
        <v>0</v>
      </c>
      <c r="S40" s="1208">
        <f t="shared" ca="1" si="65"/>
        <v>0</v>
      </c>
      <c r="T40" s="1208">
        <f t="shared" ca="1" si="65"/>
        <v>0</v>
      </c>
      <c r="U40" s="1208">
        <f t="shared" ca="1" si="65"/>
        <v>0</v>
      </c>
      <c r="V40" s="1208">
        <f t="shared" ca="1" si="65"/>
        <v>0</v>
      </c>
      <c r="W40" s="1208">
        <f t="shared" ca="1" si="65"/>
        <v>0</v>
      </c>
      <c r="X40" s="1208">
        <f t="shared" ca="1" si="65"/>
        <v>0</v>
      </c>
      <c r="Y40" s="1208">
        <f t="shared" ca="1" si="65"/>
        <v>0</v>
      </c>
      <c r="Z40" s="1208">
        <f t="shared" ca="1" si="65"/>
        <v>0</v>
      </c>
      <c r="AA40" s="1208">
        <f t="shared" ca="1" si="65"/>
        <v>0</v>
      </c>
      <c r="AB40" s="1208">
        <f t="shared" ca="1" si="65"/>
        <v>0</v>
      </c>
      <c r="AC40" s="1208">
        <f t="shared" ca="1" si="65"/>
        <v>0</v>
      </c>
      <c r="AD40" s="1208">
        <f t="shared" ca="1" si="65"/>
        <v>0</v>
      </c>
      <c r="AE40" s="1208">
        <f t="shared" ca="1" si="65"/>
        <v>0</v>
      </c>
      <c r="AF40" s="1208">
        <f t="shared" ca="1" si="65"/>
        <v>0</v>
      </c>
      <c r="AG40" s="1208">
        <f t="shared" ca="1" si="65"/>
        <v>0</v>
      </c>
      <c r="AH40" s="1208">
        <f t="shared" ca="1" si="65"/>
        <v>0</v>
      </c>
      <c r="AI40" s="1208">
        <f t="shared" ca="1" si="65"/>
        <v>0</v>
      </c>
      <c r="AJ40" s="1208">
        <f t="shared" ca="1" si="65"/>
        <v>0</v>
      </c>
      <c r="AK40" s="1208">
        <f t="shared" ca="1" si="65"/>
        <v>0</v>
      </c>
      <c r="AL40" s="1208">
        <f t="shared" ca="1" si="65"/>
        <v>0</v>
      </c>
      <c r="AM40" s="1208">
        <f t="shared" ca="1" si="65"/>
        <v>0</v>
      </c>
      <c r="AN40" s="1208">
        <f t="shared" ca="1" si="65"/>
        <v>0</v>
      </c>
      <c r="AO40" s="1208">
        <f t="shared" ca="1" si="65"/>
        <v>0</v>
      </c>
      <c r="AP40" s="1208">
        <f t="shared" ca="1" si="65"/>
        <v>0</v>
      </c>
      <c r="AQ40" s="1208">
        <f t="shared" ca="1" si="65"/>
        <v>0</v>
      </c>
      <c r="AR40" s="1208">
        <f t="shared" ca="1" si="65"/>
        <v>0</v>
      </c>
      <c r="AS40" s="1208">
        <f t="shared" ca="1" si="65"/>
        <v>0</v>
      </c>
      <c r="AT40" s="1208">
        <f t="shared" ca="1" si="65"/>
        <v>0</v>
      </c>
      <c r="AU40" s="1208">
        <f t="shared" ca="1" si="65"/>
        <v>0</v>
      </c>
      <c r="AV40" s="1208">
        <f t="shared" ca="1" si="65"/>
        <v>0</v>
      </c>
      <c r="AW40" s="1208">
        <f t="shared" ca="1" si="65"/>
        <v>0</v>
      </c>
      <c r="AX40" s="1208">
        <f t="shared" ca="1" si="65"/>
        <v>0</v>
      </c>
      <c r="AY40" s="1208">
        <f t="shared" ca="1" si="65"/>
        <v>0</v>
      </c>
      <c r="AZ40" s="1208">
        <f t="shared" ca="1" si="65"/>
        <v>0</v>
      </c>
      <c r="BA40" s="1208">
        <f t="shared" ca="1" si="65"/>
        <v>0</v>
      </c>
      <c r="BB40" s="1208">
        <f t="shared" ca="1" si="65"/>
        <v>0</v>
      </c>
      <c r="BC40" s="1208">
        <f t="shared" ca="1" si="65"/>
        <v>0</v>
      </c>
      <c r="BD40" s="1208">
        <f t="shared" ca="1" si="65"/>
        <v>0</v>
      </c>
      <c r="BE40" s="1208">
        <f t="shared" ca="1" si="65"/>
        <v>0</v>
      </c>
      <c r="BF40" s="1208">
        <f t="shared" ca="1" si="65"/>
        <v>0</v>
      </c>
      <c r="BG40" s="1208">
        <f t="shared" ca="1" si="65"/>
        <v>0</v>
      </c>
      <c r="BH40" s="1208">
        <f t="shared" ca="1" si="65"/>
        <v>0</v>
      </c>
      <c r="BI40" s="1208">
        <f t="shared" ca="1" si="65"/>
        <v>0</v>
      </c>
      <c r="BJ40" s="1208">
        <f t="shared" ca="1" si="65"/>
        <v>0</v>
      </c>
      <c r="BK40" s="1208">
        <f t="shared" ca="1" si="65"/>
        <v>0</v>
      </c>
      <c r="BL40" s="1208">
        <f t="shared" ca="1" si="65"/>
        <v>0</v>
      </c>
      <c r="BM40" s="1208">
        <f t="shared" ca="1" si="65"/>
        <v>0</v>
      </c>
      <c r="BN40" s="1208">
        <f t="shared" ca="1" si="65"/>
        <v>0</v>
      </c>
      <c r="BO40" s="1208">
        <f t="shared" ca="1" si="65"/>
        <v>0</v>
      </c>
      <c r="BP40" s="1208">
        <f t="shared" ca="1" si="65"/>
        <v>0</v>
      </c>
      <c r="BQ40" s="1208">
        <f t="shared" ca="1" si="65"/>
        <v>0</v>
      </c>
      <c r="BR40" s="1208">
        <f t="shared" ca="1" si="65"/>
        <v>0</v>
      </c>
      <c r="BS40" s="1208">
        <f t="shared" ca="1" si="65"/>
        <v>0</v>
      </c>
      <c r="BT40" s="1208">
        <f t="shared" ca="1" si="65"/>
        <v>0</v>
      </c>
      <c r="BU40" s="1208">
        <f t="shared" ref="BU40:CE40" ca="1" si="66">BU21*BU19</f>
        <v>0</v>
      </c>
      <c r="BV40" s="1208">
        <f t="shared" ca="1" si="66"/>
        <v>0</v>
      </c>
      <c r="BW40" s="1208">
        <f t="shared" ca="1" si="66"/>
        <v>0</v>
      </c>
      <c r="BX40" s="1208">
        <f t="shared" ca="1" si="66"/>
        <v>0</v>
      </c>
      <c r="BY40" s="1208">
        <f t="shared" ca="1" si="66"/>
        <v>0</v>
      </c>
      <c r="BZ40" s="1208">
        <f t="shared" ca="1" si="66"/>
        <v>0</v>
      </c>
      <c r="CA40" s="1208">
        <f t="shared" ca="1" si="66"/>
        <v>0</v>
      </c>
      <c r="CB40" s="1208">
        <f t="shared" ca="1" si="66"/>
        <v>0</v>
      </c>
      <c r="CC40" s="1208">
        <f t="shared" ca="1" si="66"/>
        <v>0</v>
      </c>
      <c r="CD40" s="1208">
        <f t="shared" ca="1" si="66"/>
        <v>0</v>
      </c>
      <c r="CE40" s="1208">
        <f t="shared" ca="1" si="66"/>
        <v>0</v>
      </c>
    </row>
    <row r="41" spans="1:83" s="63" customFormat="1" hidden="1">
      <c r="A41" s="110"/>
      <c r="B41" s="1409"/>
      <c r="C41" s="1410"/>
      <c r="D41" s="428" t="str">
        <f>FiscalYear_Period2</f>
        <v xml:space="preserve"> </v>
      </c>
      <c r="E41" s="1221">
        <f t="shared" ca="1" si="12"/>
        <v>0</v>
      </c>
      <c r="F41" s="1221">
        <f t="shared" ca="1" si="56"/>
        <v>0</v>
      </c>
      <c r="G41" s="1212">
        <f ca="1">SUM(H41:CE41)</f>
        <v>0</v>
      </c>
      <c r="H41" s="1208">
        <f ca="1">H22*H19</f>
        <v>0</v>
      </c>
      <c r="I41" s="1208">
        <f t="shared" ref="I41:BT41" ca="1" si="67">I22*I19</f>
        <v>0</v>
      </c>
      <c r="J41" s="1208">
        <f t="shared" ca="1" si="67"/>
        <v>0</v>
      </c>
      <c r="K41" s="1208">
        <f t="shared" ca="1" si="67"/>
        <v>0</v>
      </c>
      <c r="L41" s="1208">
        <f t="shared" ca="1" si="67"/>
        <v>0</v>
      </c>
      <c r="M41" s="1208">
        <f t="shared" ca="1" si="67"/>
        <v>0</v>
      </c>
      <c r="N41" s="1208">
        <f t="shared" ca="1" si="67"/>
        <v>0</v>
      </c>
      <c r="O41" s="1208">
        <f t="shared" ca="1" si="67"/>
        <v>0</v>
      </c>
      <c r="P41" s="1208">
        <f t="shared" ca="1" si="67"/>
        <v>0</v>
      </c>
      <c r="Q41" s="1208">
        <f t="shared" ca="1" si="67"/>
        <v>0</v>
      </c>
      <c r="R41" s="1208">
        <f t="shared" ca="1" si="67"/>
        <v>0</v>
      </c>
      <c r="S41" s="1208">
        <f t="shared" ca="1" si="67"/>
        <v>0</v>
      </c>
      <c r="T41" s="1208">
        <f t="shared" ca="1" si="67"/>
        <v>0</v>
      </c>
      <c r="U41" s="1208">
        <f t="shared" ca="1" si="67"/>
        <v>0</v>
      </c>
      <c r="V41" s="1208">
        <f t="shared" ca="1" si="67"/>
        <v>0</v>
      </c>
      <c r="W41" s="1208">
        <f t="shared" ca="1" si="67"/>
        <v>0</v>
      </c>
      <c r="X41" s="1208">
        <f t="shared" ca="1" si="67"/>
        <v>0</v>
      </c>
      <c r="Y41" s="1208">
        <f t="shared" ca="1" si="67"/>
        <v>0</v>
      </c>
      <c r="Z41" s="1208">
        <f t="shared" ca="1" si="67"/>
        <v>0</v>
      </c>
      <c r="AA41" s="1208">
        <f t="shared" ca="1" si="67"/>
        <v>0</v>
      </c>
      <c r="AB41" s="1208">
        <f t="shared" ca="1" si="67"/>
        <v>0</v>
      </c>
      <c r="AC41" s="1208">
        <f t="shared" ca="1" si="67"/>
        <v>0</v>
      </c>
      <c r="AD41" s="1208">
        <f t="shared" ca="1" si="67"/>
        <v>0</v>
      </c>
      <c r="AE41" s="1208">
        <f t="shared" ca="1" si="67"/>
        <v>0</v>
      </c>
      <c r="AF41" s="1208">
        <f t="shared" ca="1" si="67"/>
        <v>0</v>
      </c>
      <c r="AG41" s="1208">
        <f t="shared" ca="1" si="67"/>
        <v>0</v>
      </c>
      <c r="AH41" s="1208">
        <f t="shared" ca="1" si="67"/>
        <v>0</v>
      </c>
      <c r="AI41" s="1208">
        <f t="shared" ca="1" si="67"/>
        <v>0</v>
      </c>
      <c r="AJ41" s="1208">
        <f t="shared" ca="1" si="67"/>
        <v>0</v>
      </c>
      <c r="AK41" s="1208">
        <f t="shared" ca="1" si="67"/>
        <v>0</v>
      </c>
      <c r="AL41" s="1208">
        <f t="shared" ca="1" si="67"/>
        <v>0</v>
      </c>
      <c r="AM41" s="1208">
        <f t="shared" ca="1" si="67"/>
        <v>0</v>
      </c>
      <c r="AN41" s="1208">
        <f t="shared" ca="1" si="67"/>
        <v>0</v>
      </c>
      <c r="AO41" s="1208">
        <f t="shared" ca="1" si="67"/>
        <v>0</v>
      </c>
      <c r="AP41" s="1208">
        <f t="shared" ca="1" si="67"/>
        <v>0</v>
      </c>
      <c r="AQ41" s="1208">
        <f t="shared" ca="1" si="67"/>
        <v>0</v>
      </c>
      <c r="AR41" s="1208">
        <f t="shared" ca="1" si="67"/>
        <v>0</v>
      </c>
      <c r="AS41" s="1208">
        <f t="shared" ca="1" si="67"/>
        <v>0</v>
      </c>
      <c r="AT41" s="1208">
        <f t="shared" ca="1" si="67"/>
        <v>0</v>
      </c>
      <c r="AU41" s="1208">
        <f t="shared" ca="1" si="67"/>
        <v>0</v>
      </c>
      <c r="AV41" s="1208">
        <f t="shared" ca="1" si="67"/>
        <v>0</v>
      </c>
      <c r="AW41" s="1208">
        <f t="shared" ca="1" si="67"/>
        <v>0</v>
      </c>
      <c r="AX41" s="1208">
        <f t="shared" ca="1" si="67"/>
        <v>0</v>
      </c>
      <c r="AY41" s="1208">
        <f t="shared" ca="1" si="67"/>
        <v>0</v>
      </c>
      <c r="AZ41" s="1208">
        <f t="shared" ca="1" si="67"/>
        <v>0</v>
      </c>
      <c r="BA41" s="1208">
        <f t="shared" ca="1" si="67"/>
        <v>0</v>
      </c>
      <c r="BB41" s="1208">
        <f t="shared" ca="1" si="67"/>
        <v>0</v>
      </c>
      <c r="BC41" s="1208">
        <f t="shared" ca="1" si="67"/>
        <v>0</v>
      </c>
      <c r="BD41" s="1208">
        <f t="shared" ca="1" si="67"/>
        <v>0</v>
      </c>
      <c r="BE41" s="1208">
        <f t="shared" ca="1" si="67"/>
        <v>0</v>
      </c>
      <c r="BF41" s="1208">
        <f t="shared" ca="1" si="67"/>
        <v>0</v>
      </c>
      <c r="BG41" s="1208">
        <f t="shared" ca="1" si="67"/>
        <v>0</v>
      </c>
      <c r="BH41" s="1208">
        <f t="shared" ca="1" si="67"/>
        <v>0</v>
      </c>
      <c r="BI41" s="1208">
        <f t="shared" ca="1" si="67"/>
        <v>0</v>
      </c>
      <c r="BJ41" s="1208">
        <f t="shared" ca="1" si="67"/>
        <v>0</v>
      </c>
      <c r="BK41" s="1208">
        <f t="shared" ca="1" si="67"/>
        <v>0</v>
      </c>
      <c r="BL41" s="1208">
        <f t="shared" ca="1" si="67"/>
        <v>0</v>
      </c>
      <c r="BM41" s="1208">
        <f t="shared" ca="1" si="67"/>
        <v>0</v>
      </c>
      <c r="BN41" s="1208">
        <f t="shared" ca="1" si="67"/>
        <v>0</v>
      </c>
      <c r="BO41" s="1208">
        <f t="shared" ca="1" si="67"/>
        <v>0</v>
      </c>
      <c r="BP41" s="1208">
        <f t="shared" ca="1" si="67"/>
        <v>0</v>
      </c>
      <c r="BQ41" s="1208">
        <f t="shared" ca="1" si="67"/>
        <v>0</v>
      </c>
      <c r="BR41" s="1208">
        <f t="shared" ca="1" si="67"/>
        <v>0</v>
      </c>
      <c r="BS41" s="1208">
        <f t="shared" ca="1" si="67"/>
        <v>0</v>
      </c>
      <c r="BT41" s="1208">
        <f t="shared" ca="1" si="67"/>
        <v>0</v>
      </c>
      <c r="BU41" s="1208">
        <f t="shared" ref="BU41:CE41" ca="1" si="68">BU22*BU19</f>
        <v>0</v>
      </c>
      <c r="BV41" s="1208">
        <f t="shared" ca="1" si="68"/>
        <v>0</v>
      </c>
      <c r="BW41" s="1208">
        <f t="shared" ca="1" si="68"/>
        <v>0</v>
      </c>
      <c r="BX41" s="1208">
        <f t="shared" ca="1" si="68"/>
        <v>0</v>
      </c>
      <c r="BY41" s="1208">
        <f t="shared" ca="1" si="68"/>
        <v>0</v>
      </c>
      <c r="BZ41" s="1208">
        <f t="shared" ca="1" si="68"/>
        <v>0</v>
      </c>
      <c r="CA41" s="1208">
        <f t="shared" ca="1" si="68"/>
        <v>0</v>
      </c>
      <c r="CB41" s="1208">
        <f t="shared" ca="1" si="68"/>
        <v>0</v>
      </c>
      <c r="CC41" s="1208">
        <f t="shared" ca="1" si="68"/>
        <v>0</v>
      </c>
      <c r="CD41" s="1208">
        <f t="shared" ca="1" si="68"/>
        <v>0</v>
      </c>
      <c r="CE41" s="1208">
        <f t="shared" ca="1" si="68"/>
        <v>0</v>
      </c>
    </row>
    <row r="42" spans="1:83" s="63" customFormat="1" hidden="1">
      <c r="A42" s="110"/>
      <c r="B42" s="1426"/>
      <c r="C42" s="1427"/>
      <c r="D42" s="428" t="str">
        <f>FiscalYear_Period3</f>
        <v xml:space="preserve"> </v>
      </c>
      <c r="E42" s="1221">
        <f t="shared" ca="1" si="12"/>
        <v>0</v>
      </c>
      <c r="F42" s="1221">
        <f t="shared" ca="1" si="56"/>
        <v>0</v>
      </c>
      <c r="G42" s="1212">
        <f ca="1">SUM(H42:CE42)</f>
        <v>0</v>
      </c>
      <c r="H42" s="1208">
        <f ca="1">H23*H19</f>
        <v>0</v>
      </c>
      <c r="I42" s="1208">
        <f t="shared" ref="I42:BT42" ca="1" si="69">I23*I19</f>
        <v>0</v>
      </c>
      <c r="J42" s="1208">
        <f t="shared" ca="1" si="69"/>
        <v>0</v>
      </c>
      <c r="K42" s="1208">
        <f t="shared" ca="1" si="69"/>
        <v>0</v>
      </c>
      <c r="L42" s="1208">
        <f t="shared" ca="1" si="69"/>
        <v>0</v>
      </c>
      <c r="M42" s="1208">
        <f t="shared" ca="1" si="69"/>
        <v>0</v>
      </c>
      <c r="N42" s="1208">
        <f t="shared" ca="1" si="69"/>
        <v>0</v>
      </c>
      <c r="O42" s="1208">
        <f t="shared" ca="1" si="69"/>
        <v>0</v>
      </c>
      <c r="P42" s="1208">
        <f t="shared" ca="1" si="69"/>
        <v>0</v>
      </c>
      <c r="Q42" s="1208">
        <f t="shared" ca="1" si="69"/>
        <v>0</v>
      </c>
      <c r="R42" s="1208">
        <f t="shared" ca="1" si="69"/>
        <v>0</v>
      </c>
      <c r="S42" s="1208">
        <f t="shared" ca="1" si="69"/>
        <v>0</v>
      </c>
      <c r="T42" s="1208">
        <f t="shared" ca="1" si="69"/>
        <v>0</v>
      </c>
      <c r="U42" s="1208">
        <f t="shared" ca="1" si="69"/>
        <v>0</v>
      </c>
      <c r="V42" s="1208">
        <f t="shared" ca="1" si="69"/>
        <v>0</v>
      </c>
      <c r="W42" s="1208">
        <f t="shared" ca="1" si="69"/>
        <v>0</v>
      </c>
      <c r="X42" s="1208">
        <f t="shared" ca="1" si="69"/>
        <v>0</v>
      </c>
      <c r="Y42" s="1208">
        <f t="shared" ca="1" si="69"/>
        <v>0</v>
      </c>
      <c r="Z42" s="1208">
        <f t="shared" ca="1" si="69"/>
        <v>0</v>
      </c>
      <c r="AA42" s="1208">
        <f t="shared" ca="1" si="69"/>
        <v>0</v>
      </c>
      <c r="AB42" s="1208">
        <f t="shared" ca="1" si="69"/>
        <v>0</v>
      </c>
      <c r="AC42" s="1208">
        <f t="shared" ca="1" si="69"/>
        <v>0</v>
      </c>
      <c r="AD42" s="1208">
        <f t="shared" ca="1" si="69"/>
        <v>0</v>
      </c>
      <c r="AE42" s="1208">
        <f t="shared" ca="1" si="69"/>
        <v>0</v>
      </c>
      <c r="AF42" s="1208">
        <f t="shared" ca="1" si="69"/>
        <v>0</v>
      </c>
      <c r="AG42" s="1208">
        <f t="shared" ca="1" si="69"/>
        <v>0</v>
      </c>
      <c r="AH42" s="1208">
        <f t="shared" ca="1" si="69"/>
        <v>0</v>
      </c>
      <c r="AI42" s="1208">
        <f t="shared" ca="1" si="69"/>
        <v>0</v>
      </c>
      <c r="AJ42" s="1208">
        <f t="shared" ca="1" si="69"/>
        <v>0</v>
      </c>
      <c r="AK42" s="1208">
        <f t="shared" ca="1" si="69"/>
        <v>0</v>
      </c>
      <c r="AL42" s="1208">
        <f t="shared" ca="1" si="69"/>
        <v>0</v>
      </c>
      <c r="AM42" s="1208">
        <f t="shared" ca="1" si="69"/>
        <v>0</v>
      </c>
      <c r="AN42" s="1208">
        <f t="shared" ca="1" si="69"/>
        <v>0</v>
      </c>
      <c r="AO42" s="1208">
        <f t="shared" ca="1" si="69"/>
        <v>0</v>
      </c>
      <c r="AP42" s="1208">
        <f t="shared" ca="1" si="69"/>
        <v>0</v>
      </c>
      <c r="AQ42" s="1208">
        <f t="shared" ca="1" si="69"/>
        <v>0</v>
      </c>
      <c r="AR42" s="1208">
        <f t="shared" ca="1" si="69"/>
        <v>0</v>
      </c>
      <c r="AS42" s="1208">
        <f t="shared" ca="1" si="69"/>
        <v>0</v>
      </c>
      <c r="AT42" s="1208">
        <f t="shared" ca="1" si="69"/>
        <v>0</v>
      </c>
      <c r="AU42" s="1208">
        <f t="shared" ca="1" si="69"/>
        <v>0</v>
      </c>
      <c r="AV42" s="1208">
        <f t="shared" ca="1" si="69"/>
        <v>0</v>
      </c>
      <c r="AW42" s="1208">
        <f t="shared" ca="1" si="69"/>
        <v>0</v>
      </c>
      <c r="AX42" s="1208">
        <f t="shared" ca="1" si="69"/>
        <v>0</v>
      </c>
      <c r="AY42" s="1208">
        <f t="shared" ca="1" si="69"/>
        <v>0</v>
      </c>
      <c r="AZ42" s="1208">
        <f t="shared" ca="1" si="69"/>
        <v>0</v>
      </c>
      <c r="BA42" s="1208">
        <f t="shared" ca="1" si="69"/>
        <v>0</v>
      </c>
      <c r="BB42" s="1208">
        <f t="shared" ca="1" si="69"/>
        <v>0</v>
      </c>
      <c r="BC42" s="1208">
        <f t="shared" ca="1" si="69"/>
        <v>0</v>
      </c>
      <c r="BD42" s="1208">
        <f t="shared" ca="1" si="69"/>
        <v>0</v>
      </c>
      <c r="BE42" s="1208">
        <f t="shared" ca="1" si="69"/>
        <v>0</v>
      </c>
      <c r="BF42" s="1208">
        <f t="shared" ca="1" si="69"/>
        <v>0</v>
      </c>
      <c r="BG42" s="1208">
        <f t="shared" ca="1" si="69"/>
        <v>0</v>
      </c>
      <c r="BH42" s="1208">
        <f t="shared" ca="1" si="69"/>
        <v>0</v>
      </c>
      <c r="BI42" s="1208">
        <f t="shared" ca="1" si="69"/>
        <v>0</v>
      </c>
      <c r="BJ42" s="1208">
        <f t="shared" ca="1" si="69"/>
        <v>0</v>
      </c>
      <c r="BK42" s="1208">
        <f t="shared" ca="1" si="69"/>
        <v>0</v>
      </c>
      <c r="BL42" s="1208">
        <f t="shared" ca="1" si="69"/>
        <v>0</v>
      </c>
      <c r="BM42" s="1208">
        <f t="shared" ca="1" si="69"/>
        <v>0</v>
      </c>
      <c r="BN42" s="1208">
        <f t="shared" ca="1" si="69"/>
        <v>0</v>
      </c>
      <c r="BO42" s="1208">
        <f t="shared" ca="1" si="69"/>
        <v>0</v>
      </c>
      <c r="BP42" s="1208">
        <f t="shared" ca="1" si="69"/>
        <v>0</v>
      </c>
      <c r="BQ42" s="1208">
        <f t="shared" ca="1" si="69"/>
        <v>0</v>
      </c>
      <c r="BR42" s="1208">
        <f t="shared" ca="1" si="69"/>
        <v>0</v>
      </c>
      <c r="BS42" s="1208">
        <f t="shared" ca="1" si="69"/>
        <v>0</v>
      </c>
      <c r="BT42" s="1208">
        <f t="shared" ca="1" si="69"/>
        <v>0</v>
      </c>
      <c r="BU42" s="1208">
        <f t="shared" ref="BU42:CE42" ca="1" si="70">BU23*BU19</f>
        <v>0</v>
      </c>
      <c r="BV42" s="1208">
        <f t="shared" ca="1" si="70"/>
        <v>0</v>
      </c>
      <c r="BW42" s="1208">
        <f t="shared" ca="1" si="70"/>
        <v>0</v>
      </c>
      <c r="BX42" s="1208">
        <f t="shared" ca="1" si="70"/>
        <v>0</v>
      </c>
      <c r="BY42" s="1208">
        <f t="shared" ca="1" si="70"/>
        <v>0</v>
      </c>
      <c r="BZ42" s="1208">
        <f t="shared" ca="1" si="70"/>
        <v>0</v>
      </c>
      <c r="CA42" s="1208">
        <f t="shared" ca="1" si="70"/>
        <v>0</v>
      </c>
      <c r="CB42" s="1208">
        <f t="shared" ca="1" si="70"/>
        <v>0</v>
      </c>
      <c r="CC42" s="1208">
        <f t="shared" ca="1" si="70"/>
        <v>0</v>
      </c>
      <c r="CD42" s="1208">
        <f t="shared" ca="1" si="70"/>
        <v>0</v>
      </c>
      <c r="CE42" s="1208">
        <f t="shared" ca="1" si="70"/>
        <v>0</v>
      </c>
    </row>
    <row r="43" spans="1:83" s="63" customFormat="1">
      <c r="A43" s="111"/>
      <c r="B43" s="64"/>
      <c r="C43" s="65"/>
      <c r="D43" s="66"/>
      <c r="E43" s="1224"/>
      <c r="F43" s="1224"/>
      <c r="G43" s="1210"/>
      <c r="H43" s="1210"/>
      <c r="I43" s="1210"/>
      <c r="J43" s="1210"/>
      <c r="K43" s="1210"/>
      <c r="L43" s="1210"/>
      <c r="M43" s="1210"/>
      <c r="N43" s="1210"/>
      <c r="O43" s="1210"/>
      <c r="P43" s="1210"/>
      <c r="Q43" s="1210"/>
      <c r="R43" s="1210"/>
      <c r="S43" s="1210"/>
      <c r="T43" s="1210"/>
      <c r="U43" s="1210"/>
      <c r="V43" s="1210"/>
      <c r="W43" s="1210"/>
      <c r="X43" s="1210"/>
      <c r="Y43" s="1210"/>
      <c r="Z43" s="1210"/>
      <c r="AA43" s="1210"/>
      <c r="AB43" s="1210"/>
      <c r="AC43" s="1210"/>
      <c r="AD43" s="1210"/>
      <c r="AE43" s="1210"/>
      <c r="AF43" s="1210"/>
      <c r="AG43" s="1210"/>
      <c r="AH43" s="1210"/>
      <c r="AI43" s="1210"/>
      <c r="AJ43" s="1210"/>
      <c r="AK43" s="1210"/>
      <c r="AL43" s="1210"/>
      <c r="AM43" s="1210"/>
      <c r="AN43" s="1210"/>
      <c r="AO43" s="1210"/>
      <c r="AP43" s="1210"/>
      <c r="AQ43" s="1210"/>
      <c r="AR43" s="1210"/>
      <c r="AS43" s="1210"/>
      <c r="AT43" s="1210"/>
      <c r="AU43" s="1210"/>
      <c r="AV43" s="1210"/>
      <c r="AW43" s="1210"/>
      <c r="AX43" s="1210"/>
      <c r="AY43" s="1210"/>
      <c r="AZ43" s="1210"/>
      <c r="BA43" s="1210"/>
      <c r="BB43" s="1210"/>
      <c r="BC43" s="1210"/>
      <c r="BD43" s="1210"/>
      <c r="BE43" s="1210"/>
      <c r="BF43" s="1210"/>
      <c r="BG43" s="1210"/>
      <c r="BH43" s="1210"/>
      <c r="BI43" s="1210"/>
      <c r="BJ43" s="1210"/>
      <c r="BK43" s="1210"/>
      <c r="BL43" s="1210"/>
      <c r="BM43" s="1210"/>
      <c r="BN43" s="1210"/>
      <c r="BO43" s="1210"/>
      <c r="BP43" s="1210"/>
      <c r="BQ43" s="1210"/>
      <c r="BR43" s="1210"/>
      <c r="BS43" s="1210"/>
      <c r="BT43" s="1210"/>
      <c r="BU43" s="1210"/>
      <c r="BV43" s="1210"/>
      <c r="BW43" s="1210"/>
      <c r="BX43" s="1210"/>
      <c r="BY43" s="1210"/>
      <c r="BZ43" s="1210"/>
      <c r="CA43" s="1210"/>
      <c r="CB43" s="1210"/>
      <c r="CC43" s="1210"/>
      <c r="CD43" s="1210"/>
      <c r="CE43" s="1210"/>
    </row>
    <row r="44" spans="1:83" s="63" customFormat="1">
      <c r="A44" s="110">
        <v>16</v>
      </c>
      <c r="B44" s="1407" t="s">
        <v>284</v>
      </c>
      <c r="C44" s="1408"/>
      <c r="D44" s="428" t="str">
        <f>Entire_FiscalYear</f>
        <v>07/01/12 - 06/30/13</v>
      </c>
      <c r="E44" s="1208">
        <f t="shared" ca="1" si="12"/>
        <v>0</v>
      </c>
      <c r="F44" s="1208">
        <f t="shared" ca="1" si="56"/>
        <v>0</v>
      </c>
      <c r="G44" s="1212">
        <f t="shared" ref="G44:G52" ca="1" si="71">SUM(H44:CE44)</f>
        <v>0</v>
      </c>
      <c r="H44" s="1212">
        <f ca="1">H24*H17</f>
        <v>0</v>
      </c>
      <c r="I44" s="1212">
        <f t="shared" ref="I44:BT44" ca="1" si="72">I24*I17</f>
        <v>0</v>
      </c>
      <c r="J44" s="1212">
        <f t="shared" ca="1" si="72"/>
        <v>0</v>
      </c>
      <c r="K44" s="1212">
        <f t="shared" ca="1" si="72"/>
        <v>0</v>
      </c>
      <c r="L44" s="1212">
        <f t="shared" ca="1" si="72"/>
        <v>0</v>
      </c>
      <c r="M44" s="1212">
        <f t="shared" ca="1" si="72"/>
        <v>0</v>
      </c>
      <c r="N44" s="1212">
        <f t="shared" ca="1" si="72"/>
        <v>0</v>
      </c>
      <c r="O44" s="1212">
        <f t="shared" ca="1" si="72"/>
        <v>0</v>
      </c>
      <c r="P44" s="1212">
        <f t="shared" ca="1" si="72"/>
        <v>0</v>
      </c>
      <c r="Q44" s="1212">
        <f t="shared" ca="1" si="72"/>
        <v>0</v>
      </c>
      <c r="R44" s="1212">
        <f t="shared" ca="1" si="72"/>
        <v>0</v>
      </c>
      <c r="S44" s="1212">
        <f t="shared" ca="1" si="72"/>
        <v>0</v>
      </c>
      <c r="T44" s="1212">
        <f t="shared" ca="1" si="72"/>
        <v>0</v>
      </c>
      <c r="U44" s="1212">
        <f t="shared" ca="1" si="72"/>
        <v>0</v>
      </c>
      <c r="V44" s="1212">
        <f t="shared" ca="1" si="72"/>
        <v>0</v>
      </c>
      <c r="W44" s="1212">
        <f t="shared" ca="1" si="72"/>
        <v>0</v>
      </c>
      <c r="X44" s="1212">
        <f t="shared" ca="1" si="72"/>
        <v>0</v>
      </c>
      <c r="Y44" s="1212">
        <f t="shared" ca="1" si="72"/>
        <v>0</v>
      </c>
      <c r="Z44" s="1212">
        <f t="shared" ca="1" si="72"/>
        <v>0</v>
      </c>
      <c r="AA44" s="1212">
        <f t="shared" ca="1" si="72"/>
        <v>0</v>
      </c>
      <c r="AB44" s="1212">
        <f t="shared" ca="1" si="72"/>
        <v>0</v>
      </c>
      <c r="AC44" s="1212">
        <f t="shared" ca="1" si="72"/>
        <v>0</v>
      </c>
      <c r="AD44" s="1212">
        <f t="shared" ca="1" si="72"/>
        <v>0</v>
      </c>
      <c r="AE44" s="1212">
        <f t="shared" ca="1" si="72"/>
        <v>0</v>
      </c>
      <c r="AF44" s="1212">
        <f t="shared" ca="1" si="72"/>
        <v>0</v>
      </c>
      <c r="AG44" s="1212">
        <f t="shared" ca="1" si="72"/>
        <v>0</v>
      </c>
      <c r="AH44" s="1212">
        <f t="shared" ca="1" si="72"/>
        <v>0</v>
      </c>
      <c r="AI44" s="1212">
        <f t="shared" ca="1" si="72"/>
        <v>0</v>
      </c>
      <c r="AJ44" s="1212">
        <f t="shared" ca="1" si="72"/>
        <v>0</v>
      </c>
      <c r="AK44" s="1212">
        <f t="shared" ca="1" si="72"/>
        <v>0</v>
      </c>
      <c r="AL44" s="1212">
        <f t="shared" ca="1" si="72"/>
        <v>0</v>
      </c>
      <c r="AM44" s="1212">
        <f t="shared" ca="1" si="72"/>
        <v>0</v>
      </c>
      <c r="AN44" s="1212">
        <f t="shared" ca="1" si="72"/>
        <v>0</v>
      </c>
      <c r="AO44" s="1212">
        <f t="shared" ca="1" si="72"/>
        <v>0</v>
      </c>
      <c r="AP44" s="1212">
        <f t="shared" ca="1" si="72"/>
        <v>0</v>
      </c>
      <c r="AQ44" s="1212">
        <f t="shared" ca="1" si="72"/>
        <v>0</v>
      </c>
      <c r="AR44" s="1212">
        <f t="shared" ca="1" si="72"/>
        <v>0</v>
      </c>
      <c r="AS44" s="1212">
        <f t="shared" ca="1" si="72"/>
        <v>0</v>
      </c>
      <c r="AT44" s="1212">
        <f t="shared" ca="1" si="72"/>
        <v>0</v>
      </c>
      <c r="AU44" s="1212">
        <f t="shared" ca="1" si="72"/>
        <v>0</v>
      </c>
      <c r="AV44" s="1212">
        <f t="shared" ca="1" si="72"/>
        <v>0</v>
      </c>
      <c r="AW44" s="1212">
        <f t="shared" ca="1" si="72"/>
        <v>0</v>
      </c>
      <c r="AX44" s="1212">
        <f t="shared" ca="1" si="72"/>
        <v>0</v>
      </c>
      <c r="AY44" s="1212">
        <f t="shared" ca="1" si="72"/>
        <v>0</v>
      </c>
      <c r="AZ44" s="1212">
        <f t="shared" ca="1" si="72"/>
        <v>0</v>
      </c>
      <c r="BA44" s="1212">
        <f t="shared" ca="1" si="72"/>
        <v>0</v>
      </c>
      <c r="BB44" s="1212">
        <f t="shared" ca="1" si="72"/>
        <v>0</v>
      </c>
      <c r="BC44" s="1212">
        <f t="shared" ca="1" si="72"/>
        <v>0</v>
      </c>
      <c r="BD44" s="1212">
        <f t="shared" ca="1" si="72"/>
        <v>0</v>
      </c>
      <c r="BE44" s="1212">
        <f t="shared" ca="1" si="72"/>
        <v>0</v>
      </c>
      <c r="BF44" s="1212">
        <f t="shared" ca="1" si="72"/>
        <v>0</v>
      </c>
      <c r="BG44" s="1212">
        <f t="shared" ca="1" si="72"/>
        <v>0</v>
      </c>
      <c r="BH44" s="1212">
        <f t="shared" ca="1" si="72"/>
        <v>0</v>
      </c>
      <c r="BI44" s="1212">
        <f t="shared" ca="1" si="72"/>
        <v>0</v>
      </c>
      <c r="BJ44" s="1212">
        <f t="shared" ca="1" si="72"/>
        <v>0</v>
      </c>
      <c r="BK44" s="1212">
        <f t="shared" ca="1" si="72"/>
        <v>0</v>
      </c>
      <c r="BL44" s="1212">
        <f t="shared" ca="1" si="72"/>
        <v>0</v>
      </c>
      <c r="BM44" s="1212">
        <f t="shared" ca="1" si="72"/>
        <v>0</v>
      </c>
      <c r="BN44" s="1212">
        <f t="shared" ca="1" si="72"/>
        <v>0</v>
      </c>
      <c r="BO44" s="1212">
        <f t="shared" ca="1" si="72"/>
        <v>0</v>
      </c>
      <c r="BP44" s="1212">
        <f t="shared" ca="1" si="72"/>
        <v>0</v>
      </c>
      <c r="BQ44" s="1212">
        <f t="shared" ca="1" si="72"/>
        <v>0</v>
      </c>
      <c r="BR44" s="1212">
        <f t="shared" ca="1" si="72"/>
        <v>0</v>
      </c>
      <c r="BS44" s="1212">
        <f t="shared" ca="1" si="72"/>
        <v>0</v>
      </c>
      <c r="BT44" s="1212">
        <f t="shared" ca="1" si="72"/>
        <v>0</v>
      </c>
      <c r="BU44" s="1212">
        <f t="shared" ref="BU44:CE44" ca="1" si="73">BU24*BU17</f>
        <v>0</v>
      </c>
      <c r="BV44" s="1212">
        <f t="shared" ca="1" si="73"/>
        <v>0</v>
      </c>
      <c r="BW44" s="1212">
        <f t="shared" ca="1" si="73"/>
        <v>0</v>
      </c>
      <c r="BX44" s="1212">
        <f t="shared" ca="1" si="73"/>
        <v>0</v>
      </c>
      <c r="BY44" s="1212">
        <f t="shared" ca="1" si="73"/>
        <v>0</v>
      </c>
      <c r="BZ44" s="1212">
        <f t="shared" ca="1" si="73"/>
        <v>0</v>
      </c>
      <c r="CA44" s="1212">
        <f t="shared" ca="1" si="73"/>
        <v>0</v>
      </c>
      <c r="CB44" s="1212">
        <f t="shared" ca="1" si="73"/>
        <v>0</v>
      </c>
      <c r="CC44" s="1212">
        <f t="shared" ca="1" si="73"/>
        <v>0</v>
      </c>
      <c r="CD44" s="1212">
        <f t="shared" ca="1" si="73"/>
        <v>0</v>
      </c>
      <c r="CE44" s="1212">
        <f t="shared" ca="1" si="73"/>
        <v>0</v>
      </c>
    </row>
    <row r="45" spans="1:83" s="63" customFormat="1" hidden="1">
      <c r="A45" s="110"/>
      <c r="B45" s="1409"/>
      <c r="C45" s="1410"/>
      <c r="D45" s="428" t="str">
        <f>FiscalYear_Period2</f>
        <v xml:space="preserve"> </v>
      </c>
      <c r="E45" s="1208">
        <f t="shared" ca="1" si="12"/>
        <v>0</v>
      </c>
      <c r="F45" s="1208">
        <f t="shared" ca="1" si="56"/>
        <v>0</v>
      </c>
      <c r="G45" s="1212">
        <f t="shared" ca="1" si="71"/>
        <v>0</v>
      </c>
      <c r="H45" s="1212">
        <f ca="1">H25*H17</f>
        <v>0</v>
      </c>
      <c r="I45" s="1212">
        <f t="shared" ref="I45:BT45" ca="1" si="74">I25*I17</f>
        <v>0</v>
      </c>
      <c r="J45" s="1212">
        <f t="shared" ca="1" si="74"/>
        <v>0</v>
      </c>
      <c r="K45" s="1212">
        <f t="shared" ca="1" si="74"/>
        <v>0</v>
      </c>
      <c r="L45" s="1212">
        <f t="shared" ca="1" si="74"/>
        <v>0</v>
      </c>
      <c r="M45" s="1212">
        <f t="shared" ca="1" si="74"/>
        <v>0</v>
      </c>
      <c r="N45" s="1212">
        <f t="shared" ca="1" si="74"/>
        <v>0</v>
      </c>
      <c r="O45" s="1212">
        <f t="shared" ca="1" si="74"/>
        <v>0</v>
      </c>
      <c r="P45" s="1212">
        <f t="shared" ca="1" si="74"/>
        <v>0</v>
      </c>
      <c r="Q45" s="1212">
        <f t="shared" ca="1" si="74"/>
        <v>0</v>
      </c>
      <c r="R45" s="1212">
        <f t="shared" ca="1" si="74"/>
        <v>0</v>
      </c>
      <c r="S45" s="1212">
        <f t="shared" ca="1" si="74"/>
        <v>0</v>
      </c>
      <c r="T45" s="1212">
        <f t="shared" ca="1" si="74"/>
        <v>0</v>
      </c>
      <c r="U45" s="1212">
        <f t="shared" ca="1" si="74"/>
        <v>0</v>
      </c>
      <c r="V45" s="1212">
        <f t="shared" ca="1" si="74"/>
        <v>0</v>
      </c>
      <c r="W45" s="1212">
        <f t="shared" ca="1" si="74"/>
        <v>0</v>
      </c>
      <c r="X45" s="1212">
        <f t="shared" ca="1" si="74"/>
        <v>0</v>
      </c>
      <c r="Y45" s="1212">
        <f t="shared" ca="1" si="74"/>
        <v>0</v>
      </c>
      <c r="Z45" s="1212">
        <f t="shared" ca="1" si="74"/>
        <v>0</v>
      </c>
      <c r="AA45" s="1212">
        <f t="shared" ca="1" si="74"/>
        <v>0</v>
      </c>
      <c r="AB45" s="1212">
        <f t="shared" ca="1" si="74"/>
        <v>0</v>
      </c>
      <c r="AC45" s="1212">
        <f t="shared" ca="1" si="74"/>
        <v>0</v>
      </c>
      <c r="AD45" s="1212">
        <f t="shared" ca="1" si="74"/>
        <v>0</v>
      </c>
      <c r="AE45" s="1212">
        <f t="shared" ca="1" si="74"/>
        <v>0</v>
      </c>
      <c r="AF45" s="1212">
        <f t="shared" ca="1" si="74"/>
        <v>0</v>
      </c>
      <c r="AG45" s="1212">
        <f t="shared" ca="1" si="74"/>
        <v>0</v>
      </c>
      <c r="AH45" s="1212">
        <f t="shared" ca="1" si="74"/>
        <v>0</v>
      </c>
      <c r="AI45" s="1212">
        <f t="shared" ca="1" si="74"/>
        <v>0</v>
      </c>
      <c r="AJ45" s="1212">
        <f t="shared" ca="1" si="74"/>
        <v>0</v>
      </c>
      <c r="AK45" s="1212">
        <f t="shared" ca="1" si="74"/>
        <v>0</v>
      </c>
      <c r="AL45" s="1212">
        <f t="shared" ca="1" si="74"/>
        <v>0</v>
      </c>
      <c r="AM45" s="1212">
        <f t="shared" ca="1" si="74"/>
        <v>0</v>
      </c>
      <c r="AN45" s="1212">
        <f t="shared" ca="1" si="74"/>
        <v>0</v>
      </c>
      <c r="AO45" s="1212">
        <f t="shared" ca="1" si="74"/>
        <v>0</v>
      </c>
      <c r="AP45" s="1212">
        <f t="shared" ca="1" si="74"/>
        <v>0</v>
      </c>
      <c r="AQ45" s="1212">
        <f t="shared" ca="1" si="74"/>
        <v>0</v>
      </c>
      <c r="AR45" s="1212">
        <f t="shared" ca="1" si="74"/>
        <v>0</v>
      </c>
      <c r="AS45" s="1212">
        <f t="shared" ca="1" si="74"/>
        <v>0</v>
      </c>
      <c r="AT45" s="1212">
        <f t="shared" ca="1" si="74"/>
        <v>0</v>
      </c>
      <c r="AU45" s="1212">
        <f t="shared" ca="1" si="74"/>
        <v>0</v>
      </c>
      <c r="AV45" s="1212">
        <f t="shared" ca="1" si="74"/>
        <v>0</v>
      </c>
      <c r="AW45" s="1212">
        <f t="shared" ca="1" si="74"/>
        <v>0</v>
      </c>
      <c r="AX45" s="1212">
        <f t="shared" ca="1" si="74"/>
        <v>0</v>
      </c>
      <c r="AY45" s="1212">
        <f t="shared" ca="1" si="74"/>
        <v>0</v>
      </c>
      <c r="AZ45" s="1212">
        <f t="shared" ca="1" si="74"/>
        <v>0</v>
      </c>
      <c r="BA45" s="1212">
        <f t="shared" ca="1" si="74"/>
        <v>0</v>
      </c>
      <c r="BB45" s="1212">
        <f t="shared" ca="1" si="74"/>
        <v>0</v>
      </c>
      <c r="BC45" s="1212">
        <f t="shared" ca="1" si="74"/>
        <v>0</v>
      </c>
      <c r="BD45" s="1212">
        <f t="shared" ca="1" si="74"/>
        <v>0</v>
      </c>
      <c r="BE45" s="1212">
        <f t="shared" ca="1" si="74"/>
        <v>0</v>
      </c>
      <c r="BF45" s="1212">
        <f t="shared" ca="1" si="74"/>
        <v>0</v>
      </c>
      <c r="BG45" s="1212">
        <f t="shared" ca="1" si="74"/>
        <v>0</v>
      </c>
      <c r="BH45" s="1212">
        <f t="shared" ca="1" si="74"/>
        <v>0</v>
      </c>
      <c r="BI45" s="1212">
        <f t="shared" ca="1" si="74"/>
        <v>0</v>
      </c>
      <c r="BJ45" s="1212">
        <f t="shared" ca="1" si="74"/>
        <v>0</v>
      </c>
      <c r="BK45" s="1212">
        <f t="shared" ca="1" si="74"/>
        <v>0</v>
      </c>
      <c r="BL45" s="1212">
        <f t="shared" ca="1" si="74"/>
        <v>0</v>
      </c>
      <c r="BM45" s="1212">
        <f t="shared" ca="1" si="74"/>
        <v>0</v>
      </c>
      <c r="BN45" s="1212">
        <f t="shared" ca="1" si="74"/>
        <v>0</v>
      </c>
      <c r="BO45" s="1212">
        <f t="shared" ca="1" si="74"/>
        <v>0</v>
      </c>
      <c r="BP45" s="1212">
        <f t="shared" ca="1" si="74"/>
        <v>0</v>
      </c>
      <c r="BQ45" s="1212">
        <f t="shared" ca="1" si="74"/>
        <v>0</v>
      </c>
      <c r="BR45" s="1212">
        <f t="shared" ca="1" si="74"/>
        <v>0</v>
      </c>
      <c r="BS45" s="1212">
        <f t="shared" ca="1" si="74"/>
        <v>0</v>
      </c>
      <c r="BT45" s="1212">
        <f t="shared" ca="1" si="74"/>
        <v>0</v>
      </c>
      <c r="BU45" s="1212">
        <f t="shared" ref="BU45:CE45" ca="1" si="75">BU25*BU17</f>
        <v>0</v>
      </c>
      <c r="BV45" s="1212">
        <f t="shared" ca="1" si="75"/>
        <v>0</v>
      </c>
      <c r="BW45" s="1212">
        <f t="shared" ca="1" si="75"/>
        <v>0</v>
      </c>
      <c r="BX45" s="1212">
        <f t="shared" ca="1" si="75"/>
        <v>0</v>
      </c>
      <c r="BY45" s="1212">
        <f t="shared" ca="1" si="75"/>
        <v>0</v>
      </c>
      <c r="BZ45" s="1212">
        <f t="shared" ca="1" si="75"/>
        <v>0</v>
      </c>
      <c r="CA45" s="1212">
        <f t="shared" ca="1" si="75"/>
        <v>0</v>
      </c>
      <c r="CB45" s="1212">
        <f t="shared" ca="1" si="75"/>
        <v>0</v>
      </c>
      <c r="CC45" s="1212">
        <f t="shared" ca="1" si="75"/>
        <v>0</v>
      </c>
      <c r="CD45" s="1212">
        <f t="shared" ca="1" si="75"/>
        <v>0</v>
      </c>
      <c r="CE45" s="1212">
        <f t="shared" ca="1" si="75"/>
        <v>0</v>
      </c>
    </row>
    <row r="46" spans="1:83" s="63" customFormat="1" hidden="1">
      <c r="A46" s="110"/>
      <c r="B46" s="1426"/>
      <c r="C46" s="1427"/>
      <c r="D46" s="428" t="str">
        <f>FiscalYear_Period3</f>
        <v xml:space="preserve"> </v>
      </c>
      <c r="E46" s="1208">
        <f t="shared" ca="1" si="12"/>
        <v>0</v>
      </c>
      <c r="F46" s="1208">
        <f t="shared" ca="1" si="56"/>
        <v>0</v>
      </c>
      <c r="G46" s="1212">
        <f t="shared" ca="1" si="71"/>
        <v>0</v>
      </c>
      <c r="H46" s="1212">
        <f ca="1">H26*H17</f>
        <v>0</v>
      </c>
      <c r="I46" s="1212">
        <f t="shared" ref="I46:BT46" ca="1" si="76">I26*I17</f>
        <v>0</v>
      </c>
      <c r="J46" s="1212">
        <f t="shared" ca="1" si="76"/>
        <v>0</v>
      </c>
      <c r="K46" s="1212">
        <f t="shared" ca="1" si="76"/>
        <v>0</v>
      </c>
      <c r="L46" s="1212">
        <f t="shared" ca="1" si="76"/>
        <v>0</v>
      </c>
      <c r="M46" s="1212">
        <f t="shared" ca="1" si="76"/>
        <v>0</v>
      </c>
      <c r="N46" s="1212">
        <f t="shared" ca="1" si="76"/>
        <v>0</v>
      </c>
      <c r="O46" s="1212">
        <f t="shared" ca="1" si="76"/>
        <v>0</v>
      </c>
      <c r="P46" s="1212">
        <f t="shared" ca="1" si="76"/>
        <v>0</v>
      </c>
      <c r="Q46" s="1212">
        <f t="shared" ca="1" si="76"/>
        <v>0</v>
      </c>
      <c r="R46" s="1212">
        <f t="shared" ca="1" si="76"/>
        <v>0</v>
      </c>
      <c r="S46" s="1212">
        <f t="shared" ca="1" si="76"/>
        <v>0</v>
      </c>
      <c r="T46" s="1212">
        <f t="shared" ca="1" si="76"/>
        <v>0</v>
      </c>
      <c r="U46" s="1212">
        <f t="shared" ca="1" si="76"/>
        <v>0</v>
      </c>
      <c r="V46" s="1212">
        <f t="shared" ca="1" si="76"/>
        <v>0</v>
      </c>
      <c r="W46" s="1212">
        <f t="shared" ca="1" si="76"/>
        <v>0</v>
      </c>
      <c r="X46" s="1212">
        <f t="shared" ca="1" si="76"/>
        <v>0</v>
      </c>
      <c r="Y46" s="1212">
        <f t="shared" ca="1" si="76"/>
        <v>0</v>
      </c>
      <c r="Z46" s="1212">
        <f t="shared" ca="1" si="76"/>
        <v>0</v>
      </c>
      <c r="AA46" s="1212">
        <f t="shared" ca="1" si="76"/>
        <v>0</v>
      </c>
      <c r="AB46" s="1212">
        <f t="shared" ca="1" si="76"/>
        <v>0</v>
      </c>
      <c r="AC46" s="1212">
        <f t="shared" ca="1" si="76"/>
        <v>0</v>
      </c>
      <c r="AD46" s="1212">
        <f t="shared" ca="1" si="76"/>
        <v>0</v>
      </c>
      <c r="AE46" s="1212">
        <f t="shared" ca="1" si="76"/>
        <v>0</v>
      </c>
      <c r="AF46" s="1212">
        <f t="shared" ca="1" si="76"/>
        <v>0</v>
      </c>
      <c r="AG46" s="1212">
        <f t="shared" ca="1" si="76"/>
        <v>0</v>
      </c>
      <c r="AH46" s="1212">
        <f t="shared" ca="1" si="76"/>
        <v>0</v>
      </c>
      <c r="AI46" s="1212">
        <f t="shared" ca="1" si="76"/>
        <v>0</v>
      </c>
      <c r="AJ46" s="1212">
        <f t="shared" ca="1" si="76"/>
        <v>0</v>
      </c>
      <c r="AK46" s="1212">
        <f t="shared" ca="1" si="76"/>
        <v>0</v>
      </c>
      <c r="AL46" s="1212">
        <f t="shared" ca="1" si="76"/>
        <v>0</v>
      </c>
      <c r="AM46" s="1212">
        <f t="shared" ca="1" si="76"/>
        <v>0</v>
      </c>
      <c r="AN46" s="1212">
        <f t="shared" ca="1" si="76"/>
        <v>0</v>
      </c>
      <c r="AO46" s="1212">
        <f t="shared" ca="1" si="76"/>
        <v>0</v>
      </c>
      <c r="AP46" s="1212">
        <f t="shared" ca="1" si="76"/>
        <v>0</v>
      </c>
      <c r="AQ46" s="1212">
        <f t="shared" ca="1" si="76"/>
        <v>0</v>
      </c>
      <c r="AR46" s="1212">
        <f t="shared" ca="1" si="76"/>
        <v>0</v>
      </c>
      <c r="AS46" s="1212">
        <f t="shared" ca="1" si="76"/>
        <v>0</v>
      </c>
      <c r="AT46" s="1212">
        <f t="shared" ca="1" si="76"/>
        <v>0</v>
      </c>
      <c r="AU46" s="1212">
        <f t="shared" ca="1" si="76"/>
        <v>0</v>
      </c>
      <c r="AV46" s="1212">
        <f t="shared" ca="1" si="76"/>
        <v>0</v>
      </c>
      <c r="AW46" s="1212">
        <f t="shared" ca="1" si="76"/>
        <v>0</v>
      </c>
      <c r="AX46" s="1212">
        <f t="shared" ca="1" si="76"/>
        <v>0</v>
      </c>
      <c r="AY46" s="1212">
        <f t="shared" ca="1" si="76"/>
        <v>0</v>
      </c>
      <c r="AZ46" s="1212">
        <f t="shared" ca="1" si="76"/>
        <v>0</v>
      </c>
      <c r="BA46" s="1212">
        <f t="shared" ca="1" si="76"/>
        <v>0</v>
      </c>
      <c r="BB46" s="1212">
        <f t="shared" ca="1" si="76"/>
        <v>0</v>
      </c>
      <c r="BC46" s="1212">
        <f t="shared" ca="1" si="76"/>
        <v>0</v>
      </c>
      <c r="BD46" s="1212">
        <f t="shared" ca="1" si="76"/>
        <v>0</v>
      </c>
      <c r="BE46" s="1212">
        <f t="shared" ca="1" si="76"/>
        <v>0</v>
      </c>
      <c r="BF46" s="1212">
        <f t="shared" ca="1" si="76"/>
        <v>0</v>
      </c>
      <c r="BG46" s="1212">
        <f t="shared" ca="1" si="76"/>
        <v>0</v>
      </c>
      <c r="BH46" s="1212">
        <f t="shared" ca="1" si="76"/>
        <v>0</v>
      </c>
      <c r="BI46" s="1212">
        <f t="shared" ca="1" si="76"/>
        <v>0</v>
      </c>
      <c r="BJ46" s="1212">
        <f t="shared" ca="1" si="76"/>
        <v>0</v>
      </c>
      <c r="BK46" s="1212">
        <f t="shared" ca="1" si="76"/>
        <v>0</v>
      </c>
      <c r="BL46" s="1212">
        <f t="shared" ca="1" si="76"/>
        <v>0</v>
      </c>
      <c r="BM46" s="1212">
        <f t="shared" ca="1" si="76"/>
        <v>0</v>
      </c>
      <c r="BN46" s="1212">
        <f t="shared" ca="1" si="76"/>
        <v>0</v>
      </c>
      <c r="BO46" s="1212">
        <f t="shared" ca="1" si="76"/>
        <v>0</v>
      </c>
      <c r="BP46" s="1212">
        <f t="shared" ca="1" si="76"/>
        <v>0</v>
      </c>
      <c r="BQ46" s="1212">
        <f t="shared" ca="1" si="76"/>
        <v>0</v>
      </c>
      <c r="BR46" s="1212">
        <f t="shared" ca="1" si="76"/>
        <v>0</v>
      </c>
      <c r="BS46" s="1212">
        <f t="shared" ca="1" si="76"/>
        <v>0</v>
      </c>
      <c r="BT46" s="1212">
        <f t="shared" ca="1" si="76"/>
        <v>0</v>
      </c>
      <c r="BU46" s="1212">
        <f t="shared" ref="BU46:CE46" ca="1" si="77">BU26*BU17</f>
        <v>0</v>
      </c>
      <c r="BV46" s="1212">
        <f t="shared" ca="1" si="77"/>
        <v>0</v>
      </c>
      <c r="BW46" s="1212">
        <f t="shared" ca="1" si="77"/>
        <v>0</v>
      </c>
      <c r="BX46" s="1212">
        <f t="shared" ca="1" si="77"/>
        <v>0</v>
      </c>
      <c r="BY46" s="1212">
        <f t="shared" ca="1" si="77"/>
        <v>0</v>
      </c>
      <c r="BZ46" s="1212">
        <f t="shared" ca="1" si="77"/>
        <v>0</v>
      </c>
      <c r="CA46" s="1212">
        <f t="shared" ca="1" si="77"/>
        <v>0</v>
      </c>
      <c r="CB46" s="1212">
        <f t="shared" ca="1" si="77"/>
        <v>0</v>
      </c>
      <c r="CC46" s="1212">
        <f t="shared" ca="1" si="77"/>
        <v>0</v>
      </c>
      <c r="CD46" s="1212">
        <f t="shared" ca="1" si="77"/>
        <v>0</v>
      </c>
      <c r="CE46" s="1212">
        <f t="shared" ca="1" si="77"/>
        <v>0</v>
      </c>
    </row>
    <row r="47" spans="1:83" s="63" customFormat="1" hidden="1">
      <c r="A47" s="110"/>
      <c r="B47" s="1407" t="s">
        <v>287</v>
      </c>
      <c r="C47" s="1408"/>
      <c r="D47" s="428" t="str">
        <f>FiscalYear_Period1</f>
        <v>07/01/12 - 06/30/13</v>
      </c>
      <c r="E47" s="1208">
        <f t="shared" ca="1" si="12"/>
        <v>0</v>
      </c>
      <c r="F47" s="1208">
        <f t="shared" ca="1" si="56"/>
        <v>0</v>
      </c>
      <c r="G47" s="1212">
        <f t="shared" ca="1" si="71"/>
        <v>0</v>
      </c>
      <c r="H47" s="1212">
        <f ca="1">H24*H18</f>
        <v>0</v>
      </c>
      <c r="I47" s="1212">
        <f t="shared" ref="I47:BT47" ca="1" si="78">I24*I18</f>
        <v>0</v>
      </c>
      <c r="J47" s="1212">
        <f t="shared" ca="1" si="78"/>
        <v>0</v>
      </c>
      <c r="K47" s="1212">
        <f t="shared" ca="1" si="78"/>
        <v>0</v>
      </c>
      <c r="L47" s="1212">
        <f t="shared" ca="1" si="78"/>
        <v>0</v>
      </c>
      <c r="M47" s="1212">
        <f t="shared" ca="1" si="78"/>
        <v>0</v>
      </c>
      <c r="N47" s="1212">
        <f t="shared" ca="1" si="78"/>
        <v>0</v>
      </c>
      <c r="O47" s="1212">
        <f t="shared" ca="1" si="78"/>
        <v>0</v>
      </c>
      <c r="P47" s="1212">
        <f t="shared" ca="1" si="78"/>
        <v>0</v>
      </c>
      <c r="Q47" s="1212">
        <f t="shared" ca="1" si="78"/>
        <v>0</v>
      </c>
      <c r="R47" s="1212">
        <f t="shared" ca="1" si="78"/>
        <v>0</v>
      </c>
      <c r="S47" s="1212">
        <f t="shared" ca="1" si="78"/>
        <v>0</v>
      </c>
      <c r="T47" s="1212">
        <f t="shared" ca="1" si="78"/>
        <v>0</v>
      </c>
      <c r="U47" s="1212">
        <f t="shared" ca="1" si="78"/>
        <v>0</v>
      </c>
      <c r="V47" s="1212">
        <f t="shared" ca="1" si="78"/>
        <v>0</v>
      </c>
      <c r="W47" s="1212">
        <f t="shared" ca="1" si="78"/>
        <v>0</v>
      </c>
      <c r="X47" s="1212">
        <f t="shared" ca="1" si="78"/>
        <v>0</v>
      </c>
      <c r="Y47" s="1212">
        <f t="shared" ca="1" si="78"/>
        <v>0</v>
      </c>
      <c r="Z47" s="1212">
        <f t="shared" ca="1" si="78"/>
        <v>0</v>
      </c>
      <c r="AA47" s="1212">
        <f t="shared" ca="1" si="78"/>
        <v>0</v>
      </c>
      <c r="AB47" s="1212">
        <f t="shared" ca="1" si="78"/>
        <v>0</v>
      </c>
      <c r="AC47" s="1212">
        <f t="shared" ca="1" si="78"/>
        <v>0</v>
      </c>
      <c r="AD47" s="1212">
        <f t="shared" ca="1" si="78"/>
        <v>0</v>
      </c>
      <c r="AE47" s="1212">
        <f t="shared" ca="1" si="78"/>
        <v>0</v>
      </c>
      <c r="AF47" s="1212">
        <f t="shared" ca="1" si="78"/>
        <v>0</v>
      </c>
      <c r="AG47" s="1212">
        <f t="shared" ca="1" si="78"/>
        <v>0</v>
      </c>
      <c r="AH47" s="1212">
        <f t="shared" ca="1" si="78"/>
        <v>0</v>
      </c>
      <c r="AI47" s="1212">
        <f t="shared" ca="1" si="78"/>
        <v>0</v>
      </c>
      <c r="AJ47" s="1212">
        <f t="shared" ca="1" si="78"/>
        <v>0</v>
      </c>
      <c r="AK47" s="1212">
        <f t="shared" ca="1" si="78"/>
        <v>0</v>
      </c>
      <c r="AL47" s="1212">
        <f t="shared" ca="1" si="78"/>
        <v>0</v>
      </c>
      <c r="AM47" s="1212">
        <f t="shared" ca="1" si="78"/>
        <v>0</v>
      </c>
      <c r="AN47" s="1212">
        <f t="shared" ca="1" si="78"/>
        <v>0</v>
      </c>
      <c r="AO47" s="1212">
        <f t="shared" ca="1" si="78"/>
        <v>0</v>
      </c>
      <c r="AP47" s="1212">
        <f t="shared" ca="1" si="78"/>
        <v>0</v>
      </c>
      <c r="AQ47" s="1212">
        <f t="shared" ca="1" si="78"/>
        <v>0</v>
      </c>
      <c r="AR47" s="1212">
        <f t="shared" ca="1" si="78"/>
        <v>0</v>
      </c>
      <c r="AS47" s="1212">
        <f t="shared" ca="1" si="78"/>
        <v>0</v>
      </c>
      <c r="AT47" s="1212">
        <f t="shared" ca="1" si="78"/>
        <v>0</v>
      </c>
      <c r="AU47" s="1212">
        <f t="shared" ca="1" si="78"/>
        <v>0</v>
      </c>
      <c r="AV47" s="1212">
        <f t="shared" ca="1" si="78"/>
        <v>0</v>
      </c>
      <c r="AW47" s="1212">
        <f t="shared" ca="1" si="78"/>
        <v>0</v>
      </c>
      <c r="AX47" s="1212">
        <f t="shared" ca="1" si="78"/>
        <v>0</v>
      </c>
      <c r="AY47" s="1212">
        <f t="shared" ca="1" si="78"/>
        <v>0</v>
      </c>
      <c r="AZ47" s="1212">
        <f t="shared" ca="1" si="78"/>
        <v>0</v>
      </c>
      <c r="BA47" s="1212">
        <f t="shared" ca="1" si="78"/>
        <v>0</v>
      </c>
      <c r="BB47" s="1212">
        <f t="shared" ca="1" si="78"/>
        <v>0</v>
      </c>
      <c r="BC47" s="1212">
        <f t="shared" ca="1" si="78"/>
        <v>0</v>
      </c>
      <c r="BD47" s="1212">
        <f t="shared" ca="1" si="78"/>
        <v>0</v>
      </c>
      <c r="BE47" s="1212">
        <f t="shared" ca="1" si="78"/>
        <v>0</v>
      </c>
      <c r="BF47" s="1212">
        <f t="shared" ca="1" si="78"/>
        <v>0</v>
      </c>
      <c r="BG47" s="1212">
        <f t="shared" ca="1" si="78"/>
        <v>0</v>
      </c>
      <c r="BH47" s="1212">
        <f t="shared" ca="1" si="78"/>
        <v>0</v>
      </c>
      <c r="BI47" s="1212">
        <f t="shared" ca="1" si="78"/>
        <v>0</v>
      </c>
      <c r="BJ47" s="1212">
        <f t="shared" ca="1" si="78"/>
        <v>0</v>
      </c>
      <c r="BK47" s="1212">
        <f t="shared" ca="1" si="78"/>
        <v>0</v>
      </c>
      <c r="BL47" s="1212">
        <f t="shared" ca="1" si="78"/>
        <v>0</v>
      </c>
      <c r="BM47" s="1212">
        <f t="shared" ca="1" si="78"/>
        <v>0</v>
      </c>
      <c r="BN47" s="1212">
        <f t="shared" ca="1" si="78"/>
        <v>0</v>
      </c>
      <c r="BO47" s="1212">
        <f t="shared" ca="1" si="78"/>
        <v>0</v>
      </c>
      <c r="BP47" s="1212">
        <f t="shared" ca="1" si="78"/>
        <v>0</v>
      </c>
      <c r="BQ47" s="1212">
        <f t="shared" ca="1" si="78"/>
        <v>0</v>
      </c>
      <c r="BR47" s="1212">
        <f t="shared" ca="1" si="78"/>
        <v>0</v>
      </c>
      <c r="BS47" s="1212">
        <f t="shared" ca="1" si="78"/>
        <v>0</v>
      </c>
      <c r="BT47" s="1212">
        <f t="shared" ca="1" si="78"/>
        <v>0</v>
      </c>
      <c r="BU47" s="1212">
        <f t="shared" ref="BU47:CE47" ca="1" si="79">BU24*BU18</f>
        <v>0</v>
      </c>
      <c r="BV47" s="1212">
        <f t="shared" ca="1" si="79"/>
        <v>0</v>
      </c>
      <c r="BW47" s="1212">
        <f t="shared" ca="1" si="79"/>
        <v>0</v>
      </c>
      <c r="BX47" s="1212">
        <f t="shared" ca="1" si="79"/>
        <v>0</v>
      </c>
      <c r="BY47" s="1212">
        <f t="shared" ca="1" si="79"/>
        <v>0</v>
      </c>
      <c r="BZ47" s="1212">
        <f t="shared" ca="1" si="79"/>
        <v>0</v>
      </c>
      <c r="CA47" s="1212">
        <f t="shared" ca="1" si="79"/>
        <v>0</v>
      </c>
      <c r="CB47" s="1212">
        <f t="shared" ca="1" si="79"/>
        <v>0</v>
      </c>
      <c r="CC47" s="1212">
        <f t="shared" ca="1" si="79"/>
        <v>0</v>
      </c>
      <c r="CD47" s="1212">
        <f t="shared" ca="1" si="79"/>
        <v>0</v>
      </c>
      <c r="CE47" s="1212">
        <f t="shared" ca="1" si="79"/>
        <v>0</v>
      </c>
    </row>
    <row r="48" spans="1:83" s="63" customFormat="1" hidden="1">
      <c r="A48" s="110"/>
      <c r="B48" s="1409"/>
      <c r="C48" s="1410"/>
      <c r="D48" s="428" t="str">
        <f>FiscalYear_Period2</f>
        <v xml:space="preserve"> </v>
      </c>
      <c r="E48" s="1208">
        <f t="shared" ca="1" si="12"/>
        <v>0</v>
      </c>
      <c r="F48" s="1208">
        <f t="shared" ca="1" si="56"/>
        <v>0</v>
      </c>
      <c r="G48" s="1212">
        <f t="shared" ca="1" si="71"/>
        <v>0</v>
      </c>
      <c r="H48" s="1212">
        <f ca="1">H25*H18</f>
        <v>0</v>
      </c>
      <c r="I48" s="1212">
        <f t="shared" ref="I48:BT48" ca="1" si="80">I25*I18</f>
        <v>0</v>
      </c>
      <c r="J48" s="1212">
        <f t="shared" ca="1" si="80"/>
        <v>0</v>
      </c>
      <c r="K48" s="1212">
        <f t="shared" ca="1" si="80"/>
        <v>0</v>
      </c>
      <c r="L48" s="1212">
        <f t="shared" ca="1" si="80"/>
        <v>0</v>
      </c>
      <c r="M48" s="1212">
        <f t="shared" ca="1" si="80"/>
        <v>0</v>
      </c>
      <c r="N48" s="1212">
        <f t="shared" ca="1" si="80"/>
        <v>0</v>
      </c>
      <c r="O48" s="1212">
        <f t="shared" ca="1" si="80"/>
        <v>0</v>
      </c>
      <c r="P48" s="1212">
        <f t="shared" ca="1" si="80"/>
        <v>0</v>
      </c>
      <c r="Q48" s="1212">
        <f t="shared" ca="1" si="80"/>
        <v>0</v>
      </c>
      <c r="R48" s="1212">
        <f t="shared" ca="1" si="80"/>
        <v>0</v>
      </c>
      <c r="S48" s="1212">
        <f t="shared" ca="1" si="80"/>
        <v>0</v>
      </c>
      <c r="T48" s="1212">
        <f t="shared" ca="1" si="80"/>
        <v>0</v>
      </c>
      <c r="U48" s="1212">
        <f t="shared" ca="1" si="80"/>
        <v>0</v>
      </c>
      <c r="V48" s="1212">
        <f t="shared" ca="1" si="80"/>
        <v>0</v>
      </c>
      <c r="W48" s="1212">
        <f t="shared" ca="1" si="80"/>
        <v>0</v>
      </c>
      <c r="X48" s="1212">
        <f t="shared" ca="1" si="80"/>
        <v>0</v>
      </c>
      <c r="Y48" s="1212">
        <f t="shared" ca="1" si="80"/>
        <v>0</v>
      </c>
      <c r="Z48" s="1212">
        <f t="shared" ca="1" si="80"/>
        <v>0</v>
      </c>
      <c r="AA48" s="1212">
        <f t="shared" ca="1" si="80"/>
        <v>0</v>
      </c>
      <c r="AB48" s="1212">
        <f t="shared" ca="1" si="80"/>
        <v>0</v>
      </c>
      <c r="AC48" s="1212">
        <f t="shared" ca="1" si="80"/>
        <v>0</v>
      </c>
      <c r="AD48" s="1212">
        <f t="shared" ca="1" si="80"/>
        <v>0</v>
      </c>
      <c r="AE48" s="1212">
        <f t="shared" ca="1" si="80"/>
        <v>0</v>
      </c>
      <c r="AF48" s="1212">
        <f t="shared" ca="1" si="80"/>
        <v>0</v>
      </c>
      <c r="AG48" s="1212">
        <f t="shared" ca="1" si="80"/>
        <v>0</v>
      </c>
      <c r="AH48" s="1212">
        <f t="shared" ca="1" si="80"/>
        <v>0</v>
      </c>
      <c r="AI48" s="1212">
        <f t="shared" ca="1" si="80"/>
        <v>0</v>
      </c>
      <c r="AJ48" s="1212">
        <f t="shared" ca="1" si="80"/>
        <v>0</v>
      </c>
      <c r="AK48" s="1212">
        <f t="shared" ca="1" si="80"/>
        <v>0</v>
      </c>
      <c r="AL48" s="1212">
        <f t="shared" ca="1" si="80"/>
        <v>0</v>
      </c>
      <c r="AM48" s="1212">
        <f t="shared" ca="1" si="80"/>
        <v>0</v>
      </c>
      <c r="AN48" s="1212">
        <f t="shared" ca="1" si="80"/>
        <v>0</v>
      </c>
      <c r="AO48" s="1212">
        <f t="shared" ca="1" si="80"/>
        <v>0</v>
      </c>
      <c r="AP48" s="1212">
        <f t="shared" ca="1" si="80"/>
        <v>0</v>
      </c>
      <c r="AQ48" s="1212">
        <f t="shared" ca="1" si="80"/>
        <v>0</v>
      </c>
      <c r="AR48" s="1212">
        <f t="shared" ca="1" si="80"/>
        <v>0</v>
      </c>
      <c r="AS48" s="1212">
        <f t="shared" ca="1" si="80"/>
        <v>0</v>
      </c>
      <c r="AT48" s="1212">
        <f t="shared" ca="1" si="80"/>
        <v>0</v>
      </c>
      <c r="AU48" s="1212">
        <f t="shared" ca="1" si="80"/>
        <v>0</v>
      </c>
      <c r="AV48" s="1212">
        <f t="shared" ca="1" si="80"/>
        <v>0</v>
      </c>
      <c r="AW48" s="1212">
        <f t="shared" ca="1" si="80"/>
        <v>0</v>
      </c>
      <c r="AX48" s="1212">
        <f t="shared" ca="1" si="80"/>
        <v>0</v>
      </c>
      <c r="AY48" s="1212">
        <f t="shared" ca="1" si="80"/>
        <v>0</v>
      </c>
      <c r="AZ48" s="1212">
        <f t="shared" ca="1" si="80"/>
        <v>0</v>
      </c>
      <c r="BA48" s="1212">
        <f t="shared" ca="1" si="80"/>
        <v>0</v>
      </c>
      <c r="BB48" s="1212">
        <f t="shared" ca="1" si="80"/>
        <v>0</v>
      </c>
      <c r="BC48" s="1212">
        <f t="shared" ca="1" si="80"/>
        <v>0</v>
      </c>
      <c r="BD48" s="1212">
        <f t="shared" ca="1" si="80"/>
        <v>0</v>
      </c>
      <c r="BE48" s="1212">
        <f t="shared" ca="1" si="80"/>
        <v>0</v>
      </c>
      <c r="BF48" s="1212">
        <f t="shared" ca="1" si="80"/>
        <v>0</v>
      </c>
      <c r="BG48" s="1212">
        <f t="shared" ca="1" si="80"/>
        <v>0</v>
      </c>
      <c r="BH48" s="1212">
        <f t="shared" ca="1" si="80"/>
        <v>0</v>
      </c>
      <c r="BI48" s="1212">
        <f t="shared" ca="1" si="80"/>
        <v>0</v>
      </c>
      <c r="BJ48" s="1212">
        <f t="shared" ca="1" si="80"/>
        <v>0</v>
      </c>
      <c r="BK48" s="1212">
        <f t="shared" ca="1" si="80"/>
        <v>0</v>
      </c>
      <c r="BL48" s="1212">
        <f t="shared" ca="1" si="80"/>
        <v>0</v>
      </c>
      <c r="BM48" s="1212">
        <f t="shared" ca="1" si="80"/>
        <v>0</v>
      </c>
      <c r="BN48" s="1212">
        <f t="shared" ca="1" si="80"/>
        <v>0</v>
      </c>
      <c r="BO48" s="1212">
        <f t="shared" ca="1" si="80"/>
        <v>0</v>
      </c>
      <c r="BP48" s="1212">
        <f t="shared" ca="1" si="80"/>
        <v>0</v>
      </c>
      <c r="BQ48" s="1212">
        <f t="shared" ca="1" si="80"/>
        <v>0</v>
      </c>
      <c r="BR48" s="1212">
        <f t="shared" ca="1" si="80"/>
        <v>0</v>
      </c>
      <c r="BS48" s="1212">
        <f t="shared" ca="1" si="80"/>
        <v>0</v>
      </c>
      <c r="BT48" s="1212">
        <f t="shared" ca="1" si="80"/>
        <v>0</v>
      </c>
      <c r="BU48" s="1212">
        <f t="shared" ref="BU48:CE48" ca="1" si="81">BU25*BU18</f>
        <v>0</v>
      </c>
      <c r="BV48" s="1212">
        <f t="shared" ca="1" si="81"/>
        <v>0</v>
      </c>
      <c r="BW48" s="1212">
        <f t="shared" ca="1" si="81"/>
        <v>0</v>
      </c>
      <c r="BX48" s="1212">
        <f t="shared" ca="1" si="81"/>
        <v>0</v>
      </c>
      <c r="BY48" s="1212">
        <f t="shared" ca="1" si="81"/>
        <v>0</v>
      </c>
      <c r="BZ48" s="1212">
        <f t="shared" ca="1" si="81"/>
        <v>0</v>
      </c>
      <c r="CA48" s="1212">
        <f t="shared" ca="1" si="81"/>
        <v>0</v>
      </c>
      <c r="CB48" s="1212">
        <f t="shared" ca="1" si="81"/>
        <v>0</v>
      </c>
      <c r="CC48" s="1212">
        <f t="shared" ca="1" si="81"/>
        <v>0</v>
      </c>
      <c r="CD48" s="1212">
        <f t="shared" ca="1" si="81"/>
        <v>0</v>
      </c>
      <c r="CE48" s="1212">
        <f t="shared" ca="1" si="81"/>
        <v>0</v>
      </c>
    </row>
    <row r="49" spans="1:83" s="63" customFormat="1" hidden="1">
      <c r="A49" s="110"/>
      <c r="B49" s="1426"/>
      <c r="C49" s="1427"/>
      <c r="D49" s="428" t="str">
        <f>FiscalYear_Period3</f>
        <v xml:space="preserve"> </v>
      </c>
      <c r="E49" s="1208">
        <f t="shared" ca="1" si="12"/>
        <v>0</v>
      </c>
      <c r="F49" s="1208">
        <f t="shared" ca="1" si="56"/>
        <v>0</v>
      </c>
      <c r="G49" s="1212">
        <f t="shared" ca="1" si="71"/>
        <v>0</v>
      </c>
      <c r="H49" s="1212">
        <f ca="1">H26*H18</f>
        <v>0</v>
      </c>
      <c r="I49" s="1212">
        <f t="shared" ref="I49:BT49" ca="1" si="82">I26*I18</f>
        <v>0</v>
      </c>
      <c r="J49" s="1212">
        <f t="shared" ca="1" si="82"/>
        <v>0</v>
      </c>
      <c r="K49" s="1212">
        <f t="shared" ca="1" si="82"/>
        <v>0</v>
      </c>
      <c r="L49" s="1212">
        <f t="shared" ca="1" si="82"/>
        <v>0</v>
      </c>
      <c r="M49" s="1212">
        <f t="shared" ca="1" si="82"/>
        <v>0</v>
      </c>
      <c r="N49" s="1212">
        <f t="shared" ca="1" si="82"/>
        <v>0</v>
      </c>
      <c r="O49" s="1212">
        <f t="shared" ca="1" si="82"/>
        <v>0</v>
      </c>
      <c r="P49" s="1212">
        <f t="shared" ca="1" si="82"/>
        <v>0</v>
      </c>
      <c r="Q49" s="1212">
        <f t="shared" ca="1" si="82"/>
        <v>0</v>
      </c>
      <c r="R49" s="1212">
        <f t="shared" ca="1" si="82"/>
        <v>0</v>
      </c>
      <c r="S49" s="1212">
        <f t="shared" ca="1" si="82"/>
        <v>0</v>
      </c>
      <c r="T49" s="1212">
        <f t="shared" ca="1" si="82"/>
        <v>0</v>
      </c>
      <c r="U49" s="1212">
        <f t="shared" ca="1" si="82"/>
        <v>0</v>
      </c>
      <c r="V49" s="1212">
        <f t="shared" ca="1" si="82"/>
        <v>0</v>
      </c>
      <c r="W49" s="1212">
        <f t="shared" ca="1" si="82"/>
        <v>0</v>
      </c>
      <c r="X49" s="1212">
        <f t="shared" ca="1" si="82"/>
        <v>0</v>
      </c>
      <c r="Y49" s="1212">
        <f t="shared" ca="1" si="82"/>
        <v>0</v>
      </c>
      <c r="Z49" s="1212">
        <f t="shared" ca="1" si="82"/>
        <v>0</v>
      </c>
      <c r="AA49" s="1212">
        <f t="shared" ca="1" si="82"/>
        <v>0</v>
      </c>
      <c r="AB49" s="1212">
        <f t="shared" ca="1" si="82"/>
        <v>0</v>
      </c>
      <c r="AC49" s="1212">
        <f t="shared" ca="1" si="82"/>
        <v>0</v>
      </c>
      <c r="AD49" s="1212">
        <f t="shared" ca="1" si="82"/>
        <v>0</v>
      </c>
      <c r="AE49" s="1212">
        <f t="shared" ca="1" si="82"/>
        <v>0</v>
      </c>
      <c r="AF49" s="1212">
        <f t="shared" ca="1" si="82"/>
        <v>0</v>
      </c>
      <c r="AG49" s="1212">
        <f t="shared" ca="1" si="82"/>
        <v>0</v>
      </c>
      <c r="AH49" s="1212">
        <f t="shared" ca="1" si="82"/>
        <v>0</v>
      </c>
      <c r="AI49" s="1212">
        <f t="shared" ca="1" si="82"/>
        <v>0</v>
      </c>
      <c r="AJ49" s="1212">
        <f t="shared" ca="1" si="82"/>
        <v>0</v>
      </c>
      <c r="AK49" s="1212">
        <f t="shared" ca="1" si="82"/>
        <v>0</v>
      </c>
      <c r="AL49" s="1212">
        <f t="shared" ca="1" si="82"/>
        <v>0</v>
      </c>
      <c r="AM49" s="1212">
        <f t="shared" ca="1" si="82"/>
        <v>0</v>
      </c>
      <c r="AN49" s="1212">
        <f t="shared" ca="1" si="82"/>
        <v>0</v>
      </c>
      <c r="AO49" s="1212">
        <f t="shared" ca="1" si="82"/>
        <v>0</v>
      </c>
      <c r="AP49" s="1212">
        <f t="shared" ca="1" si="82"/>
        <v>0</v>
      </c>
      <c r="AQ49" s="1212">
        <f t="shared" ca="1" si="82"/>
        <v>0</v>
      </c>
      <c r="AR49" s="1212">
        <f t="shared" ca="1" si="82"/>
        <v>0</v>
      </c>
      <c r="AS49" s="1212">
        <f t="shared" ca="1" si="82"/>
        <v>0</v>
      </c>
      <c r="AT49" s="1212">
        <f t="shared" ca="1" si="82"/>
        <v>0</v>
      </c>
      <c r="AU49" s="1212">
        <f t="shared" ca="1" si="82"/>
        <v>0</v>
      </c>
      <c r="AV49" s="1212">
        <f t="shared" ca="1" si="82"/>
        <v>0</v>
      </c>
      <c r="AW49" s="1212">
        <f t="shared" ca="1" si="82"/>
        <v>0</v>
      </c>
      <c r="AX49" s="1212">
        <f t="shared" ca="1" si="82"/>
        <v>0</v>
      </c>
      <c r="AY49" s="1212">
        <f t="shared" ca="1" si="82"/>
        <v>0</v>
      </c>
      <c r="AZ49" s="1212">
        <f t="shared" ca="1" si="82"/>
        <v>0</v>
      </c>
      <c r="BA49" s="1212">
        <f t="shared" ca="1" si="82"/>
        <v>0</v>
      </c>
      <c r="BB49" s="1212">
        <f t="shared" ca="1" si="82"/>
        <v>0</v>
      </c>
      <c r="BC49" s="1212">
        <f t="shared" ca="1" si="82"/>
        <v>0</v>
      </c>
      <c r="BD49" s="1212">
        <f t="shared" ca="1" si="82"/>
        <v>0</v>
      </c>
      <c r="BE49" s="1212">
        <f t="shared" ca="1" si="82"/>
        <v>0</v>
      </c>
      <c r="BF49" s="1212">
        <f t="shared" ca="1" si="82"/>
        <v>0</v>
      </c>
      <c r="BG49" s="1212">
        <f t="shared" ca="1" si="82"/>
        <v>0</v>
      </c>
      <c r="BH49" s="1212">
        <f t="shared" ca="1" si="82"/>
        <v>0</v>
      </c>
      <c r="BI49" s="1212">
        <f t="shared" ca="1" si="82"/>
        <v>0</v>
      </c>
      <c r="BJ49" s="1212">
        <f t="shared" ca="1" si="82"/>
        <v>0</v>
      </c>
      <c r="BK49" s="1212">
        <f t="shared" ca="1" si="82"/>
        <v>0</v>
      </c>
      <c r="BL49" s="1212">
        <f t="shared" ca="1" si="82"/>
        <v>0</v>
      </c>
      <c r="BM49" s="1212">
        <f t="shared" ca="1" si="82"/>
        <v>0</v>
      </c>
      <c r="BN49" s="1212">
        <f t="shared" ca="1" si="82"/>
        <v>0</v>
      </c>
      <c r="BO49" s="1212">
        <f t="shared" ca="1" si="82"/>
        <v>0</v>
      </c>
      <c r="BP49" s="1212">
        <f t="shared" ca="1" si="82"/>
        <v>0</v>
      </c>
      <c r="BQ49" s="1212">
        <f t="shared" ca="1" si="82"/>
        <v>0</v>
      </c>
      <c r="BR49" s="1212">
        <f t="shared" ca="1" si="82"/>
        <v>0</v>
      </c>
      <c r="BS49" s="1212">
        <f t="shared" ca="1" si="82"/>
        <v>0</v>
      </c>
      <c r="BT49" s="1212">
        <f t="shared" ca="1" si="82"/>
        <v>0</v>
      </c>
      <c r="BU49" s="1212">
        <f t="shared" ref="BU49:CE49" ca="1" si="83">BU26*BU18</f>
        <v>0</v>
      </c>
      <c r="BV49" s="1212">
        <f t="shared" ca="1" si="83"/>
        <v>0</v>
      </c>
      <c r="BW49" s="1212">
        <f t="shared" ca="1" si="83"/>
        <v>0</v>
      </c>
      <c r="BX49" s="1212">
        <f t="shared" ca="1" si="83"/>
        <v>0</v>
      </c>
      <c r="BY49" s="1212">
        <f t="shared" ca="1" si="83"/>
        <v>0</v>
      </c>
      <c r="BZ49" s="1212">
        <f t="shared" ca="1" si="83"/>
        <v>0</v>
      </c>
      <c r="CA49" s="1212">
        <f t="shared" ca="1" si="83"/>
        <v>0</v>
      </c>
      <c r="CB49" s="1212">
        <f t="shared" ca="1" si="83"/>
        <v>0</v>
      </c>
      <c r="CC49" s="1212">
        <f t="shared" ca="1" si="83"/>
        <v>0</v>
      </c>
      <c r="CD49" s="1212">
        <f t="shared" ca="1" si="83"/>
        <v>0</v>
      </c>
      <c r="CE49" s="1212">
        <f t="shared" ca="1" si="83"/>
        <v>0</v>
      </c>
    </row>
    <row r="50" spans="1:83" s="63" customFormat="1">
      <c r="A50" s="110">
        <v>17</v>
      </c>
      <c r="B50" s="1407" t="s">
        <v>288</v>
      </c>
      <c r="C50" s="1408"/>
      <c r="D50" s="428" t="str">
        <f>Entire_FiscalYear</f>
        <v>07/01/12 - 06/30/13</v>
      </c>
      <c r="E50" s="1208">
        <f t="shared" ca="1" si="12"/>
        <v>0</v>
      </c>
      <c r="F50" s="1208">
        <f t="shared" ca="1" si="56"/>
        <v>0</v>
      </c>
      <c r="G50" s="1212">
        <f t="shared" ca="1" si="71"/>
        <v>0</v>
      </c>
      <c r="H50" s="1212">
        <f ca="1">H24*H19</f>
        <v>0</v>
      </c>
      <c r="I50" s="1212">
        <f t="shared" ref="I50:BT50" ca="1" si="84">I24*I19</f>
        <v>0</v>
      </c>
      <c r="J50" s="1212">
        <f t="shared" ca="1" si="84"/>
        <v>0</v>
      </c>
      <c r="K50" s="1212">
        <f t="shared" ca="1" si="84"/>
        <v>0</v>
      </c>
      <c r="L50" s="1212">
        <f t="shared" ca="1" si="84"/>
        <v>0</v>
      </c>
      <c r="M50" s="1212">
        <f t="shared" ca="1" si="84"/>
        <v>0</v>
      </c>
      <c r="N50" s="1212">
        <f t="shared" ca="1" si="84"/>
        <v>0</v>
      </c>
      <c r="O50" s="1212">
        <f t="shared" ca="1" si="84"/>
        <v>0</v>
      </c>
      <c r="P50" s="1212">
        <f t="shared" ca="1" si="84"/>
        <v>0</v>
      </c>
      <c r="Q50" s="1212">
        <f t="shared" ca="1" si="84"/>
        <v>0</v>
      </c>
      <c r="R50" s="1212">
        <f t="shared" ca="1" si="84"/>
        <v>0</v>
      </c>
      <c r="S50" s="1212">
        <f t="shared" ca="1" si="84"/>
        <v>0</v>
      </c>
      <c r="T50" s="1212">
        <f t="shared" ca="1" si="84"/>
        <v>0</v>
      </c>
      <c r="U50" s="1212">
        <f t="shared" ca="1" si="84"/>
        <v>0</v>
      </c>
      <c r="V50" s="1212">
        <f t="shared" ca="1" si="84"/>
        <v>0</v>
      </c>
      <c r="W50" s="1212">
        <f t="shared" ca="1" si="84"/>
        <v>0</v>
      </c>
      <c r="X50" s="1212">
        <f t="shared" ca="1" si="84"/>
        <v>0</v>
      </c>
      <c r="Y50" s="1212">
        <f t="shared" ca="1" si="84"/>
        <v>0</v>
      </c>
      <c r="Z50" s="1212">
        <f t="shared" ca="1" si="84"/>
        <v>0</v>
      </c>
      <c r="AA50" s="1212">
        <f t="shared" ca="1" si="84"/>
        <v>0</v>
      </c>
      <c r="AB50" s="1212">
        <f t="shared" ca="1" si="84"/>
        <v>0</v>
      </c>
      <c r="AC50" s="1212">
        <f t="shared" ca="1" si="84"/>
        <v>0</v>
      </c>
      <c r="AD50" s="1212">
        <f t="shared" ca="1" si="84"/>
        <v>0</v>
      </c>
      <c r="AE50" s="1212">
        <f t="shared" ca="1" si="84"/>
        <v>0</v>
      </c>
      <c r="AF50" s="1212">
        <f t="shared" ca="1" si="84"/>
        <v>0</v>
      </c>
      <c r="AG50" s="1212">
        <f t="shared" ca="1" si="84"/>
        <v>0</v>
      </c>
      <c r="AH50" s="1212">
        <f t="shared" ca="1" si="84"/>
        <v>0</v>
      </c>
      <c r="AI50" s="1212">
        <f t="shared" ca="1" si="84"/>
        <v>0</v>
      </c>
      <c r="AJ50" s="1212">
        <f t="shared" ca="1" si="84"/>
        <v>0</v>
      </c>
      <c r="AK50" s="1212">
        <f t="shared" ca="1" si="84"/>
        <v>0</v>
      </c>
      <c r="AL50" s="1212">
        <f t="shared" ca="1" si="84"/>
        <v>0</v>
      </c>
      <c r="AM50" s="1212">
        <f t="shared" ca="1" si="84"/>
        <v>0</v>
      </c>
      <c r="AN50" s="1212">
        <f t="shared" ca="1" si="84"/>
        <v>0</v>
      </c>
      <c r="AO50" s="1212">
        <f t="shared" ca="1" si="84"/>
        <v>0</v>
      </c>
      <c r="AP50" s="1212">
        <f t="shared" ca="1" si="84"/>
        <v>0</v>
      </c>
      <c r="AQ50" s="1212">
        <f t="shared" ca="1" si="84"/>
        <v>0</v>
      </c>
      <c r="AR50" s="1212">
        <f t="shared" ca="1" si="84"/>
        <v>0</v>
      </c>
      <c r="AS50" s="1212">
        <f t="shared" ca="1" si="84"/>
        <v>0</v>
      </c>
      <c r="AT50" s="1212">
        <f t="shared" ca="1" si="84"/>
        <v>0</v>
      </c>
      <c r="AU50" s="1212">
        <f t="shared" ca="1" si="84"/>
        <v>0</v>
      </c>
      <c r="AV50" s="1212">
        <f t="shared" ca="1" si="84"/>
        <v>0</v>
      </c>
      <c r="AW50" s="1212">
        <f t="shared" ca="1" si="84"/>
        <v>0</v>
      </c>
      <c r="AX50" s="1212">
        <f t="shared" ca="1" si="84"/>
        <v>0</v>
      </c>
      <c r="AY50" s="1212">
        <f t="shared" ca="1" si="84"/>
        <v>0</v>
      </c>
      <c r="AZ50" s="1212">
        <f t="shared" ca="1" si="84"/>
        <v>0</v>
      </c>
      <c r="BA50" s="1212">
        <f t="shared" ca="1" si="84"/>
        <v>0</v>
      </c>
      <c r="BB50" s="1212">
        <f t="shared" ca="1" si="84"/>
        <v>0</v>
      </c>
      <c r="BC50" s="1212">
        <f t="shared" ca="1" si="84"/>
        <v>0</v>
      </c>
      <c r="BD50" s="1212">
        <f t="shared" ca="1" si="84"/>
        <v>0</v>
      </c>
      <c r="BE50" s="1212">
        <f t="shared" ca="1" si="84"/>
        <v>0</v>
      </c>
      <c r="BF50" s="1212">
        <f t="shared" ca="1" si="84"/>
        <v>0</v>
      </c>
      <c r="BG50" s="1212">
        <f t="shared" ca="1" si="84"/>
        <v>0</v>
      </c>
      <c r="BH50" s="1212">
        <f t="shared" ca="1" si="84"/>
        <v>0</v>
      </c>
      <c r="BI50" s="1212">
        <f t="shared" ca="1" si="84"/>
        <v>0</v>
      </c>
      <c r="BJ50" s="1212">
        <f t="shared" ca="1" si="84"/>
        <v>0</v>
      </c>
      <c r="BK50" s="1212">
        <f t="shared" ca="1" si="84"/>
        <v>0</v>
      </c>
      <c r="BL50" s="1212">
        <f t="shared" ca="1" si="84"/>
        <v>0</v>
      </c>
      <c r="BM50" s="1212">
        <f t="shared" ca="1" si="84"/>
        <v>0</v>
      </c>
      <c r="BN50" s="1212">
        <f t="shared" ca="1" si="84"/>
        <v>0</v>
      </c>
      <c r="BO50" s="1212">
        <f t="shared" ca="1" si="84"/>
        <v>0</v>
      </c>
      <c r="BP50" s="1212">
        <f t="shared" ca="1" si="84"/>
        <v>0</v>
      </c>
      <c r="BQ50" s="1212">
        <f t="shared" ca="1" si="84"/>
        <v>0</v>
      </c>
      <c r="BR50" s="1212">
        <f t="shared" ca="1" si="84"/>
        <v>0</v>
      </c>
      <c r="BS50" s="1212">
        <f t="shared" ca="1" si="84"/>
        <v>0</v>
      </c>
      <c r="BT50" s="1212">
        <f t="shared" ca="1" si="84"/>
        <v>0</v>
      </c>
      <c r="BU50" s="1212">
        <f t="shared" ref="BU50:CE50" ca="1" si="85">BU24*BU19</f>
        <v>0</v>
      </c>
      <c r="BV50" s="1212">
        <f t="shared" ca="1" si="85"/>
        <v>0</v>
      </c>
      <c r="BW50" s="1212">
        <f t="shared" ca="1" si="85"/>
        <v>0</v>
      </c>
      <c r="BX50" s="1212">
        <f t="shared" ca="1" si="85"/>
        <v>0</v>
      </c>
      <c r="BY50" s="1212">
        <f t="shared" ca="1" si="85"/>
        <v>0</v>
      </c>
      <c r="BZ50" s="1212">
        <f t="shared" ca="1" si="85"/>
        <v>0</v>
      </c>
      <c r="CA50" s="1212">
        <f t="shared" ca="1" si="85"/>
        <v>0</v>
      </c>
      <c r="CB50" s="1212">
        <f t="shared" ca="1" si="85"/>
        <v>0</v>
      </c>
      <c r="CC50" s="1212">
        <f t="shared" ca="1" si="85"/>
        <v>0</v>
      </c>
      <c r="CD50" s="1212">
        <f t="shared" ca="1" si="85"/>
        <v>0</v>
      </c>
      <c r="CE50" s="1212">
        <f t="shared" ca="1" si="85"/>
        <v>0</v>
      </c>
    </row>
    <row r="51" spans="1:83" s="63" customFormat="1" hidden="1">
      <c r="A51" s="110"/>
      <c r="B51" s="1409"/>
      <c r="C51" s="1410"/>
      <c r="D51" s="428" t="str">
        <f>FiscalYear_Period2</f>
        <v xml:space="preserve"> </v>
      </c>
      <c r="E51" s="1221">
        <f t="shared" ca="1" si="12"/>
        <v>0</v>
      </c>
      <c r="F51" s="1221">
        <f t="shared" ca="1" si="56"/>
        <v>0</v>
      </c>
      <c r="G51" s="1212">
        <f t="shared" ca="1" si="71"/>
        <v>0</v>
      </c>
      <c r="H51" s="1212">
        <f ca="1">H25*H19</f>
        <v>0</v>
      </c>
      <c r="I51" s="1212">
        <f t="shared" ref="I51:BT51" ca="1" si="86">I25*I19</f>
        <v>0</v>
      </c>
      <c r="J51" s="1212">
        <f t="shared" ca="1" si="86"/>
        <v>0</v>
      </c>
      <c r="K51" s="1212">
        <f t="shared" ca="1" si="86"/>
        <v>0</v>
      </c>
      <c r="L51" s="1212">
        <f t="shared" ca="1" si="86"/>
        <v>0</v>
      </c>
      <c r="M51" s="1212">
        <f t="shared" ca="1" si="86"/>
        <v>0</v>
      </c>
      <c r="N51" s="1212">
        <f t="shared" ca="1" si="86"/>
        <v>0</v>
      </c>
      <c r="O51" s="1212">
        <f t="shared" ca="1" si="86"/>
        <v>0</v>
      </c>
      <c r="P51" s="1212">
        <f t="shared" ca="1" si="86"/>
        <v>0</v>
      </c>
      <c r="Q51" s="1212">
        <f t="shared" ca="1" si="86"/>
        <v>0</v>
      </c>
      <c r="R51" s="1212">
        <f t="shared" ca="1" si="86"/>
        <v>0</v>
      </c>
      <c r="S51" s="1212">
        <f t="shared" ca="1" si="86"/>
        <v>0</v>
      </c>
      <c r="T51" s="1212">
        <f t="shared" ca="1" si="86"/>
        <v>0</v>
      </c>
      <c r="U51" s="1212">
        <f t="shared" ca="1" si="86"/>
        <v>0</v>
      </c>
      <c r="V51" s="1212">
        <f t="shared" ca="1" si="86"/>
        <v>0</v>
      </c>
      <c r="W51" s="1212">
        <f t="shared" ca="1" si="86"/>
        <v>0</v>
      </c>
      <c r="X51" s="1212">
        <f t="shared" ca="1" si="86"/>
        <v>0</v>
      </c>
      <c r="Y51" s="1212">
        <f t="shared" ca="1" si="86"/>
        <v>0</v>
      </c>
      <c r="Z51" s="1212">
        <f t="shared" ca="1" si="86"/>
        <v>0</v>
      </c>
      <c r="AA51" s="1212">
        <f t="shared" ca="1" si="86"/>
        <v>0</v>
      </c>
      <c r="AB51" s="1212">
        <f t="shared" ca="1" si="86"/>
        <v>0</v>
      </c>
      <c r="AC51" s="1212">
        <f t="shared" ca="1" si="86"/>
        <v>0</v>
      </c>
      <c r="AD51" s="1212">
        <f t="shared" ca="1" si="86"/>
        <v>0</v>
      </c>
      <c r="AE51" s="1212">
        <f t="shared" ca="1" si="86"/>
        <v>0</v>
      </c>
      <c r="AF51" s="1212">
        <f t="shared" ca="1" si="86"/>
        <v>0</v>
      </c>
      <c r="AG51" s="1212">
        <f t="shared" ca="1" si="86"/>
        <v>0</v>
      </c>
      <c r="AH51" s="1212">
        <f t="shared" ca="1" si="86"/>
        <v>0</v>
      </c>
      <c r="AI51" s="1212">
        <f t="shared" ca="1" si="86"/>
        <v>0</v>
      </c>
      <c r="AJ51" s="1212">
        <f t="shared" ca="1" si="86"/>
        <v>0</v>
      </c>
      <c r="AK51" s="1212">
        <f t="shared" ca="1" si="86"/>
        <v>0</v>
      </c>
      <c r="AL51" s="1212">
        <f t="shared" ca="1" si="86"/>
        <v>0</v>
      </c>
      <c r="AM51" s="1212">
        <f t="shared" ca="1" si="86"/>
        <v>0</v>
      </c>
      <c r="AN51" s="1212">
        <f t="shared" ca="1" si="86"/>
        <v>0</v>
      </c>
      <c r="AO51" s="1212">
        <f t="shared" ca="1" si="86"/>
        <v>0</v>
      </c>
      <c r="AP51" s="1212">
        <f t="shared" ca="1" si="86"/>
        <v>0</v>
      </c>
      <c r="AQ51" s="1212">
        <f t="shared" ca="1" si="86"/>
        <v>0</v>
      </c>
      <c r="AR51" s="1212">
        <f t="shared" ca="1" si="86"/>
        <v>0</v>
      </c>
      <c r="AS51" s="1212">
        <f t="shared" ca="1" si="86"/>
        <v>0</v>
      </c>
      <c r="AT51" s="1212">
        <f t="shared" ca="1" si="86"/>
        <v>0</v>
      </c>
      <c r="AU51" s="1212">
        <f t="shared" ca="1" si="86"/>
        <v>0</v>
      </c>
      <c r="AV51" s="1212">
        <f t="shared" ca="1" si="86"/>
        <v>0</v>
      </c>
      <c r="AW51" s="1212">
        <f t="shared" ca="1" si="86"/>
        <v>0</v>
      </c>
      <c r="AX51" s="1212">
        <f t="shared" ca="1" si="86"/>
        <v>0</v>
      </c>
      <c r="AY51" s="1212">
        <f t="shared" ca="1" si="86"/>
        <v>0</v>
      </c>
      <c r="AZ51" s="1212">
        <f t="shared" ca="1" si="86"/>
        <v>0</v>
      </c>
      <c r="BA51" s="1212">
        <f t="shared" ca="1" si="86"/>
        <v>0</v>
      </c>
      <c r="BB51" s="1212">
        <f t="shared" ca="1" si="86"/>
        <v>0</v>
      </c>
      <c r="BC51" s="1212">
        <f t="shared" ca="1" si="86"/>
        <v>0</v>
      </c>
      <c r="BD51" s="1212">
        <f t="shared" ca="1" si="86"/>
        <v>0</v>
      </c>
      <c r="BE51" s="1212">
        <f t="shared" ca="1" si="86"/>
        <v>0</v>
      </c>
      <c r="BF51" s="1212">
        <f t="shared" ca="1" si="86"/>
        <v>0</v>
      </c>
      <c r="BG51" s="1212">
        <f t="shared" ca="1" si="86"/>
        <v>0</v>
      </c>
      <c r="BH51" s="1212">
        <f t="shared" ca="1" si="86"/>
        <v>0</v>
      </c>
      <c r="BI51" s="1212">
        <f t="shared" ca="1" si="86"/>
        <v>0</v>
      </c>
      <c r="BJ51" s="1212">
        <f t="shared" ca="1" si="86"/>
        <v>0</v>
      </c>
      <c r="BK51" s="1212">
        <f t="shared" ca="1" si="86"/>
        <v>0</v>
      </c>
      <c r="BL51" s="1212">
        <f t="shared" ca="1" si="86"/>
        <v>0</v>
      </c>
      <c r="BM51" s="1212">
        <f t="shared" ca="1" si="86"/>
        <v>0</v>
      </c>
      <c r="BN51" s="1212">
        <f t="shared" ca="1" si="86"/>
        <v>0</v>
      </c>
      <c r="BO51" s="1212">
        <f t="shared" ca="1" si="86"/>
        <v>0</v>
      </c>
      <c r="BP51" s="1212">
        <f t="shared" ca="1" si="86"/>
        <v>0</v>
      </c>
      <c r="BQ51" s="1212">
        <f t="shared" ca="1" si="86"/>
        <v>0</v>
      </c>
      <c r="BR51" s="1212">
        <f t="shared" ca="1" si="86"/>
        <v>0</v>
      </c>
      <c r="BS51" s="1212">
        <f t="shared" ca="1" si="86"/>
        <v>0</v>
      </c>
      <c r="BT51" s="1212">
        <f t="shared" ca="1" si="86"/>
        <v>0</v>
      </c>
      <c r="BU51" s="1212">
        <f t="shared" ref="BU51:CE51" ca="1" si="87">BU25*BU19</f>
        <v>0</v>
      </c>
      <c r="BV51" s="1212">
        <f t="shared" ca="1" si="87"/>
        <v>0</v>
      </c>
      <c r="BW51" s="1212">
        <f t="shared" ca="1" si="87"/>
        <v>0</v>
      </c>
      <c r="BX51" s="1212">
        <f t="shared" ca="1" si="87"/>
        <v>0</v>
      </c>
      <c r="BY51" s="1212">
        <f t="shared" ca="1" si="87"/>
        <v>0</v>
      </c>
      <c r="BZ51" s="1212">
        <f t="shared" ca="1" si="87"/>
        <v>0</v>
      </c>
      <c r="CA51" s="1212">
        <f t="shared" ca="1" si="87"/>
        <v>0</v>
      </c>
      <c r="CB51" s="1212">
        <f t="shared" ca="1" si="87"/>
        <v>0</v>
      </c>
      <c r="CC51" s="1212">
        <f t="shared" ca="1" si="87"/>
        <v>0</v>
      </c>
      <c r="CD51" s="1212">
        <f t="shared" ca="1" si="87"/>
        <v>0</v>
      </c>
      <c r="CE51" s="1212">
        <f t="shared" ca="1" si="87"/>
        <v>0</v>
      </c>
    </row>
    <row r="52" spans="1:83" s="63" customFormat="1" hidden="1">
      <c r="A52" s="110"/>
      <c r="B52" s="1426"/>
      <c r="C52" s="1427"/>
      <c r="D52" s="428" t="str">
        <f>FiscalYear_Period3</f>
        <v xml:space="preserve"> </v>
      </c>
      <c r="E52" s="1221">
        <f t="shared" ca="1" si="12"/>
        <v>0</v>
      </c>
      <c r="F52" s="1221">
        <f t="shared" ca="1" si="56"/>
        <v>0</v>
      </c>
      <c r="G52" s="1212">
        <f t="shared" ca="1" si="71"/>
        <v>0</v>
      </c>
      <c r="H52" s="1212">
        <f ca="1">H26*H19</f>
        <v>0</v>
      </c>
      <c r="I52" s="1212">
        <f t="shared" ref="I52:BT52" ca="1" si="88">I26*I19</f>
        <v>0</v>
      </c>
      <c r="J52" s="1212">
        <f t="shared" ca="1" si="88"/>
        <v>0</v>
      </c>
      <c r="K52" s="1212">
        <f t="shared" ca="1" si="88"/>
        <v>0</v>
      </c>
      <c r="L52" s="1212">
        <f t="shared" ca="1" si="88"/>
        <v>0</v>
      </c>
      <c r="M52" s="1212">
        <f t="shared" ca="1" si="88"/>
        <v>0</v>
      </c>
      <c r="N52" s="1212">
        <f t="shared" ca="1" si="88"/>
        <v>0</v>
      </c>
      <c r="O52" s="1212">
        <f t="shared" ca="1" si="88"/>
        <v>0</v>
      </c>
      <c r="P52" s="1212">
        <f t="shared" ca="1" si="88"/>
        <v>0</v>
      </c>
      <c r="Q52" s="1212">
        <f t="shared" ca="1" si="88"/>
        <v>0</v>
      </c>
      <c r="R52" s="1212">
        <f t="shared" ca="1" si="88"/>
        <v>0</v>
      </c>
      <c r="S52" s="1212">
        <f t="shared" ca="1" si="88"/>
        <v>0</v>
      </c>
      <c r="T52" s="1212">
        <f t="shared" ca="1" si="88"/>
        <v>0</v>
      </c>
      <c r="U52" s="1212">
        <f t="shared" ca="1" si="88"/>
        <v>0</v>
      </c>
      <c r="V52" s="1212">
        <f t="shared" ca="1" si="88"/>
        <v>0</v>
      </c>
      <c r="W52" s="1212">
        <f t="shared" ca="1" si="88"/>
        <v>0</v>
      </c>
      <c r="X52" s="1212">
        <f t="shared" ca="1" si="88"/>
        <v>0</v>
      </c>
      <c r="Y52" s="1212">
        <f t="shared" ca="1" si="88"/>
        <v>0</v>
      </c>
      <c r="Z52" s="1212">
        <f t="shared" ca="1" si="88"/>
        <v>0</v>
      </c>
      <c r="AA52" s="1212">
        <f t="shared" ca="1" si="88"/>
        <v>0</v>
      </c>
      <c r="AB52" s="1212">
        <f t="shared" ca="1" si="88"/>
        <v>0</v>
      </c>
      <c r="AC52" s="1212">
        <f t="shared" ca="1" si="88"/>
        <v>0</v>
      </c>
      <c r="AD52" s="1212">
        <f t="shared" ca="1" si="88"/>
        <v>0</v>
      </c>
      <c r="AE52" s="1212">
        <f t="shared" ca="1" si="88"/>
        <v>0</v>
      </c>
      <c r="AF52" s="1212">
        <f t="shared" ca="1" si="88"/>
        <v>0</v>
      </c>
      <c r="AG52" s="1212">
        <f t="shared" ca="1" si="88"/>
        <v>0</v>
      </c>
      <c r="AH52" s="1212">
        <f t="shared" ca="1" si="88"/>
        <v>0</v>
      </c>
      <c r="AI52" s="1212">
        <f t="shared" ca="1" si="88"/>
        <v>0</v>
      </c>
      <c r="AJ52" s="1212">
        <f t="shared" ca="1" si="88"/>
        <v>0</v>
      </c>
      <c r="AK52" s="1212">
        <f t="shared" ca="1" si="88"/>
        <v>0</v>
      </c>
      <c r="AL52" s="1212">
        <f t="shared" ca="1" si="88"/>
        <v>0</v>
      </c>
      <c r="AM52" s="1212">
        <f t="shared" ca="1" si="88"/>
        <v>0</v>
      </c>
      <c r="AN52" s="1212">
        <f t="shared" ca="1" si="88"/>
        <v>0</v>
      </c>
      <c r="AO52" s="1212">
        <f t="shared" ca="1" si="88"/>
        <v>0</v>
      </c>
      <c r="AP52" s="1212">
        <f t="shared" ca="1" si="88"/>
        <v>0</v>
      </c>
      <c r="AQ52" s="1212">
        <f t="shared" ca="1" si="88"/>
        <v>0</v>
      </c>
      <c r="AR52" s="1212">
        <f t="shared" ca="1" si="88"/>
        <v>0</v>
      </c>
      <c r="AS52" s="1212">
        <f t="shared" ca="1" si="88"/>
        <v>0</v>
      </c>
      <c r="AT52" s="1212">
        <f t="shared" ca="1" si="88"/>
        <v>0</v>
      </c>
      <c r="AU52" s="1212">
        <f t="shared" ca="1" si="88"/>
        <v>0</v>
      </c>
      <c r="AV52" s="1212">
        <f t="shared" ca="1" si="88"/>
        <v>0</v>
      </c>
      <c r="AW52" s="1212">
        <f t="shared" ca="1" si="88"/>
        <v>0</v>
      </c>
      <c r="AX52" s="1212">
        <f t="shared" ca="1" si="88"/>
        <v>0</v>
      </c>
      <c r="AY52" s="1212">
        <f t="shared" ca="1" si="88"/>
        <v>0</v>
      </c>
      <c r="AZ52" s="1212">
        <f t="shared" ca="1" si="88"/>
        <v>0</v>
      </c>
      <c r="BA52" s="1212">
        <f t="shared" ca="1" si="88"/>
        <v>0</v>
      </c>
      <c r="BB52" s="1212">
        <f t="shared" ca="1" si="88"/>
        <v>0</v>
      </c>
      <c r="BC52" s="1212">
        <f t="shared" ca="1" si="88"/>
        <v>0</v>
      </c>
      <c r="BD52" s="1212">
        <f t="shared" ca="1" si="88"/>
        <v>0</v>
      </c>
      <c r="BE52" s="1212">
        <f t="shared" ca="1" si="88"/>
        <v>0</v>
      </c>
      <c r="BF52" s="1212">
        <f t="shared" ca="1" si="88"/>
        <v>0</v>
      </c>
      <c r="BG52" s="1212">
        <f t="shared" ca="1" si="88"/>
        <v>0</v>
      </c>
      <c r="BH52" s="1212">
        <f t="shared" ca="1" si="88"/>
        <v>0</v>
      </c>
      <c r="BI52" s="1212">
        <f t="shared" ca="1" si="88"/>
        <v>0</v>
      </c>
      <c r="BJ52" s="1212">
        <f t="shared" ca="1" si="88"/>
        <v>0</v>
      </c>
      <c r="BK52" s="1212">
        <f t="shared" ca="1" si="88"/>
        <v>0</v>
      </c>
      <c r="BL52" s="1212">
        <f t="shared" ca="1" si="88"/>
        <v>0</v>
      </c>
      <c r="BM52" s="1212">
        <f t="shared" ca="1" si="88"/>
        <v>0</v>
      </c>
      <c r="BN52" s="1212">
        <f t="shared" ca="1" si="88"/>
        <v>0</v>
      </c>
      <c r="BO52" s="1212">
        <f t="shared" ca="1" si="88"/>
        <v>0</v>
      </c>
      <c r="BP52" s="1212">
        <f t="shared" ca="1" si="88"/>
        <v>0</v>
      </c>
      <c r="BQ52" s="1212">
        <f t="shared" ca="1" si="88"/>
        <v>0</v>
      </c>
      <c r="BR52" s="1212">
        <f t="shared" ca="1" si="88"/>
        <v>0</v>
      </c>
      <c r="BS52" s="1212">
        <f t="shared" ca="1" si="88"/>
        <v>0</v>
      </c>
      <c r="BT52" s="1212">
        <f t="shared" ca="1" si="88"/>
        <v>0</v>
      </c>
      <c r="BU52" s="1212">
        <f t="shared" ref="BU52:CE52" ca="1" si="89">BU26*BU19</f>
        <v>0</v>
      </c>
      <c r="BV52" s="1212">
        <f t="shared" ca="1" si="89"/>
        <v>0</v>
      </c>
      <c r="BW52" s="1212">
        <f t="shared" ca="1" si="89"/>
        <v>0</v>
      </c>
      <c r="BX52" s="1212">
        <f t="shared" ca="1" si="89"/>
        <v>0</v>
      </c>
      <c r="BY52" s="1212">
        <f t="shared" ca="1" si="89"/>
        <v>0</v>
      </c>
      <c r="BZ52" s="1212">
        <f t="shared" ca="1" si="89"/>
        <v>0</v>
      </c>
      <c r="CA52" s="1212">
        <f t="shared" ca="1" si="89"/>
        <v>0</v>
      </c>
      <c r="CB52" s="1212">
        <f t="shared" ca="1" si="89"/>
        <v>0</v>
      </c>
      <c r="CC52" s="1212">
        <f t="shared" ca="1" si="89"/>
        <v>0</v>
      </c>
      <c r="CD52" s="1212">
        <f t="shared" ca="1" si="89"/>
        <v>0</v>
      </c>
      <c r="CE52" s="1212">
        <f t="shared" ca="1" si="89"/>
        <v>0</v>
      </c>
    </row>
    <row r="53" spans="1:83" s="63" customFormat="1">
      <c r="A53" s="111"/>
      <c r="B53" s="64"/>
      <c r="C53" s="65"/>
      <c r="D53" s="66"/>
      <c r="E53" s="1224"/>
      <c r="F53" s="1210"/>
      <c r="G53" s="1210"/>
      <c r="H53" s="1210"/>
      <c r="I53" s="1210"/>
      <c r="J53" s="1210"/>
      <c r="K53" s="1210"/>
      <c r="L53" s="1210"/>
      <c r="M53" s="1210"/>
      <c r="N53" s="1210"/>
      <c r="O53" s="1210"/>
      <c r="P53" s="1210"/>
      <c r="Q53" s="1210"/>
      <c r="R53" s="1210"/>
      <c r="S53" s="1210"/>
      <c r="T53" s="1210"/>
      <c r="U53" s="1210"/>
      <c r="V53" s="1210"/>
      <c r="W53" s="1210"/>
      <c r="X53" s="1210"/>
      <c r="Y53" s="1210"/>
      <c r="Z53" s="1210"/>
      <c r="AA53" s="1210"/>
      <c r="AB53" s="1210"/>
      <c r="AC53" s="1210"/>
      <c r="AD53" s="1210"/>
      <c r="AE53" s="1210"/>
      <c r="AF53" s="1210"/>
      <c r="AG53" s="1210"/>
      <c r="AH53" s="1210"/>
      <c r="AI53" s="1210"/>
      <c r="AJ53" s="1210"/>
      <c r="AK53" s="1210"/>
      <c r="AL53" s="1210"/>
      <c r="AM53" s="1210"/>
      <c r="AN53" s="1210"/>
      <c r="AO53" s="1210"/>
      <c r="AP53" s="1210"/>
      <c r="AQ53" s="1210"/>
      <c r="AR53" s="1210"/>
      <c r="AS53" s="1210"/>
      <c r="AT53" s="1210"/>
      <c r="AU53" s="1210"/>
      <c r="AV53" s="1210"/>
      <c r="AW53" s="1210"/>
      <c r="AX53" s="1210"/>
      <c r="AY53" s="1210"/>
      <c r="AZ53" s="1210"/>
      <c r="BA53" s="1210"/>
      <c r="BB53" s="1210"/>
      <c r="BC53" s="1210"/>
      <c r="BD53" s="1210"/>
      <c r="BE53" s="1210"/>
      <c r="BF53" s="1210"/>
      <c r="BG53" s="1210"/>
      <c r="BH53" s="1210"/>
      <c r="BI53" s="1210"/>
      <c r="BJ53" s="1210"/>
      <c r="BK53" s="1210"/>
      <c r="BL53" s="1210"/>
      <c r="BM53" s="1210"/>
      <c r="BN53" s="1210"/>
      <c r="BO53" s="1210"/>
      <c r="BP53" s="1210"/>
      <c r="BQ53" s="1210"/>
      <c r="BR53" s="1210"/>
      <c r="BS53" s="1210"/>
      <c r="BT53" s="1210"/>
      <c r="BU53" s="1210"/>
      <c r="BV53" s="1210"/>
      <c r="BW53" s="1210"/>
      <c r="BX53" s="1210"/>
      <c r="BY53" s="1210"/>
      <c r="BZ53" s="1210"/>
      <c r="CA53" s="1210"/>
      <c r="CB53" s="1210"/>
      <c r="CC53" s="1210"/>
      <c r="CD53" s="1210"/>
      <c r="CE53" s="1210"/>
    </row>
    <row r="54" spans="1:83" s="63" customFormat="1">
      <c r="A54" s="110">
        <v>18</v>
      </c>
      <c r="B54" s="1407" t="s">
        <v>494</v>
      </c>
      <c r="C54" s="1408"/>
      <c r="D54" s="428" t="str">
        <f>Entire_FiscalYear</f>
        <v>07/01/12 - 06/30/13</v>
      </c>
      <c r="E54" s="1208">
        <f t="shared" ca="1" si="12"/>
        <v>0</v>
      </c>
      <c r="F54" s="1208">
        <f t="shared" ca="1" si="56"/>
        <v>0</v>
      </c>
      <c r="G54" s="1212">
        <f ca="1">SUM(H54:CE54)</f>
        <v>0</v>
      </c>
      <c r="H54" s="1212">
        <f ca="1">H27*H$17</f>
        <v>0</v>
      </c>
      <c r="I54" s="1212">
        <f t="shared" ref="I54:BT54" ca="1" si="90">I27*I$17</f>
        <v>0</v>
      </c>
      <c r="J54" s="1212">
        <f t="shared" ca="1" si="90"/>
        <v>0</v>
      </c>
      <c r="K54" s="1212">
        <f t="shared" ca="1" si="90"/>
        <v>0</v>
      </c>
      <c r="L54" s="1212">
        <f t="shared" ca="1" si="90"/>
        <v>0</v>
      </c>
      <c r="M54" s="1212">
        <f t="shared" ca="1" si="90"/>
        <v>0</v>
      </c>
      <c r="N54" s="1212">
        <f t="shared" ca="1" si="90"/>
        <v>0</v>
      </c>
      <c r="O54" s="1212">
        <f t="shared" ca="1" si="90"/>
        <v>0</v>
      </c>
      <c r="P54" s="1212">
        <f t="shared" ca="1" si="90"/>
        <v>0</v>
      </c>
      <c r="Q54" s="1212">
        <f t="shared" ca="1" si="90"/>
        <v>0</v>
      </c>
      <c r="R54" s="1212">
        <f t="shared" ca="1" si="90"/>
        <v>0</v>
      </c>
      <c r="S54" s="1212">
        <f t="shared" ca="1" si="90"/>
        <v>0</v>
      </c>
      <c r="T54" s="1212">
        <f t="shared" ca="1" si="90"/>
        <v>0</v>
      </c>
      <c r="U54" s="1212">
        <f t="shared" ca="1" si="90"/>
        <v>0</v>
      </c>
      <c r="V54" s="1212">
        <f t="shared" ca="1" si="90"/>
        <v>0</v>
      </c>
      <c r="W54" s="1212">
        <f t="shared" ca="1" si="90"/>
        <v>0</v>
      </c>
      <c r="X54" s="1212">
        <f t="shared" ca="1" si="90"/>
        <v>0</v>
      </c>
      <c r="Y54" s="1212">
        <f t="shared" ca="1" si="90"/>
        <v>0</v>
      </c>
      <c r="Z54" s="1212">
        <f t="shared" ca="1" si="90"/>
        <v>0</v>
      </c>
      <c r="AA54" s="1212">
        <f t="shared" ca="1" si="90"/>
        <v>0</v>
      </c>
      <c r="AB54" s="1212">
        <f t="shared" ca="1" si="90"/>
        <v>0</v>
      </c>
      <c r="AC54" s="1212">
        <f t="shared" ca="1" si="90"/>
        <v>0</v>
      </c>
      <c r="AD54" s="1212">
        <f t="shared" ca="1" si="90"/>
        <v>0</v>
      </c>
      <c r="AE54" s="1212">
        <f t="shared" ca="1" si="90"/>
        <v>0</v>
      </c>
      <c r="AF54" s="1212">
        <f t="shared" ca="1" si="90"/>
        <v>0</v>
      </c>
      <c r="AG54" s="1212">
        <f t="shared" ca="1" si="90"/>
        <v>0</v>
      </c>
      <c r="AH54" s="1212">
        <f t="shared" ca="1" si="90"/>
        <v>0</v>
      </c>
      <c r="AI54" s="1212">
        <f t="shared" ca="1" si="90"/>
        <v>0</v>
      </c>
      <c r="AJ54" s="1212">
        <f t="shared" ca="1" si="90"/>
        <v>0</v>
      </c>
      <c r="AK54" s="1212">
        <f t="shared" ca="1" si="90"/>
        <v>0</v>
      </c>
      <c r="AL54" s="1212">
        <f t="shared" ca="1" si="90"/>
        <v>0</v>
      </c>
      <c r="AM54" s="1212">
        <f t="shared" ca="1" si="90"/>
        <v>0</v>
      </c>
      <c r="AN54" s="1212">
        <f t="shared" ca="1" si="90"/>
        <v>0</v>
      </c>
      <c r="AO54" s="1212">
        <f t="shared" ca="1" si="90"/>
        <v>0</v>
      </c>
      <c r="AP54" s="1212">
        <f t="shared" ca="1" si="90"/>
        <v>0</v>
      </c>
      <c r="AQ54" s="1212">
        <f t="shared" ca="1" si="90"/>
        <v>0</v>
      </c>
      <c r="AR54" s="1212">
        <f t="shared" ca="1" si="90"/>
        <v>0</v>
      </c>
      <c r="AS54" s="1212">
        <f t="shared" ca="1" si="90"/>
        <v>0</v>
      </c>
      <c r="AT54" s="1212">
        <f t="shared" ca="1" si="90"/>
        <v>0</v>
      </c>
      <c r="AU54" s="1212">
        <f t="shared" ca="1" si="90"/>
        <v>0</v>
      </c>
      <c r="AV54" s="1212">
        <f t="shared" ca="1" si="90"/>
        <v>0</v>
      </c>
      <c r="AW54" s="1212">
        <f t="shared" ca="1" si="90"/>
        <v>0</v>
      </c>
      <c r="AX54" s="1212">
        <f t="shared" ca="1" si="90"/>
        <v>0</v>
      </c>
      <c r="AY54" s="1212">
        <f t="shared" ca="1" si="90"/>
        <v>0</v>
      </c>
      <c r="AZ54" s="1212">
        <f t="shared" ca="1" si="90"/>
        <v>0</v>
      </c>
      <c r="BA54" s="1212">
        <f t="shared" ca="1" si="90"/>
        <v>0</v>
      </c>
      <c r="BB54" s="1212">
        <f t="shared" ca="1" si="90"/>
        <v>0</v>
      </c>
      <c r="BC54" s="1212">
        <f t="shared" ca="1" si="90"/>
        <v>0</v>
      </c>
      <c r="BD54" s="1212">
        <f t="shared" ca="1" si="90"/>
        <v>0</v>
      </c>
      <c r="BE54" s="1212">
        <f t="shared" ca="1" si="90"/>
        <v>0</v>
      </c>
      <c r="BF54" s="1212">
        <f t="shared" ca="1" si="90"/>
        <v>0</v>
      </c>
      <c r="BG54" s="1212">
        <f t="shared" ca="1" si="90"/>
        <v>0</v>
      </c>
      <c r="BH54" s="1212">
        <f t="shared" ca="1" si="90"/>
        <v>0</v>
      </c>
      <c r="BI54" s="1212">
        <f t="shared" ca="1" si="90"/>
        <v>0</v>
      </c>
      <c r="BJ54" s="1212">
        <f t="shared" ca="1" si="90"/>
        <v>0</v>
      </c>
      <c r="BK54" s="1212">
        <f t="shared" ca="1" si="90"/>
        <v>0</v>
      </c>
      <c r="BL54" s="1212">
        <f t="shared" ca="1" si="90"/>
        <v>0</v>
      </c>
      <c r="BM54" s="1212">
        <f t="shared" ca="1" si="90"/>
        <v>0</v>
      </c>
      <c r="BN54" s="1212">
        <f t="shared" ca="1" si="90"/>
        <v>0</v>
      </c>
      <c r="BO54" s="1212">
        <f t="shared" ca="1" si="90"/>
        <v>0</v>
      </c>
      <c r="BP54" s="1212">
        <f t="shared" ca="1" si="90"/>
        <v>0</v>
      </c>
      <c r="BQ54" s="1212">
        <f t="shared" ca="1" si="90"/>
        <v>0</v>
      </c>
      <c r="BR54" s="1212">
        <f t="shared" ca="1" si="90"/>
        <v>0</v>
      </c>
      <c r="BS54" s="1212">
        <f t="shared" ca="1" si="90"/>
        <v>0</v>
      </c>
      <c r="BT54" s="1212">
        <f t="shared" ca="1" si="90"/>
        <v>0</v>
      </c>
      <c r="BU54" s="1212">
        <f t="shared" ref="BU54:CE54" ca="1" si="91">BU27*BU$17</f>
        <v>0</v>
      </c>
      <c r="BV54" s="1212">
        <f t="shared" ca="1" si="91"/>
        <v>0</v>
      </c>
      <c r="BW54" s="1212">
        <f t="shared" ca="1" si="91"/>
        <v>0</v>
      </c>
      <c r="BX54" s="1212">
        <f t="shared" ca="1" si="91"/>
        <v>0</v>
      </c>
      <c r="BY54" s="1212">
        <f t="shared" ca="1" si="91"/>
        <v>0</v>
      </c>
      <c r="BZ54" s="1212">
        <f t="shared" ca="1" si="91"/>
        <v>0</v>
      </c>
      <c r="CA54" s="1212">
        <f t="shared" ca="1" si="91"/>
        <v>0</v>
      </c>
      <c r="CB54" s="1212">
        <f t="shared" ca="1" si="91"/>
        <v>0</v>
      </c>
      <c r="CC54" s="1212">
        <f t="shared" ca="1" si="91"/>
        <v>0</v>
      </c>
      <c r="CD54" s="1212">
        <f t="shared" ca="1" si="91"/>
        <v>0</v>
      </c>
      <c r="CE54" s="1212">
        <f t="shared" ca="1" si="91"/>
        <v>0</v>
      </c>
    </row>
    <row r="55" spans="1:83" s="63" customFormat="1" hidden="1">
      <c r="A55" s="110"/>
      <c r="B55" s="1407" t="s">
        <v>495</v>
      </c>
      <c r="C55" s="1408"/>
      <c r="D55" s="428" t="str">
        <f>Entire_FiscalYear</f>
        <v>07/01/12 - 06/30/13</v>
      </c>
      <c r="E55" s="1208">
        <f t="shared" ca="1" si="12"/>
        <v>0</v>
      </c>
      <c r="F55" s="1208">
        <f t="shared" ca="1" si="56"/>
        <v>0</v>
      </c>
      <c r="G55" s="1212">
        <f ca="1">SUM(H55:CE55)</f>
        <v>0</v>
      </c>
      <c r="H55" s="1212">
        <f ca="1">H27*H$18</f>
        <v>0</v>
      </c>
      <c r="I55" s="1212">
        <f t="shared" ref="I55:BT55" ca="1" si="92">I27*I$18</f>
        <v>0</v>
      </c>
      <c r="J55" s="1212">
        <f t="shared" ca="1" si="92"/>
        <v>0</v>
      </c>
      <c r="K55" s="1212">
        <f t="shared" ca="1" si="92"/>
        <v>0</v>
      </c>
      <c r="L55" s="1212">
        <f t="shared" ca="1" si="92"/>
        <v>0</v>
      </c>
      <c r="M55" s="1212">
        <f t="shared" ca="1" si="92"/>
        <v>0</v>
      </c>
      <c r="N55" s="1212">
        <f t="shared" ca="1" si="92"/>
        <v>0</v>
      </c>
      <c r="O55" s="1212">
        <f t="shared" ca="1" si="92"/>
        <v>0</v>
      </c>
      <c r="P55" s="1212">
        <f t="shared" ca="1" si="92"/>
        <v>0</v>
      </c>
      <c r="Q55" s="1212">
        <f t="shared" ca="1" si="92"/>
        <v>0</v>
      </c>
      <c r="R55" s="1212">
        <f t="shared" ca="1" si="92"/>
        <v>0</v>
      </c>
      <c r="S55" s="1212">
        <f t="shared" ca="1" si="92"/>
        <v>0</v>
      </c>
      <c r="T55" s="1212">
        <f t="shared" ca="1" si="92"/>
        <v>0</v>
      </c>
      <c r="U55" s="1212">
        <f t="shared" ca="1" si="92"/>
        <v>0</v>
      </c>
      <c r="V55" s="1212">
        <f t="shared" ca="1" si="92"/>
        <v>0</v>
      </c>
      <c r="W55" s="1212">
        <f t="shared" ca="1" si="92"/>
        <v>0</v>
      </c>
      <c r="X55" s="1212">
        <f t="shared" ca="1" si="92"/>
        <v>0</v>
      </c>
      <c r="Y55" s="1212">
        <f t="shared" ca="1" si="92"/>
        <v>0</v>
      </c>
      <c r="Z55" s="1212">
        <f t="shared" ca="1" si="92"/>
        <v>0</v>
      </c>
      <c r="AA55" s="1212">
        <f t="shared" ca="1" si="92"/>
        <v>0</v>
      </c>
      <c r="AB55" s="1212">
        <f t="shared" ca="1" si="92"/>
        <v>0</v>
      </c>
      <c r="AC55" s="1212">
        <f t="shared" ca="1" si="92"/>
        <v>0</v>
      </c>
      <c r="AD55" s="1212">
        <f t="shared" ca="1" si="92"/>
        <v>0</v>
      </c>
      <c r="AE55" s="1212">
        <f t="shared" ca="1" si="92"/>
        <v>0</v>
      </c>
      <c r="AF55" s="1212">
        <f t="shared" ca="1" si="92"/>
        <v>0</v>
      </c>
      <c r="AG55" s="1212">
        <f t="shared" ca="1" si="92"/>
        <v>0</v>
      </c>
      <c r="AH55" s="1212">
        <f t="shared" ca="1" si="92"/>
        <v>0</v>
      </c>
      <c r="AI55" s="1212">
        <f t="shared" ca="1" si="92"/>
        <v>0</v>
      </c>
      <c r="AJ55" s="1212">
        <f t="shared" ca="1" si="92"/>
        <v>0</v>
      </c>
      <c r="AK55" s="1212">
        <f t="shared" ca="1" si="92"/>
        <v>0</v>
      </c>
      <c r="AL55" s="1212">
        <f t="shared" ca="1" si="92"/>
        <v>0</v>
      </c>
      <c r="AM55" s="1212">
        <f t="shared" ca="1" si="92"/>
        <v>0</v>
      </c>
      <c r="AN55" s="1212">
        <f t="shared" ca="1" si="92"/>
        <v>0</v>
      </c>
      <c r="AO55" s="1212">
        <f t="shared" ca="1" si="92"/>
        <v>0</v>
      </c>
      <c r="AP55" s="1212">
        <f t="shared" ca="1" si="92"/>
        <v>0</v>
      </c>
      <c r="AQ55" s="1212">
        <f t="shared" ca="1" si="92"/>
        <v>0</v>
      </c>
      <c r="AR55" s="1212">
        <f t="shared" ca="1" si="92"/>
        <v>0</v>
      </c>
      <c r="AS55" s="1212">
        <f t="shared" ca="1" si="92"/>
        <v>0</v>
      </c>
      <c r="AT55" s="1212">
        <f t="shared" ca="1" si="92"/>
        <v>0</v>
      </c>
      <c r="AU55" s="1212">
        <f t="shared" ca="1" si="92"/>
        <v>0</v>
      </c>
      <c r="AV55" s="1212">
        <f t="shared" ca="1" si="92"/>
        <v>0</v>
      </c>
      <c r="AW55" s="1212">
        <f t="shared" ca="1" si="92"/>
        <v>0</v>
      </c>
      <c r="AX55" s="1212">
        <f t="shared" ca="1" si="92"/>
        <v>0</v>
      </c>
      <c r="AY55" s="1212">
        <f t="shared" ca="1" si="92"/>
        <v>0</v>
      </c>
      <c r="AZ55" s="1212">
        <f t="shared" ca="1" si="92"/>
        <v>0</v>
      </c>
      <c r="BA55" s="1212">
        <f t="shared" ca="1" si="92"/>
        <v>0</v>
      </c>
      <c r="BB55" s="1212">
        <f t="shared" ca="1" si="92"/>
        <v>0</v>
      </c>
      <c r="BC55" s="1212">
        <f t="shared" ca="1" si="92"/>
        <v>0</v>
      </c>
      <c r="BD55" s="1212">
        <f t="shared" ca="1" si="92"/>
        <v>0</v>
      </c>
      <c r="BE55" s="1212">
        <f t="shared" ca="1" si="92"/>
        <v>0</v>
      </c>
      <c r="BF55" s="1212">
        <f t="shared" ca="1" si="92"/>
        <v>0</v>
      </c>
      <c r="BG55" s="1212">
        <f t="shared" ca="1" si="92"/>
        <v>0</v>
      </c>
      <c r="BH55" s="1212">
        <f t="shared" ca="1" si="92"/>
        <v>0</v>
      </c>
      <c r="BI55" s="1212">
        <f t="shared" ca="1" si="92"/>
        <v>0</v>
      </c>
      <c r="BJ55" s="1212">
        <f t="shared" ca="1" si="92"/>
        <v>0</v>
      </c>
      <c r="BK55" s="1212">
        <f t="shared" ca="1" si="92"/>
        <v>0</v>
      </c>
      <c r="BL55" s="1212">
        <f t="shared" ca="1" si="92"/>
        <v>0</v>
      </c>
      <c r="BM55" s="1212">
        <f t="shared" ca="1" si="92"/>
        <v>0</v>
      </c>
      <c r="BN55" s="1212">
        <f t="shared" ca="1" si="92"/>
        <v>0</v>
      </c>
      <c r="BO55" s="1212">
        <f t="shared" ca="1" si="92"/>
        <v>0</v>
      </c>
      <c r="BP55" s="1212">
        <f t="shared" ca="1" si="92"/>
        <v>0</v>
      </c>
      <c r="BQ55" s="1212">
        <f t="shared" ca="1" si="92"/>
        <v>0</v>
      </c>
      <c r="BR55" s="1212">
        <f t="shared" ca="1" si="92"/>
        <v>0</v>
      </c>
      <c r="BS55" s="1212">
        <f t="shared" ca="1" si="92"/>
        <v>0</v>
      </c>
      <c r="BT55" s="1212">
        <f t="shared" ca="1" si="92"/>
        <v>0</v>
      </c>
      <c r="BU55" s="1212">
        <f t="shared" ref="BU55:CE55" ca="1" si="93">BU27*BU$18</f>
        <v>0</v>
      </c>
      <c r="BV55" s="1212">
        <f t="shared" ca="1" si="93"/>
        <v>0</v>
      </c>
      <c r="BW55" s="1212">
        <f t="shared" ca="1" si="93"/>
        <v>0</v>
      </c>
      <c r="BX55" s="1212">
        <f t="shared" ca="1" si="93"/>
        <v>0</v>
      </c>
      <c r="BY55" s="1212">
        <f t="shared" ca="1" si="93"/>
        <v>0</v>
      </c>
      <c r="BZ55" s="1212">
        <f t="shared" ca="1" si="93"/>
        <v>0</v>
      </c>
      <c r="CA55" s="1212">
        <f t="shared" ca="1" si="93"/>
        <v>0</v>
      </c>
      <c r="CB55" s="1212">
        <f t="shared" ca="1" si="93"/>
        <v>0</v>
      </c>
      <c r="CC55" s="1212">
        <f t="shared" ca="1" si="93"/>
        <v>0</v>
      </c>
      <c r="CD55" s="1212">
        <f t="shared" ca="1" si="93"/>
        <v>0</v>
      </c>
      <c r="CE55" s="1212">
        <f t="shared" ca="1" si="93"/>
        <v>0</v>
      </c>
    </row>
    <row r="56" spans="1:83" s="63" customFormat="1">
      <c r="A56" s="110">
        <v>19</v>
      </c>
      <c r="B56" s="1407" t="s">
        <v>496</v>
      </c>
      <c r="C56" s="1408"/>
      <c r="D56" s="428" t="str">
        <f>Entire_FiscalYear</f>
        <v>07/01/12 - 06/30/13</v>
      </c>
      <c r="E56" s="1208">
        <f t="shared" ca="1" si="12"/>
        <v>0</v>
      </c>
      <c r="F56" s="1208">
        <f t="shared" ca="1" si="56"/>
        <v>0</v>
      </c>
      <c r="G56" s="1212">
        <f ca="1">SUM(H56:CE56)</f>
        <v>0</v>
      </c>
      <c r="H56" s="1212">
        <f ca="1">H27*H$19</f>
        <v>0</v>
      </c>
      <c r="I56" s="1212">
        <f t="shared" ref="I56:BT56" ca="1" si="94">I27*I$19</f>
        <v>0</v>
      </c>
      <c r="J56" s="1212">
        <f t="shared" ca="1" si="94"/>
        <v>0</v>
      </c>
      <c r="K56" s="1212">
        <f t="shared" ca="1" si="94"/>
        <v>0</v>
      </c>
      <c r="L56" s="1212">
        <f t="shared" ca="1" si="94"/>
        <v>0</v>
      </c>
      <c r="M56" s="1212">
        <f t="shared" ca="1" si="94"/>
        <v>0</v>
      </c>
      <c r="N56" s="1212">
        <f t="shared" ca="1" si="94"/>
        <v>0</v>
      </c>
      <c r="O56" s="1212">
        <f t="shared" ca="1" si="94"/>
        <v>0</v>
      </c>
      <c r="P56" s="1212">
        <f t="shared" ca="1" si="94"/>
        <v>0</v>
      </c>
      <c r="Q56" s="1212">
        <f t="shared" ca="1" si="94"/>
        <v>0</v>
      </c>
      <c r="R56" s="1212">
        <f t="shared" ca="1" si="94"/>
        <v>0</v>
      </c>
      <c r="S56" s="1212">
        <f t="shared" ca="1" si="94"/>
        <v>0</v>
      </c>
      <c r="T56" s="1212">
        <f t="shared" ca="1" si="94"/>
        <v>0</v>
      </c>
      <c r="U56" s="1212">
        <f t="shared" ca="1" si="94"/>
        <v>0</v>
      </c>
      <c r="V56" s="1212">
        <f t="shared" ca="1" si="94"/>
        <v>0</v>
      </c>
      <c r="W56" s="1212">
        <f t="shared" ca="1" si="94"/>
        <v>0</v>
      </c>
      <c r="X56" s="1212">
        <f t="shared" ca="1" si="94"/>
        <v>0</v>
      </c>
      <c r="Y56" s="1212">
        <f t="shared" ca="1" si="94"/>
        <v>0</v>
      </c>
      <c r="Z56" s="1212">
        <f t="shared" ca="1" si="94"/>
        <v>0</v>
      </c>
      <c r="AA56" s="1212">
        <f t="shared" ca="1" si="94"/>
        <v>0</v>
      </c>
      <c r="AB56" s="1212">
        <f t="shared" ca="1" si="94"/>
        <v>0</v>
      </c>
      <c r="AC56" s="1212">
        <f t="shared" ca="1" si="94"/>
        <v>0</v>
      </c>
      <c r="AD56" s="1212">
        <f t="shared" ca="1" si="94"/>
        <v>0</v>
      </c>
      <c r="AE56" s="1212">
        <f t="shared" ca="1" si="94"/>
        <v>0</v>
      </c>
      <c r="AF56" s="1212">
        <f t="shared" ca="1" si="94"/>
        <v>0</v>
      </c>
      <c r="AG56" s="1212">
        <f t="shared" ca="1" si="94"/>
        <v>0</v>
      </c>
      <c r="AH56" s="1212">
        <f t="shared" ca="1" si="94"/>
        <v>0</v>
      </c>
      <c r="AI56" s="1212">
        <f t="shared" ca="1" si="94"/>
        <v>0</v>
      </c>
      <c r="AJ56" s="1212">
        <f t="shared" ca="1" si="94"/>
        <v>0</v>
      </c>
      <c r="AK56" s="1212">
        <f t="shared" ca="1" si="94"/>
        <v>0</v>
      </c>
      <c r="AL56" s="1212">
        <f t="shared" ca="1" si="94"/>
        <v>0</v>
      </c>
      <c r="AM56" s="1212">
        <f t="shared" ca="1" si="94"/>
        <v>0</v>
      </c>
      <c r="AN56" s="1212">
        <f t="shared" ca="1" si="94"/>
        <v>0</v>
      </c>
      <c r="AO56" s="1212">
        <f t="shared" ca="1" si="94"/>
        <v>0</v>
      </c>
      <c r="AP56" s="1212">
        <f t="shared" ca="1" si="94"/>
        <v>0</v>
      </c>
      <c r="AQ56" s="1212">
        <f t="shared" ca="1" si="94"/>
        <v>0</v>
      </c>
      <c r="AR56" s="1212">
        <f t="shared" ca="1" si="94"/>
        <v>0</v>
      </c>
      <c r="AS56" s="1212">
        <f t="shared" ca="1" si="94"/>
        <v>0</v>
      </c>
      <c r="AT56" s="1212">
        <f t="shared" ca="1" si="94"/>
        <v>0</v>
      </c>
      <c r="AU56" s="1212">
        <f t="shared" ca="1" si="94"/>
        <v>0</v>
      </c>
      <c r="AV56" s="1212">
        <f t="shared" ca="1" si="94"/>
        <v>0</v>
      </c>
      <c r="AW56" s="1212">
        <f t="shared" ca="1" si="94"/>
        <v>0</v>
      </c>
      <c r="AX56" s="1212">
        <f t="shared" ca="1" si="94"/>
        <v>0</v>
      </c>
      <c r="AY56" s="1212">
        <f t="shared" ca="1" si="94"/>
        <v>0</v>
      </c>
      <c r="AZ56" s="1212">
        <f t="shared" ca="1" si="94"/>
        <v>0</v>
      </c>
      <c r="BA56" s="1212">
        <f t="shared" ca="1" si="94"/>
        <v>0</v>
      </c>
      <c r="BB56" s="1212">
        <f t="shared" ca="1" si="94"/>
        <v>0</v>
      </c>
      <c r="BC56" s="1212">
        <f t="shared" ca="1" si="94"/>
        <v>0</v>
      </c>
      <c r="BD56" s="1212">
        <f t="shared" ca="1" si="94"/>
        <v>0</v>
      </c>
      <c r="BE56" s="1212">
        <f t="shared" ca="1" si="94"/>
        <v>0</v>
      </c>
      <c r="BF56" s="1212">
        <f t="shared" ca="1" si="94"/>
        <v>0</v>
      </c>
      <c r="BG56" s="1212">
        <f t="shared" ca="1" si="94"/>
        <v>0</v>
      </c>
      <c r="BH56" s="1212">
        <f t="shared" ca="1" si="94"/>
        <v>0</v>
      </c>
      <c r="BI56" s="1212">
        <f t="shared" ca="1" si="94"/>
        <v>0</v>
      </c>
      <c r="BJ56" s="1212">
        <f t="shared" ca="1" si="94"/>
        <v>0</v>
      </c>
      <c r="BK56" s="1212">
        <f t="shared" ca="1" si="94"/>
        <v>0</v>
      </c>
      <c r="BL56" s="1212">
        <f t="shared" ca="1" si="94"/>
        <v>0</v>
      </c>
      <c r="BM56" s="1212">
        <f t="shared" ca="1" si="94"/>
        <v>0</v>
      </c>
      <c r="BN56" s="1212">
        <f t="shared" ca="1" si="94"/>
        <v>0</v>
      </c>
      <c r="BO56" s="1212">
        <f t="shared" ca="1" si="94"/>
        <v>0</v>
      </c>
      <c r="BP56" s="1212">
        <f t="shared" ca="1" si="94"/>
        <v>0</v>
      </c>
      <c r="BQ56" s="1212">
        <f t="shared" ca="1" si="94"/>
        <v>0</v>
      </c>
      <c r="BR56" s="1212">
        <f t="shared" ca="1" si="94"/>
        <v>0</v>
      </c>
      <c r="BS56" s="1212">
        <f t="shared" ca="1" si="94"/>
        <v>0</v>
      </c>
      <c r="BT56" s="1212">
        <f t="shared" ca="1" si="94"/>
        <v>0</v>
      </c>
      <c r="BU56" s="1212">
        <f t="shared" ref="BU56:CE56" ca="1" si="95">BU27*BU$19</f>
        <v>0</v>
      </c>
      <c r="BV56" s="1212">
        <f t="shared" ca="1" si="95"/>
        <v>0</v>
      </c>
      <c r="BW56" s="1212">
        <f t="shared" ca="1" si="95"/>
        <v>0</v>
      </c>
      <c r="BX56" s="1212">
        <f t="shared" ca="1" si="95"/>
        <v>0</v>
      </c>
      <c r="BY56" s="1212">
        <f t="shared" ca="1" si="95"/>
        <v>0</v>
      </c>
      <c r="BZ56" s="1212">
        <f t="shared" ca="1" si="95"/>
        <v>0</v>
      </c>
      <c r="CA56" s="1212">
        <f t="shared" ca="1" si="95"/>
        <v>0</v>
      </c>
      <c r="CB56" s="1212">
        <f t="shared" ca="1" si="95"/>
        <v>0</v>
      </c>
      <c r="CC56" s="1212">
        <f t="shared" ca="1" si="95"/>
        <v>0</v>
      </c>
      <c r="CD56" s="1212">
        <f t="shared" ca="1" si="95"/>
        <v>0</v>
      </c>
      <c r="CE56" s="1212">
        <f t="shared" ca="1" si="95"/>
        <v>0</v>
      </c>
    </row>
    <row r="57" spans="1:83" s="63" customFormat="1">
      <c r="A57" s="111"/>
      <c r="B57" s="64"/>
      <c r="C57" s="65"/>
      <c r="D57" s="66"/>
      <c r="E57" s="1224"/>
      <c r="F57" s="1210"/>
      <c r="G57" s="1210"/>
      <c r="H57" s="1210"/>
      <c r="I57" s="1210"/>
      <c r="J57" s="1210"/>
      <c r="K57" s="1210"/>
      <c r="L57" s="1210"/>
      <c r="M57" s="1210"/>
      <c r="N57" s="1210"/>
      <c r="O57" s="1210"/>
      <c r="P57" s="1210"/>
      <c r="Q57" s="1210"/>
      <c r="R57" s="1210"/>
      <c r="S57" s="1210"/>
      <c r="T57" s="1210"/>
      <c r="U57" s="1210"/>
      <c r="V57" s="1210"/>
      <c r="W57" s="1210"/>
      <c r="X57" s="1210"/>
      <c r="Y57" s="1210"/>
      <c r="Z57" s="1210"/>
      <c r="AA57" s="1210"/>
      <c r="AB57" s="1210"/>
      <c r="AC57" s="1210"/>
      <c r="AD57" s="1210"/>
      <c r="AE57" s="1210"/>
      <c r="AF57" s="1210"/>
      <c r="AG57" s="1210"/>
      <c r="AH57" s="1210"/>
      <c r="AI57" s="1210"/>
      <c r="AJ57" s="1210"/>
      <c r="AK57" s="1210"/>
      <c r="AL57" s="1210"/>
      <c r="AM57" s="1210"/>
      <c r="AN57" s="1210"/>
      <c r="AO57" s="1210"/>
      <c r="AP57" s="1210"/>
      <c r="AQ57" s="1210"/>
      <c r="AR57" s="1210"/>
      <c r="AS57" s="1210"/>
      <c r="AT57" s="1210"/>
      <c r="AU57" s="1210"/>
      <c r="AV57" s="1210"/>
      <c r="AW57" s="1210"/>
      <c r="AX57" s="1210"/>
      <c r="AY57" s="1210"/>
      <c r="AZ57" s="1210"/>
      <c r="BA57" s="1210"/>
      <c r="BB57" s="1210"/>
      <c r="BC57" s="1210"/>
      <c r="BD57" s="1210"/>
      <c r="BE57" s="1210"/>
      <c r="BF57" s="1210"/>
      <c r="BG57" s="1210"/>
      <c r="BH57" s="1210"/>
      <c r="BI57" s="1210"/>
      <c r="BJ57" s="1210"/>
      <c r="BK57" s="1210"/>
      <c r="BL57" s="1210"/>
      <c r="BM57" s="1210"/>
      <c r="BN57" s="1210"/>
      <c r="BO57" s="1210"/>
      <c r="BP57" s="1210"/>
      <c r="BQ57" s="1210"/>
      <c r="BR57" s="1210"/>
      <c r="BS57" s="1210"/>
      <c r="BT57" s="1210"/>
      <c r="BU57" s="1210"/>
      <c r="BV57" s="1210"/>
      <c r="BW57" s="1210"/>
      <c r="BX57" s="1210"/>
      <c r="BY57" s="1210"/>
      <c r="BZ57" s="1210"/>
      <c r="CA57" s="1210"/>
      <c r="CB57" s="1210"/>
      <c r="CC57" s="1210"/>
      <c r="CD57" s="1210"/>
      <c r="CE57" s="1210"/>
    </row>
    <row r="58" spans="1:83" s="63" customFormat="1">
      <c r="A58" s="110">
        <v>20</v>
      </c>
      <c r="B58" s="1407" t="s">
        <v>823</v>
      </c>
      <c r="C58" s="1408"/>
      <c r="D58" s="428" t="str">
        <f>Entire_FiscalYear</f>
        <v>07/01/12 - 06/30/13</v>
      </c>
      <c r="E58" s="1208">
        <f t="shared" ca="1" si="12"/>
        <v>0</v>
      </c>
      <c r="F58" s="1208">
        <f t="shared" ca="1" si="56"/>
        <v>0</v>
      </c>
      <c r="G58" s="1212">
        <f ca="1">SUM(H58:CE58)</f>
        <v>0</v>
      </c>
      <c r="H58" s="1212">
        <f ca="1">H28*H$17</f>
        <v>0</v>
      </c>
      <c r="I58" s="1212">
        <f t="shared" ref="I58:BT58" ca="1" si="96">I28*I$17</f>
        <v>0</v>
      </c>
      <c r="J58" s="1212">
        <f t="shared" ca="1" si="96"/>
        <v>0</v>
      </c>
      <c r="K58" s="1212">
        <f t="shared" ca="1" si="96"/>
        <v>0</v>
      </c>
      <c r="L58" s="1212">
        <f t="shared" ca="1" si="96"/>
        <v>0</v>
      </c>
      <c r="M58" s="1212">
        <f t="shared" ca="1" si="96"/>
        <v>0</v>
      </c>
      <c r="N58" s="1212">
        <f t="shared" ca="1" si="96"/>
        <v>0</v>
      </c>
      <c r="O58" s="1212">
        <f t="shared" ca="1" si="96"/>
        <v>0</v>
      </c>
      <c r="P58" s="1212">
        <f t="shared" ca="1" si="96"/>
        <v>0</v>
      </c>
      <c r="Q58" s="1212">
        <f t="shared" ca="1" si="96"/>
        <v>0</v>
      </c>
      <c r="R58" s="1212">
        <f t="shared" ca="1" si="96"/>
        <v>0</v>
      </c>
      <c r="S58" s="1212">
        <f t="shared" ca="1" si="96"/>
        <v>0</v>
      </c>
      <c r="T58" s="1212">
        <f t="shared" ca="1" si="96"/>
        <v>0</v>
      </c>
      <c r="U58" s="1212">
        <f t="shared" ca="1" si="96"/>
        <v>0</v>
      </c>
      <c r="V58" s="1212">
        <f t="shared" ca="1" si="96"/>
        <v>0</v>
      </c>
      <c r="W58" s="1212">
        <f t="shared" ca="1" si="96"/>
        <v>0</v>
      </c>
      <c r="X58" s="1212">
        <f t="shared" ca="1" si="96"/>
        <v>0</v>
      </c>
      <c r="Y58" s="1212">
        <f t="shared" ca="1" si="96"/>
        <v>0</v>
      </c>
      <c r="Z58" s="1212">
        <f t="shared" ca="1" si="96"/>
        <v>0</v>
      </c>
      <c r="AA58" s="1212">
        <f t="shared" ca="1" si="96"/>
        <v>0</v>
      </c>
      <c r="AB58" s="1212">
        <f t="shared" ca="1" si="96"/>
        <v>0</v>
      </c>
      <c r="AC58" s="1212">
        <f t="shared" ca="1" si="96"/>
        <v>0</v>
      </c>
      <c r="AD58" s="1212">
        <f t="shared" ca="1" si="96"/>
        <v>0</v>
      </c>
      <c r="AE58" s="1212">
        <f t="shared" ca="1" si="96"/>
        <v>0</v>
      </c>
      <c r="AF58" s="1212">
        <f t="shared" ca="1" si="96"/>
        <v>0</v>
      </c>
      <c r="AG58" s="1212">
        <f t="shared" ca="1" si="96"/>
        <v>0</v>
      </c>
      <c r="AH58" s="1212">
        <f t="shared" ca="1" si="96"/>
        <v>0</v>
      </c>
      <c r="AI58" s="1212">
        <f t="shared" ca="1" si="96"/>
        <v>0</v>
      </c>
      <c r="AJ58" s="1212">
        <f t="shared" ca="1" si="96"/>
        <v>0</v>
      </c>
      <c r="AK58" s="1212">
        <f t="shared" ca="1" si="96"/>
        <v>0</v>
      </c>
      <c r="AL58" s="1212">
        <f t="shared" ca="1" si="96"/>
        <v>0</v>
      </c>
      <c r="AM58" s="1212">
        <f t="shared" ca="1" si="96"/>
        <v>0</v>
      </c>
      <c r="AN58" s="1212">
        <f t="shared" ca="1" si="96"/>
        <v>0</v>
      </c>
      <c r="AO58" s="1212">
        <f t="shared" ca="1" si="96"/>
        <v>0</v>
      </c>
      <c r="AP58" s="1212">
        <f t="shared" ca="1" si="96"/>
        <v>0</v>
      </c>
      <c r="AQ58" s="1212">
        <f t="shared" ca="1" si="96"/>
        <v>0</v>
      </c>
      <c r="AR58" s="1212">
        <f t="shared" ca="1" si="96"/>
        <v>0</v>
      </c>
      <c r="AS58" s="1212">
        <f t="shared" ca="1" si="96"/>
        <v>0</v>
      </c>
      <c r="AT58" s="1212">
        <f t="shared" ca="1" si="96"/>
        <v>0</v>
      </c>
      <c r="AU58" s="1212">
        <f t="shared" ca="1" si="96"/>
        <v>0</v>
      </c>
      <c r="AV58" s="1212">
        <f t="shared" ca="1" si="96"/>
        <v>0</v>
      </c>
      <c r="AW58" s="1212">
        <f t="shared" ca="1" si="96"/>
        <v>0</v>
      </c>
      <c r="AX58" s="1212">
        <f t="shared" ca="1" si="96"/>
        <v>0</v>
      </c>
      <c r="AY58" s="1212">
        <f t="shared" ca="1" si="96"/>
        <v>0</v>
      </c>
      <c r="AZ58" s="1212">
        <f t="shared" ca="1" si="96"/>
        <v>0</v>
      </c>
      <c r="BA58" s="1212">
        <f t="shared" ca="1" si="96"/>
        <v>0</v>
      </c>
      <c r="BB58" s="1212">
        <f t="shared" ca="1" si="96"/>
        <v>0</v>
      </c>
      <c r="BC58" s="1212">
        <f t="shared" ca="1" si="96"/>
        <v>0</v>
      </c>
      <c r="BD58" s="1212">
        <f t="shared" ca="1" si="96"/>
        <v>0</v>
      </c>
      <c r="BE58" s="1212">
        <f t="shared" ca="1" si="96"/>
        <v>0</v>
      </c>
      <c r="BF58" s="1212">
        <f t="shared" ca="1" si="96"/>
        <v>0</v>
      </c>
      <c r="BG58" s="1212">
        <f t="shared" ca="1" si="96"/>
        <v>0</v>
      </c>
      <c r="BH58" s="1212">
        <f t="shared" ca="1" si="96"/>
        <v>0</v>
      </c>
      <c r="BI58" s="1212">
        <f t="shared" ca="1" si="96"/>
        <v>0</v>
      </c>
      <c r="BJ58" s="1212">
        <f t="shared" ca="1" si="96"/>
        <v>0</v>
      </c>
      <c r="BK58" s="1212">
        <f t="shared" ca="1" si="96"/>
        <v>0</v>
      </c>
      <c r="BL58" s="1212">
        <f t="shared" ca="1" si="96"/>
        <v>0</v>
      </c>
      <c r="BM58" s="1212">
        <f t="shared" ca="1" si="96"/>
        <v>0</v>
      </c>
      <c r="BN58" s="1212">
        <f t="shared" ca="1" si="96"/>
        <v>0</v>
      </c>
      <c r="BO58" s="1212">
        <f t="shared" ca="1" si="96"/>
        <v>0</v>
      </c>
      <c r="BP58" s="1212">
        <f t="shared" ca="1" si="96"/>
        <v>0</v>
      </c>
      <c r="BQ58" s="1212">
        <f t="shared" ca="1" si="96"/>
        <v>0</v>
      </c>
      <c r="BR58" s="1212">
        <f t="shared" ca="1" si="96"/>
        <v>0</v>
      </c>
      <c r="BS58" s="1212">
        <f t="shared" ca="1" si="96"/>
        <v>0</v>
      </c>
      <c r="BT58" s="1212">
        <f t="shared" ca="1" si="96"/>
        <v>0</v>
      </c>
      <c r="BU58" s="1212">
        <f t="shared" ref="BU58:CE58" ca="1" si="97">BU28*BU$17</f>
        <v>0</v>
      </c>
      <c r="BV58" s="1212">
        <f t="shared" ca="1" si="97"/>
        <v>0</v>
      </c>
      <c r="BW58" s="1212">
        <f t="shared" ca="1" si="97"/>
        <v>0</v>
      </c>
      <c r="BX58" s="1212">
        <f t="shared" ca="1" si="97"/>
        <v>0</v>
      </c>
      <c r="BY58" s="1212">
        <f t="shared" ca="1" si="97"/>
        <v>0</v>
      </c>
      <c r="BZ58" s="1212">
        <f t="shared" ca="1" si="97"/>
        <v>0</v>
      </c>
      <c r="CA58" s="1212">
        <f t="shared" ca="1" si="97"/>
        <v>0</v>
      </c>
      <c r="CB58" s="1212">
        <f t="shared" ca="1" si="97"/>
        <v>0</v>
      </c>
      <c r="CC58" s="1212">
        <f t="shared" ca="1" si="97"/>
        <v>0</v>
      </c>
      <c r="CD58" s="1212">
        <f t="shared" ca="1" si="97"/>
        <v>0</v>
      </c>
      <c r="CE58" s="1212">
        <f t="shared" ca="1" si="97"/>
        <v>0</v>
      </c>
    </row>
    <row r="59" spans="1:83" s="63" customFormat="1" hidden="1">
      <c r="A59" s="110"/>
      <c r="B59" s="1407" t="s">
        <v>824</v>
      </c>
      <c r="C59" s="1408"/>
      <c r="D59" s="428" t="str">
        <f>Entire_FiscalYear</f>
        <v>07/01/12 - 06/30/13</v>
      </c>
      <c r="E59" s="1208">
        <f t="shared" ca="1" si="12"/>
        <v>0</v>
      </c>
      <c r="F59" s="1208">
        <f t="shared" ca="1" si="56"/>
        <v>0</v>
      </c>
      <c r="G59" s="1212">
        <f ca="1">SUM(H59:CE59)</f>
        <v>0</v>
      </c>
      <c r="H59" s="1212">
        <f ca="1">H28*H$18</f>
        <v>0</v>
      </c>
      <c r="I59" s="1212">
        <f t="shared" ref="I59:BT59" ca="1" si="98">I28*I$18</f>
        <v>0</v>
      </c>
      <c r="J59" s="1212">
        <f t="shared" ca="1" si="98"/>
        <v>0</v>
      </c>
      <c r="K59" s="1212">
        <f t="shared" ca="1" si="98"/>
        <v>0</v>
      </c>
      <c r="L59" s="1212">
        <f t="shared" ca="1" si="98"/>
        <v>0</v>
      </c>
      <c r="M59" s="1212">
        <f t="shared" ca="1" si="98"/>
        <v>0</v>
      </c>
      <c r="N59" s="1212">
        <f t="shared" ca="1" si="98"/>
        <v>0</v>
      </c>
      <c r="O59" s="1212">
        <f t="shared" ca="1" si="98"/>
        <v>0</v>
      </c>
      <c r="P59" s="1212">
        <f t="shared" ca="1" si="98"/>
        <v>0</v>
      </c>
      <c r="Q59" s="1212">
        <f t="shared" ca="1" si="98"/>
        <v>0</v>
      </c>
      <c r="R59" s="1212">
        <f t="shared" ca="1" si="98"/>
        <v>0</v>
      </c>
      <c r="S59" s="1212">
        <f t="shared" ca="1" si="98"/>
        <v>0</v>
      </c>
      <c r="T59" s="1212">
        <f t="shared" ca="1" si="98"/>
        <v>0</v>
      </c>
      <c r="U59" s="1212">
        <f t="shared" ca="1" si="98"/>
        <v>0</v>
      </c>
      <c r="V59" s="1212">
        <f t="shared" ca="1" si="98"/>
        <v>0</v>
      </c>
      <c r="W59" s="1212">
        <f t="shared" ca="1" si="98"/>
        <v>0</v>
      </c>
      <c r="X59" s="1212">
        <f t="shared" ca="1" si="98"/>
        <v>0</v>
      </c>
      <c r="Y59" s="1212">
        <f t="shared" ca="1" si="98"/>
        <v>0</v>
      </c>
      <c r="Z59" s="1212">
        <f t="shared" ca="1" si="98"/>
        <v>0</v>
      </c>
      <c r="AA59" s="1212">
        <f t="shared" ca="1" si="98"/>
        <v>0</v>
      </c>
      <c r="AB59" s="1212">
        <f t="shared" ca="1" si="98"/>
        <v>0</v>
      </c>
      <c r="AC59" s="1212">
        <f t="shared" ca="1" si="98"/>
        <v>0</v>
      </c>
      <c r="AD59" s="1212">
        <f t="shared" ca="1" si="98"/>
        <v>0</v>
      </c>
      <c r="AE59" s="1212">
        <f t="shared" ca="1" si="98"/>
        <v>0</v>
      </c>
      <c r="AF59" s="1212">
        <f t="shared" ca="1" si="98"/>
        <v>0</v>
      </c>
      <c r="AG59" s="1212">
        <f t="shared" ca="1" si="98"/>
        <v>0</v>
      </c>
      <c r="AH59" s="1212">
        <f t="shared" ca="1" si="98"/>
        <v>0</v>
      </c>
      <c r="AI59" s="1212">
        <f t="shared" ca="1" si="98"/>
        <v>0</v>
      </c>
      <c r="AJ59" s="1212">
        <f t="shared" ca="1" si="98"/>
        <v>0</v>
      </c>
      <c r="AK59" s="1212">
        <f t="shared" ca="1" si="98"/>
        <v>0</v>
      </c>
      <c r="AL59" s="1212">
        <f t="shared" ca="1" si="98"/>
        <v>0</v>
      </c>
      <c r="AM59" s="1212">
        <f t="shared" ca="1" si="98"/>
        <v>0</v>
      </c>
      <c r="AN59" s="1212">
        <f t="shared" ca="1" si="98"/>
        <v>0</v>
      </c>
      <c r="AO59" s="1212">
        <f t="shared" ca="1" si="98"/>
        <v>0</v>
      </c>
      <c r="AP59" s="1212">
        <f t="shared" ca="1" si="98"/>
        <v>0</v>
      </c>
      <c r="AQ59" s="1212">
        <f t="shared" ca="1" si="98"/>
        <v>0</v>
      </c>
      <c r="AR59" s="1212">
        <f t="shared" ca="1" si="98"/>
        <v>0</v>
      </c>
      <c r="AS59" s="1212">
        <f t="shared" ca="1" si="98"/>
        <v>0</v>
      </c>
      <c r="AT59" s="1212">
        <f t="shared" ca="1" si="98"/>
        <v>0</v>
      </c>
      <c r="AU59" s="1212">
        <f t="shared" ca="1" si="98"/>
        <v>0</v>
      </c>
      <c r="AV59" s="1212">
        <f t="shared" ca="1" si="98"/>
        <v>0</v>
      </c>
      <c r="AW59" s="1212">
        <f t="shared" ca="1" si="98"/>
        <v>0</v>
      </c>
      <c r="AX59" s="1212">
        <f t="shared" ca="1" si="98"/>
        <v>0</v>
      </c>
      <c r="AY59" s="1212">
        <f t="shared" ca="1" si="98"/>
        <v>0</v>
      </c>
      <c r="AZ59" s="1212">
        <f t="shared" ca="1" si="98"/>
        <v>0</v>
      </c>
      <c r="BA59" s="1212">
        <f t="shared" ca="1" si="98"/>
        <v>0</v>
      </c>
      <c r="BB59" s="1212">
        <f t="shared" ca="1" si="98"/>
        <v>0</v>
      </c>
      <c r="BC59" s="1212">
        <f t="shared" ca="1" si="98"/>
        <v>0</v>
      </c>
      <c r="BD59" s="1212">
        <f t="shared" ca="1" si="98"/>
        <v>0</v>
      </c>
      <c r="BE59" s="1212">
        <f t="shared" ca="1" si="98"/>
        <v>0</v>
      </c>
      <c r="BF59" s="1212">
        <f t="shared" ca="1" si="98"/>
        <v>0</v>
      </c>
      <c r="BG59" s="1212">
        <f t="shared" ca="1" si="98"/>
        <v>0</v>
      </c>
      <c r="BH59" s="1212">
        <f t="shared" ca="1" si="98"/>
        <v>0</v>
      </c>
      <c r="BI59" s="1212">
        <f t="shared" ca="1" si="98"/>
        <v>0</v>
      </c>
      <c r="BJ59" s="1212">
        <f t="shared" ca="1" si="98"/>
        <v>0</v>
      </c>
      <c r="BK59" s="1212">
        <f t="shared" ca="1" si="98"/>
        <v>0</v>
      </c>
      <c r="BL59" s="1212">
        <f t="shared" ca="1" si="98"/>
        <v>0</v>
      </c>
      <c r="BM59" s="1212">
        <f t="shared" ca="1" si="98"/>
        <v>0</v>
      </c>
      <c r="BN59" s="1212">
        <f t="shared" ca="1" si="98"/>
        <v>0</v>
      </c>
      <c r="BO59" s="1212">
        <f t="shared" ca="1" si="98"/>
        <v>0</v>
      </c>
      <c r="BP59" s="1212">
        <f t="shared" ca="1" si="98"/>
        <v>0</v>
      </c>
      <c r="BQ59" s="1212">
        <f t="shared" ca="1" si="98"/>
        <v>0</v>
      </c>
      <c r="BR59" s="1212">
        <f t="shared" ca="1" si="98"/>
        <v>0</v>
      </c>
      <c r="BS59" s="1212">
        <f t="shared" ca="1" si="98"/>
        <v>0</v>
      </c>
      <c r="BT59" s="1212">
        <f t="shared" ca="1" si="98"/>
        <v>0</v>
      </c>
      <c r="BU59" s="1212">
        <f t="shared" ref="BU59:CE59" ca="1" si="99">BU28*BU$18</f>
        <v>0</v>
      </c>
      <c r="BV59" s="1212">
        <f t="shared" ca="1" si="99"/>
        <v>0</v>
      </c>
      <c r="BW59" s="1212">
        <f t="shared" ca="1" si="99"/>
        <v>0</v>
      </c>
      <c r="BX59" s="1212">
        <f t="shared" ca="1" si="99"/>
        <v>0</v>
      </c>
      <c r="BY59" s="1212">
        <f t="shared" ca="1" si="99"/>
        <v>0</v>
      </c>
      <c r="BZ59" s="1212">
        <f t="shared" ca="1" si="99"/>
        <v>0</v>
      </c>
      <c r="CA59" s="1212">
        <f t="shared" ca="1" si="99"/>
        <v>0</v>
      </c>
      <c r="CB59" s="1212">
        <f t="shared" ca="1" si="99"/>
        <v>0</v>
      </c>
      <c r="CC59" s="1212">
        <f t="shared" ca="1" si="99"/>
        <v>0</v>
      </c>
      <c r="CD59" s="1212">
        <f t="shared" ca="1" si="99"/>
        <v>0</v>
      </c>
      <c r="CE59" s="1212">
        <f t="shared" ca="1" si="99"/>
        <v>0</v>
      </c>
    </row>
    <row r="60" spans="1:83" s="63" customFormat="1">
      <c r="A60" s="110">
        <v>21</v>
      </c>
      <c r="B60" s="1407" t="s">
        <v>828</v>
      </c>
      <c r="C60" s="1408"/>
      <c r="D60" s="428" t="str">
        <f>Entire_FiscalYear</f>
        <v>07/01/12 - 06/30/13</v>
      </c>
      <c r="E60" s="1208">
        <f t="shared" ca="1" si="12"/>
        <v>0</v>
      </c>
      <c r="F60" s="1208">
        <f t="shared" ca="1" si="56"/>
        <v>0</v>
      </c>
      <c r="G60" s="1212">
        <f ca="1">SUM(H60:CE60)</f>
        <v>0</v>
      </c>
      <c r="H60" s="1212">
        <f ca="1">H28*H$19</f>
        <v>0</v>
      </c>
      <c r="I60" s="1212">
        <f t="shared" ref="I60:BT60" ca="1" si="100">I28*I$19</f>
        <v>0</v>
      </c>
      <c r="J60" s="1212">
        <f t="shared" ca="1" si="100"/>
        <v>0</v>
      </c>
      <c r="K60" s="1212">
        <f t="shared" ca="1" si="100"/>
        <v>0</v>
      </c>
      <c r="L60" s="1212">
        <f t="shared" ca="1" si="100"/>
        <v>0</v>
      </c>
      <c r="M60" s="1212">
        <f t="shared" ca="1" si="100"/>
        <v>0</v>
      </c>
      <c r="N60" s="1212">
        <f t="shared" ca="1" si="100"/>
        <v>0</v>
      </c>
      <c r="O60" s="1212">
        <f t="shared" ca="1" si="100"/>
        <v>0</v>
      </c>
      <c r="P60" s="1212">
        <f t="shared" ca="1" si="100"/>
        <v>0</v>
      </c>
      <c r="Q60" s="1212">
        <f t="shared" ca="1" si="100"/>
        <v>0</v>
      </c>
      <c r="R60" s="1212">
        <f t="shared" ca="1" si="100"/>
        <v>0</v>
      </c>
      <c r="S60" s="1212">
        <f t="shared" ca="1" si="100"/>
        <v>0</v>
      </c>
      <c r="T60" s="1212">
        <f t="shared" ca="1" si="100"/>
        <v>0</v>
      </c>
      <c r="U60" s="1212">
        <f t="shared" ca="1" si="100"/>
        <v>0</v>
      </c>
      <c r="V60" s="1212">
        <f t="shared" ca="1" si="100"/>
        <v>0</v>
      </c>
      <c r="W60" s="1212">
        <f t="shared" ca="1" si="100"/>
        <v>0</v>
      </c>
      <c r="X60" s="1212">
        <f t="shared" ca="1" si="100"/>
        <v>0</v>
      </c>
      <c r="Y60" s="1212">
        <f t="shared" ca="1" si="100"/>
        <v>0</v>
      </c>
      <c r="Z60" s="1212">
        <f t="shared" ca="1" si="100"/>
        <v>0</v>
      </c>
      <c r="AA60" s="1212">
        <f t="shared" ca="1" si="100"/>
        <v>0</v>
      </c>
      <c r="AB60" s="1212">
        <f t="shared" ca="1" si="100"/>
        <v>0</v>
      </c>
      <c r="AC60" s="1212">
        <f t="shared" ca="1" si="100"/>
        <v>0</v>
      </c>
      <c r="AD60" s="1212">
        <f t="shared" ca="1" si="100"/>
        <v>0</v>
      </c>
      <c r="AE60" s="1212">
        <f t="shared" ca="1" si="100"/>
        <v>0</v>
      </c>
      <c r="AF60" s="1212">
        <f t="shared" ca="1" si="100"/>
        <v>0</v>
      </c>
      <c r="AG60" s="1212">
        <f t="shared" ca="1" si="100"/>
        <v>0</v>
      </c>
      <c r="AH60" s="1212">
        <f t="shared" ca="1" si="100"/>
        <v>0</v>
      </c>
      <c r="AI60" s="1212">
        <f t="shared" ca="1" si="100"/>
        <v>0</v>
      </c>
      <c r="AJ60" s="1212">
        <f t="shared" ca="1" si="100"/>
        <v>0</v>
      </c>
      <c r="AK60" s="1212">
        <f t="shared" ca="1" si="100"/>
        <v>0</v>
      </c>
      <c r="AL60" s="1212">
        <f t="shared" ca="1" si="100"/>
        <v>0</v>
      </c>
      <c r="AM60" s="1212">
        <f t="shared" ca="1" si="100"/>
        <v>0</v>
      </c>
      <c r="AN60" s="1212">
        <f t="shared" ca="1" si="100"/>
        <v>0</v>
      </c>
      <c r="AO60" s="1212">
        <f t="shared" ca="1" si="100"/>
        <v>0</v>
      </c>
      <c r="AP60" s="1212">
        <f t="shared" ca="1" si="100"/>
        <v>0</v>
      </c>
      <c r="AQ60" s="1212">
        <f t="shared" ca="1" si="100"/>
        <v>0</v>
      </c>
      <c r="AR60" s="1212">
        <f t="shared" ca="1" si="100"/>
        <v>0</v>
      </c>
      <c r="AS60" s="1212">
        <f t="shared" ca="1" si="100"/>
        <v>0</v>
      </c>
      <c r="AT60" s="1212">
        <f t="shared" ca="1" si="100"/>
        <v>0</v>
      </c>
      <c r="AU60" s="1212">
        <f t="shared" ca="1" si="100"/>
        <v>0</v>
      </c>
      <c r="AV60" s="1212">
        <f t="shared" ca="1" si="100"/>
        <v>0</v>
      </c>
      <c r="AW60" s="1212">
        <f t="shared" ca="1" si="100"/>
        <v>0</v>
      </c>
      <c r="AX60" s="1212">
        <f t="shared" ca="1" si="100"/>
        <v>0</v>
      </c>
      <c r="AY60" s="1212">
        <f t="shared" ca="1" si="100"/>
        <v>0</v>
      </c>
      <c r="AZ60" s="1212">
        <f t="shared" ca="1" si="100"/>
        <v>0</v>
      </c>
      <c r="BA60" s="1212">
        <f t="shared" ca="1" si="100"/>
        <v>0</v>
      </c>
      <c r="BB60" s="1212">
        <f t="shared" ca="1" si="100"/>
        <v>0</v>
      </c>
      <c r="BC60" s="1212">
        <f t="shared" ca="1" si="100"/>
        <v>0</v>
      </c>
      <c r="BD60" s="1212">
        <f t="shared" ca="1" si="100"/>
        <v>0</v>
      </c>
      <c r="BE60" s="1212">
        <f t="shared" ca="1" si="100"/>
        <v>0</v>
      </c>
      <c r="BF60" s="1212">
        <f t="shared" ca="1" si="100"/>
        <v>0</v>
      </c>
      <c r="BG60" s="1212">
        <f t="shared" ca="1" si="100"/>
        <v>0</v>
      </c>
      <c r="BH60" s="1212">
        <f t="shared" ca="1" si="100"/>
        <v>0</v>
      </c>
      <c r="BI60" s="1212">
        <f t="shared" ca="1" si="100"/>
        <v>0</v>
      </c>
      <c r="BJ60" s="1212">
        <f t="shared" ca="1" si="100"/>
        <v>0</v>
      </c>
      <c r="BK60" s="1212">
        <f t="shared" ca="1" si="100"/>
        <v>0</v>
      </c>
      <c r="BL60" s="1212">
        <f t="shared" ca="1" si="100"/>
        <v>0</v>
      </c>
      <c r="BM60" s="1212">
        <f t="shared" ca="1" si="100"/>
        <v>0</v>
      </c>
      <c r="BN60" s="1212">
        <f t="shared" ca="1" si="100"/>
        <v>0</v>
      </c>
      <c r="BO60" s="1212">
        <f t="shared" ca="1" si="100"/>
        <v>0</v>
      </c>
      <c r="BP60" s="1212">
        <f t="shared" ca="1" si="100"/>
        <v>0</v>
      </c>
      <c r="BQ60" s="1212">
        <f t="shared" ca="1" si="100"/>
        <v>0</v>
      </c>
      <c r="BR60" s="1212">
        <f t="shared" ca="1" si="100"/>
        <v>0</v>
      </c>
      <c r="BS60" s="1212">
        <f t="shared" ca="1" si="100"/>
        <v>0</v>
      </c>
      <c r="BT60" s="1212">
        <f t="shared" ca="1" si="100"/>
        <v>0</v>
      </c>
      <c r="BU60" s="1212">
        <f t="shared" ref="BU60:CE60" ca="1" si="101">BU28*BU$19</f>
        <v>0</v>
      </c>
      <c r="BV60" s="1212">
        <f t="shared" ca="1" si="101"/>
        <v>0</v>
      </c>
      <c r="BW60" s="1212">
        <f t="shared" ca="1" si="101"/>
        <v>0</v>
      </c>
      <c r="BX60" s="1212">
        <f t="shared" ca="1" si="101"/>
        <v>0</v>
      </c>
      <c r="BY60" s="1212">
        <f t="shared" ca="1" si="101"/>
        <v>0</v>
      </c>
      <c r="BZ60" s="1212">
        <f t="shared" ca="1" si="101"/>
        <v>0</v>
      </c>
      <c r="CA60" s="1212">
        <f t="shared" ca="1" si="101"/>
        <v>0</v>
      </c>
      <c r="CB60" s="1212">
        <f t="shared" ca="1" si="101"/>
        <v>0</v>
      </c>
      <c r="CC60" s="1212">
        <f t="shared" ca="1" si="101"/>
        <v>0</v>
      </c>
      <c r="CD60" s="1212">
        <f t="shared" ca="1" si="101"/>
        <v>0</v>
      </c>
      <c r="CE60" s="1212">
        <f t="shared" ca="1" si="101"/>
        <v>0</v>
      </c>
    </row>
    <row r="61" spans="1:83" s="63" customFormat="1">
      <c r="A61" s="111"/>
      <c r="B61" s="64"/>
      <c r="C61" s="65"/>
      <c r="D61" s="66"/>
      <c r="E61" s="1225"/>
      <c r="F61" s="1217"/>
      <c r="G61" s="1217"/>
      <c r="H61" s="1210"/>
      <c r="I61" s="1210"/>
      <c r="J61" s="1210"/>
      <c r="K61" s="1210"/>
      <c r="L61" s="1210"/>
      <c r="M61" s="1210"/>
      <c r="N61" s="1210"/>
      <c r="O61" s="1210"/>
      <c r="P61" s="1210"/>
      <c r="Q61" s="1210"/>
      <c r="R61" s="1210"/>
      <c r="S61" s="1210"/>
      <c r="T61" s="1210"/>
      <c r="U61" s="1210"/>
      <c r="V61" s="1210"/>
      <c r="W61" s="1210"/>
      <c r="X61" s="1210"/>
      <c r="Y61" s="1210"/>
      <c r="Z61" s="1210"/>
      <c r="AA61" s="1210"/>
      <c r="AB61" s="1210"/>
      <c r="AC61" s="1210"/>
      <c r="AD61" s="1210"/>
      <c r="AE61" s="1210"/>
      <c r="AF61" s="1210"/>
      <c r="AG61" s="1210"/>
      <c r="AH61" s="1210"/>
      <c r="AI61" s="1210"/>
      <c r="AJ61" s="1210"/>
      <c r="AK61" s="1210"/>
      <c r="AL61" s="1210"/>
      <c r="AM61" s="1210"/>
      <c r="AN61" s="1210"/>
      <c r="AO61" s="1210"/>
      <c r="AP61" s="1210"/>
      <c r="AQ61" s="1210"/>
      <c r="AR61" s="1210"/>
      <c r="AS61" s="1210"/>
      <c r="AT61" s="1210"/>
      <c r="AU61" s="1210"/>
      <c r="AV61" s="1210"/>
      <c r="AW61" s="1210"/>
      <c r="AX61" s="1210"/>
      <c r="AY61" s="1210"/>
      <c r="AZ61" s="1210"/>
      <c r="BA61" s="1210"/>
      <c r="BB61" s="1210"/>
      <c r="BC61" s="1210"/>
      <c r="BD61" s="1210"/>
      <c r="BE61" s="1210"/>
      <c r="BF61" s="1210"/>
      <c r="BG61" s="1210"/>
      <c r="BH61" s="1210"/>
      <c r="BI61" s="1210"/>
      <c r="BJ61" s="1210"/>
      <c r="BK61" s="1210"/>
      <c r="BL61" s="1210"/>
      <c r="BM61" s="1210"/>
      <c r="BN61" s="1210"/>
      <c r="BO61" s="1210"/>
      <c r="BP61" s="1210"/>
      <c r="BQ61" s="1210"/>
      <c r="BR61" s="1210"/>
      <c r="BS61" s="1210"/>
      <c r="BT61" s="1210"/>
      <c r="BU61" s="1210"/>
      <c r="BV61" s="1210"/>
      <c r="BW61" s="1210"/>
      <c r="BX61" s="1210"/>
      <c r="BY61" s="1210"/>
      <c r="BZ61" s="1210"/>
      <c r="CA61" s="1210"/>
      <c r="CB61" s="1210"/>
      <c r="CC61" s="1210"/>
      <c r="CD61" s="1210"/>
      <c r="CE61" s="1210"/>
    </row>
    <row r="62" spans="1:83" s="63" customFormat="1">
      <c r="A62" s="127">
        <v>22</v>
      </c>
      <c r="B62" s="547" t="s">
        <v>825</v>
      </c>
      <c r="C62" s="548"/>
      <c r="D62" s="428" t="str">
        <f>Entire_FiscalYear</f>
        <v>07/01/12 - 06/30/13</v>
      </c>
      <c r="E62" s="1208">
        <f t="shared" ca="1" si="12"/>
        <v>0</v>
      </c>
      <c r="F62" s="1208">
        <f t="shared" ca="1" si="56"/>
        <v>0</v>
      </c>
      <c r="G62" s="1212">
        <f t="shared" ref="G62:G67" ca="1" si="102">SUM(H62:CE62)</f>
        <v>0</v>
      </c>
      <c r="H62" s="1212">
        <f ca="1">H29*H17</f>
        <v>0</v>
      </c>
      <c r="I62" s="1212">
        <f t="shared" ref="I62:BT62" ca="1" si="103">I29*I17</f>
        <v>0</v>
      </c>
      <c r="J62" s="1212">
        <f t="shared" ca="1" si="103"/>
        <v>0</v>
      </c>
      <c r="K62" s="1212">
        <f t="shared" ca="1" si="103"/>
        <v>0</v>
      </c>
      <c r="L62" s="1212">
        <f t="shared" ca="1" si="103"/>
        <v>0</v>
      </c>
      <c r="M62" s="1212">
        <f t="shared" ca="1" si="103"/>
        <v>0</v>
      </c>
      <c r="N62" s="1212">
        <f t="shared" ca="1" si="103"/>
        <v>0</v>
      </c>
      <c r="O62" s="1212">
        <f t="shared" ca="1" si="103"/>
        <v>0</v>
      </c>
      <c r="P62" s="1212">
        <f t="shared" ca="1" si="103"/>
        <v>0</v>
      </c>
      <c r="Q62" s="1212">
        <f t="shared" ca="1" si="103"/>
        <v>0</v>
      </c>
      <c r="R62" s="1212">
        <f t="shared" ca="1" si="103"/>
        <v>0</v>
      </c>
      <c r="S62" s="1212">
        <f t="shared" ca="1" si="103"/>
        <v>0</v>
      </c>
      <c r="T62" s="1212">
        <f t="shared" ca="1" si="103"/>
        <v>0</v>
      </c>
      <c r="U62" s="1212">
        <f t="shared" ca="1" si="103"/>
        <v>0</v>
      </c>
      <c r="V62" s="1212">
        <f t="shared" ca="1" si="103"/>
        <v>0</v>
      </c>
      <c r="W62" s="1212">
        <f t="shared" ca="1" si="103"/>
        <v>0</v>
      </c>
      <c r="X62" s="1212">
        <f t="shared" ca="1" si="103"/>
        <v>0</v>
      </c>
      <c r="Y62" s="1212">
        <f t="shared" ca="1" si="103"/>
        <v>0</v>
      </c>
      <c r="Z62" s="1212">
        <f t="shared" ca="1" si="103"/>
        <v>0</v>
      </c>
      <c r="AA62" s="1212">
        <f t="shared" ca="1" si="103"/>
        <v>0</v>
      </c>
      <c r="AB62" s="1212">
        <f t="shared" ca="1" si="103"/>
        <v>0</v>
      </c>
      <c r="AC62" s="1212">
        <f t="shared" ca="1" si="103"/>
        <v>0</v>
      </c>
      <c r="AD62" s="1212">
        <f t="shared" ca="1" si="103"/>
        <v>0</v>
      </c>
      <c r="AE62" s="1212">
        <f t="shared" ca="1" si="103"/>
        <v>0</v>
      </c>
      <c r="AF62" s="1212">
        <f t="shared" ca="1" si="103"/>
        <v>0</v>
      </c>
      <c r="AG62" s="1212">
        <f t="shared" ca="1" si="103"/>
        <v>0</v>
      </c>
      <c r="AH62" s="1212">
        <f t="shared" ca="1" si="103"/>
        <v>0</v>
      </c>
      <c r="AI62" s="1212">
        <f t="shared" ca="1" si="103"/>
        <v>0</v>
      </c>
      <c r="AJ62" s="1212">
        <f t="shared" ca="1" si="103"/>
        <v>0</v>
      </c>
      <c r="AK62" s="1212">
        <f t="shared" ca="1" si="103"/>
        <v>0</v>
      </c>
      <c r="AL62" s="1212">
        <f t="shared" ca="1" si="103"/>
        <v>0</v>
      </c>
      <c r="AM62" s="1212">
        <f t="shared" ca="1" si="103"/>
        <v>0</v>
      </c>
      <c r="AN62" s="1212">
        <f t="shared" ca="1" si="103"/>
        <v>0</v>
      </c>
      <c r="AO62" s="1212">
        <f t="shared" ca="1" si="103"/>
        <v>0</v>
      </c>
      <c r="AP62" s="1212">
        <f t="shared" ca="1" si="103"/>
        <v>0</v>
      </c>
      <c r="AQ62" s="1212">
        <f t="shared" ca="1" si="103"/>
        <v>0</v>
      </c>
      <c r="AR62" s="1212">
        <f t="shared" ca="1" si="103"/>
        <v>0</v>
      </c>
      <c r="AS62" s="1212">
        <f t="shared" ca="1" si="103"/>
        <v>0</v>
      </c>
      <c r="AT62" s="1212">
        <f t="shared" ca="1" si="103"/>
        <v>0</v>
      </c>
      <c r="AU62" s="1212">
        <f t="shared" ca="1" si="103"/>
        <v>0</v>
      </c>
      <c r="AV62" s="1212">
        <f t="shared" ca="1" si="103"/>
        <v>0</v>
      </c>
      <c r="AW62" s="1212">
        <f t="shared" ca="1" si="103"/>
        <v>0</v>
      </c>
      <c r="AX62" s="1212">
        <f t="shared" ca="1" si="103"/>
        <v>0</v>
      </c>
      <c r="AY62" s="1212">
        <f t="shared" ca="1" si="103"/>
        <v>0</v>
      </c>
      <c r="AZ62" s="1212">
        <f t="shared" ca="1" si="103"/>
        <v>0</v>
      </c>
      <c r="BA62" s="1212">
        <f t="shared" ca="1" si="103"/>
        <v>0</v>
      </c>
      <c r="BB62" s="1212">
        <f t="shared" ca="1" si="103"/>
        <v>0</v>
      </c>
      <c r="BC62" s="1212">
        <f t="shared" ca="1" si="103"/>
        <v>0</v>
      </c>
      <c r="BD62" s="1212">
        <f t="shared" ca="1" si="103"/>
        <v>0</v>
      </c>
      <c r="BE62" s="1212">
        <f t="shared" ca="1" si="103"/>
        <v>0</v>
      </c>
      <c r="BF62" s="1212">
        <f t="shared" ca="1" si="103"/>
        <v>0</v>
      </c>
      <c r="BG62" s="1212">
        <f t="shared" ca="1" si="103"/>
        <v>0</v>
      </c>
      <c r="BH62" s="1212">
        <f t="shared" ca="1" si="103"/>
        <v>0</v>
      </c>
      <c r="BI62" s="1212">
        <f t="shared" ca="1" si="103"/>
        <v>0</v>
      </c>
      <c r="BJ62" s="1212">
        <f t="shared" ca="1" si="103"/>
        <v>0</v>
      </c>
      <c r="BK62" s="1212">
        <f t="shared" ca="1" si="103"/>
        <v>0</v>
      </c>
      <c r="BL62" s="1212">
        <f t="shared" ca="1" si="103"/>
        <v>0</v>
      </c>
      <c r="BM62" s="1212">
        <f t="shared" ca="1" si="103"/>
        <v>0</v>
      </c>
      <c r="BN62" s="1212">
        <f t="shared" ca="1" si="103"/>
        <v>0</v>
      </c>
      <c r="BO62" s="1212">
        <f t="shared" ca="1" si="103"/>
        <v>0</v>
      </c>
      <c r="BP62" s="1212">
        <f t="shared" ca="1" si="103"/>
        <v>0</v>
      </c>
      <c r="BQ62" s="1212">
        <f t="shared" ca="1" si="103"/>
        <v>0</v>
      </c>
      <c r="BR62" s="1212">
        <f t="shared" ca="1" si="103"/>
        <v>0</v>
      </c>
      <c r="BS62" s="1212">
        <f t="shared" ca="1" si="103"/>
        <v>0</v>
      </c>
      <c r="BT62" s="1212">
        <f t="shared" ca="1" si="103"/>
        <v>0</v>
      </c>
      <c r="BU62" s="1212">
        <f t="shared" ref="BU62:CE62" ca="1" si="104">BU29*BU17</f>
        <v>0</v>
      </c>
      <c r="BV62" s="1212">
        <f t="shared" ca="1" si="104"/>
        <v>0</v>
      </c>
      <c r="BW62" s="1212">
        <f t="shared" ca="1" si="104"/>
        <v>0</v>
      </c>
      <c r="BX62" s="1212">
        <f t="shared" ca="1" si="104"/>
        <v>0</v>
      </c>
      <c r="BY62" s="1212">
        <f t="shared" ca="1" si="104"/>
        <v>0</v>
      </c>
      <c r="BZ62" s="1212">
        <f t="shared" ca="1" si="104"/>
        <v>0</v>
      </c>
      <c r="CA62" s="1212">
        <f t="shared" ca="1" si="104"/>
        <v>0</v>
      </c>
      <c r="CB62" s="1212">
        <f t="shared" ca="1" si="104"/>
        <v>0</v>
      </c>
      <c r="CC62" s="1212">
        <f t="shared" ca="1" si="104"/>
        <v>0</v>
      </c>
      <c r="CD62" s="1212">
        <f t="shared" ca="1" si="104"/>
        <v>0</v>
      </c>
      <c r="CE62" s="1212">
        <f t="shared" ca="1" si="104"/>
        <v>0</v>
      </c>
    </row>
    <row r="63" spans="1:83" s="63" customFormat="1" hidden="1">
      <c r="A63" s="127"/>
      <c r="B63" s="547" t="s">
        <v>826</v>
      </c>
      <c r="C63" s="548"/>
      <c r="D63" s="428" t="str">
        <f>Entire_FiscalYear</f>
        <v>07/01/12 - 06/30/13</v>
      </c>
      <c r="E63" s="1208">
        <f t="shared" ca="1" si="12"/>
        <v>0</v>
      </c>
      <c r="F63" s="1208">
        <f t="shared" ca="1" si="56"/>
        <v>0</v>
      </c>
      <c r="G63" s="1212">
        <f t="shared" ca="1" si="102"/>
        <v>0</v>
      </c>
      <c r="H63" s="1212">
        <f ca="1">H29*H18</f>
        <v>0</v>
      </c>
      <c r="I63" s="1212">
        <f t="shared" ref="I63:BT63" ca="1" si="105">I29*I18</f>
        <v>0</v>
      </c>
      <c r="J63" s="1212">
        <f t="shared" ca="1" si="105"/>
        <v>0</v>
      </c>
      <c r="K63" s="1212">
        <f t="shared" ca="1" si="105"/>
        <v>0</v>
      </c>
      <c r="L63" s="1212">
        <f t="shared" ca="1" si="105"/>
        <v>0</v>
      </c>
      <c r="M63" s="1212">
        <f t="shared" ca="1" si="105"/>
        <v>0</v>
      </c>
      <c r="N63" s="1212">
        <f t="shared" ca="1" si="105"/>
        <v>0</v>
      </c>
      <c r="O63" s="1212">
        <f t="shared" ca="1" si="105"/>
        <v>0</v>
      </c>
      <c r="P63" s="1212">
        <f t="shared" ca="1" si="105"/>
        <v>0</v>
      </c>
      <c r="Q63" s="1212">
        <f t="shared" ca="1" si="105"/>
        <v>0</v>
      </c>
      <c r="R63" s="1212">
        <f t="shared" ca="1" si="105"/>
        <v>0</v>
      </c>
      <c r="S63" s="1212">
        <f t="shared" ca="1" si="105"/>
        <v>0</v>
      </c>
      <c r="T63" s="1212">
        <f t="shared" ca="1" si="105"/>
        <v>0</v>
      </c>
      <c r="U63" s="1212">
        <f t="shared" ca="1" si="105"/>
        <v>0</v>
      </c>
      <c r="V63" s="1212">
        <f t="shared" ca="1" si="105"/>
        <v>0</v>
      </c>
      <c r="W63" s="1212">
        <f t="shared" ca="1" si="105"/>
        <v>0</v>
      </c>
      <c r="X63" s="1212">
        <f t="shared" ca="1" si="105"/>
        <v>0</v>
      </c>
      <c r="Y63" s="1212">
        <f t="shared" ca="1" si="105"/>
        <v>0</v>
      </c>
      <c r="Z63" s="1212">
        <f t="shared" ca="1" si="105"/>
        <v>0</v>
      </c>
      <c r="AA63" s="1212">
        <f t="shared" ca="1" si="105"/>
        <v>0</v>
      </c>
      <c r="AB63" s="1212">
        <f t="shared" ca="1" si="105"/>
        <v>0</v>
      </c>
      <c r="AC63" s="1212">
        <f t="shared" ca="1" si="105"/>
        <v>0</v>
      </c>
      <c r="AD63" s="1212">
        <f t="shared" ca="1" si="105"/>
        <v>0</v>
      </c>
      <c r="AE63" s="1212">
        <f t="shared" ca="1" si="105"/>
        <v>0</v>
      </c>
      <c r="AF63" s="1212">
        <f t="shared" ca="1" si="105"/>
        <v>0</v>
      </c>
      <c r="AG63" s="1212">
        <f t="shared" ca="1" si="105"/>
        <v>0</v>
      </c>
      <c r="AH63" s="1212">
        <f t="shared" ca="1" si="105"/>
        <v>0</v>
      </c>
      <c r="AI63" s="1212">
        <f t="shared" ca="1" si="105"/>
        <v>0</v>
      </c>
      <c r="AJ63" s="1212">
        <f t="shared" ca="1" si="105"/>
        <v>0</v>
      </c>
      <c r="AK63" s="1212">
        <f t="shared" ca="1" si="105"/>
        <v>0</v>
      </c>
      <c r="AL63" s="1212">
        <f t="shared" ca="1" si="105"/>
        <v>0</v>
      </c>
      <c r="AM63" s="1212">
        <f t="shared" ca="1" si="105"/>
        <v>0</v>
      </c>
      <c r="AN63" s="1212">
        <f t="shared" ca="1" si="105"/>
        <v>0</v>
      </c>
      <c r="AO63" s="1212">
        <f t="shared" ca="1" si="105"/>
        <v>0</v>
      </c>
      <c r="AP63" s="1212">
        <f t="shared" ca="1" si="105"/>
        <v>0</v>
      </c>
      <c r="AQ63" s="1212">
        <f t="shared" ca="1" si="105"/>
        <v>0</v>
      </c>
      <c r="AR63" s="1212">
        <f t="shared" ca="1" si="105"/>
        <v>0</v>
      </c>
      <c r="AS63" s="1212">
        <f t="shared" ca="1" si="105"/>
        <v>0</v>
      </c>
      <c r="AT63" s="1212">
        <f t="shared" ca="1" si="105"/>
        <v>0</v>
      </c>
      <c r="AU63" s="1212">
        <f t="shared" ca="1" si="105"/>
        <v>0</v>
      </c>
      <c r="AV63" s="1212">
        <f t="shared" ca="1" si="105"/>
        <v>0</v>
      </c>
      <c r="AW63" s="1212">
        <f t="shared" ca="1" si="105"/>
        <v>0</v>
      </c>
      <c r="AX63" s="1212">
        <f t="shared" ca="1" si="105"/>
        <v>0</v>
      </c>
      <c r="AY63" s="1212">
        <f t="shared" ca="1" si="105"/>
        <v>0</v>
      </c>
      <c r="AZ63" s="1212">
        <f t="shared" ca="1" si="105"/>
        <v>0</v>
      </c>
      <c r="BA63" s="1212">
        <f t="shared" ca="1" si="105"/>
        <v>0</v>
      </c>
      <c r="BB63" s="1212">
        <f t="shared" ca="1" si="105"/>
        <v>0</v>
      </c>
      <c r="BC63" s="1212">
        <f t="shared" ca="1" si="105"/>
        <v>0</v>
      </c>
      <c r="BD63" s="1212">
        <f t="shared" ca="1" si="105"/>
        <v>0</v>
      </c>
      <c r="BE63" s="1212">
        <f t="shared" ca="1" si="105"/>
        <v>0</v>
      </c>
      <c r="BF63" s="1212">
        <f t="shared" ca="1" si="105"/>
        <v>0</v>
      </c>
      <c r="BG63" s="1212">
        <f t="shared" ca="1" si="105"/>
        <v>0</v>
      </c>
      <c r="BH63" s="1212">
        <f t="shared" ca="1" si="105"/>
        <v>0</v>
      </c>
      <c r="BI63" s="1212">
        <f t="shared" ca="1" si="105"/>
        <v>0</v>
      </c>
      <c r="BJ63" s="1212">
        <f t="shared" ca="1" si="105"/>
        <v>0</v>
      </c>
      <c r="BK63" s="1212">
        <f t="shared" ca="1" si="105"/>
        <v>0</v>
      </c>
      <c r="BL63" s="1212">
        <f t="shared" ca="1" si="105"/>
        <v>0</v>
      </c>
      <c r="BM63" s="1212">
        <f t="shared" ca="1" si="105"/>
        <v>0</v>
      </c>
      <c r="BN63" s="1212">
        <f t="shared" ca="1" si="105"/>
        <v>0</v>
      </c>
      <c r="BO63" s="1212">
        <f t="shared" ca="1" si="105"/>
        <v>0</v>
      </c>
      <c r="BP63" s="1212">
        <f t="shared" ca="1" si="105"/>
        <v>0</v>
      </c>
      <c r="BQ63" s="1212">
        <f t="shared" ca="1" si="105"/>
        <v>0</v>
      </c>
      <c r="BR63" s="1212">
        <f t="shared" ca="1" si="105"/>
        <v>0</v>
      </c>
      <c r="BS63" s="1212">
        <f t="shared" ca="1" si="105"/>
        <v>0</v>
      </c>
      <c r="BT63" s="1212">
        <f t="shared" ca="1" si="105"/>
        <v>0</v>
      </c>
      <c r="BU63" s="1212">
        <f t="shared" ref="BU63:CE63" ca="1" si="106">BU29*BU18</f>
        <v>0</v>
      </c>
      <c r="BV63" s="1212">
        <f t="shared" ca="1" si="106"/>
        <v>0</v>
      </c>
      <c r="BW63" s="1212">
        <f t="shared" ca="1" si="106"/>
        <v>0</v>
      </c>
      <c r="BX63" s="1212">
        <f t="shared" ca="1" si="106"/>
        <v>0</v>
      </c>
      <c r="BY63" s="1212">
        <f t="shared" ca="1" si="106"/>
        <v>0</v>
      </c>
      <c r="BZ63" s="1212">
        <f t="shared" ca="1" si="106"/>
        <v>0</v>
      </c>
      <c r="CA63" s="1212">
        <f t="shared" ca="1" si="106"/>
        <v>0</v>
      </c>
      <c r="CB63" s="1212">
        <f t="shared" ca="1" si="106"/>
        <v>0</v>
      </c>
      <c r="CC63" s="1212">
        <f t="shared" ca="1" si="106"/>
        <v>0</v>
      </c>
      <c r="CD63" s="1212">
        <f t="shared" ca="1" si="106"/>
        <v>0</v>
      </c>
      <c r="CE63" s="1212">
        <f t="shared" ca="1" si="106"/>
        <v>0</v>
      </c>
    </row>
    <row r="64" spans="1:83" s="63" customFormat="1">
      <c r="A64" s="127">
        <v>23</v>
      </c>
      <c r="B64" s="547" t="s">
        <v>827</v>
      </c>
      <c r="C64" s="548"/>
      <c r="D64" s="428" t="str">
        <f>Entire_FiscalYear</f>
        <v>07/01/12 - 06/30/13</v>
      </c>
      <c r="E64" s="1208">
        <f t="shared" ca="1" si="12"/>
        <v>0</v>
      </c>
      <c r="F64" s="1208">
        <f t="shared" ca="1" si="56"/>
        <v>0</v>
      </c>
      <c r="G64" s="1212">
        <f ca="1">SUM(H64:CE64)</f>
        <v>0</v>
      </c>
      <c r="H64" s="1212">
        <f ca="1">H29*H19</f>
        <v>0</v>
      </c>
      <c r="I64" s="1212">
        <f t="shared" ref="I64:BT64" ca="1" si="107">I29*I19</f>
        <v>0</v>
      </c>
      <c r="J64" s="1212">
        <f t="shared" ca="1" si="107"/>
        <v>0</v>
      </c>
      <c r="K64" s="1212">
        <f t="shared" ca="1" si="107"/>
        <v>0</v>
      </c>
      <c r="L64" s="1212">
        <f t="shared" ca="1" si="107"/>
        <v>0</v>
      </c>
      <c r="M64" s="1212">
        <f t="shared" ca="1" si="107"/>
        <v>0</v>
      </c>
      <c r="N64" s="1212">
        <f t="shared" ca="1" si="107"/>
        <v>0</v>
      </c>
      <c r="O64" s="1212">
        <f t="shared" ca="1" si="107"/>
        <v>0</v>
      </c>
      <c r="P64" s="1212">
        <f t="shared" ca="1" si="107"/>
        <v>0</v>
      </c>
      <c r="Q64" s="1212">
        <f t="shared" ca="1" si="107"/>
        <v>0</v>
      </c>
      <c r="R64" s="1212">
        <f t="shared" ca="1" si="107"/>
        <v>0</v>
      </c>
      <c r="S64" s="1212">
        <f t="shared" ca="1" si="107"/>
        <v>0</v>
      </c>
      <c r="T64" s="1212">
        <f t="shared" ca="1" si="107"/>
        <v>0</v>
      </c>
      <c r="U64" s="1212">
        <f t="shared" ca="1" si="107"/>
        <v>0</v>
      </c>
      <c r="V64" s="1212">
        <f t="shared" ca="1" si="107"/>
        <v>0</v>
      </c>
      <c r="W64" s="1212">
        <f t="shared" ca="1" si="107"/>
        <v>0</v>
      </c>
      <c r="X64" s="1212">
        <f t="shared" ca="1" si="107"/>
        <v>0</v>
      </c>
      <c r="Y64" s="1212">
        <f t="shared" ca="1" si="107"/>
        <v>0</v>
      </c>
      <c r="Z64" s="1212">
        <f t="shared" ca="1" si="107"/>
        <v>0</v>
      </c>
      <c r="AA64" s="1212">
        <f t="shared" ca="1" si="107"/>
        <v>0</v>
      </c>
      <c r="AB64" s="1212">
        <f t="shared" ca="1" si="107"/>
        <v>0</v>
      </c>
      <c r="AC64" s="1212">
        <f t="shared" ca="1" si="107"/>
        <v>0</v>
      </c>
      <c r="AD64" s="1212">
        <f t="shared" ca="1" si="107"/>
        <v>0</v>
      </c>
      <c r="AE64" s="1212">
        <f t="shared" ca="1" si="107"/>
        <v>0</v>
      </c>
      <c r="AF64" s="1212">
        <f t="shared" ca="1" si="107"/>
        <v>0</v>
      </c>
      <c r="AG64" s="1212">
        <f t="shared" ca="1" si="107"/>
        <v>0</v>
      </c>
      <c r="AH64" s="1212">
        <f t="shared" ca="1" si="107"/>
        <v>0</v>
      </c>
      <c r="AI64" s="1212">
        <f t="shared" ca="1" si="107"/>
        <v>0</v>
      </c>
      <c r="AJ64" s="1212">
        <f t="shared" ca="1" si="107"/>
        <v>0</v>
      </c>
      <c r="AK64" s="1212">
        <f t="shared" ca="1" si="107"/>
        <v>0</v>
      </c>
      <c r="AL64" s="1212">
        <f t="shared" ca="1" si="107"/>
        <v>0</v>
      </c>
      <c r="AM64" s="1212">
        <f t="shared" ca="1" si="107"/>
        <v>0</v>
      </c>
      <c r="AN64" s="1212">
        <f t="shared" ca="1" si="107"/>
        <v>0</v>
      </c>
      <c r="AO64" s="1212">
        <f t="shared" ca="1" si="107"/>
        <v>0</v>
      </c>
      <c r="AP64" s="1212">
        <f t="shared" ca="1" si="107"/>
        <v>0</v>
      </c>
      <c r="AQ64" s="1212">
        <f t="shared" ca="1" si="107"/>
        <v>0</v>
      </c>
      <c r="AR64" s="1212">
        <f t="shared" ca="1" si="107"/>
        <v>0</v>
      </c>
      <c r="AS64" s="1212">
        <f t="shared" ca="1" si="107"/>
        <v>0</v>
      </c>
      <c r="AT64" s="1212">
        <f t="shared" ca="1" si="107"/>
        <v>0</v>
      </c>
      <c r="AU64" s="1212">
        <f t="shared" ca="1" si="107"/>
        <v>0</v>
      </c>
      <c r="AV64" s="1212">
        <f t="shared" ca="1" si="107"/>
        <v>0</v>
      </c>
      <c r="AW64" s="1212">
        <f t="shared" ca="1" si="107"/>
        <v>0</v>
      </c>
      <c r="AX64" s="1212">
        <f t="shared" ca="1" si="107"/>
        <v>0</v>
      </c>
      <c r="AY64" s="1212">
        <f t="shared" ca="1" si="107"/>
        <v>0</v>
      </c>
      <c r="AZ64" s="1212">
        <f t="shared" ca="1" si="107"/>
        <v>0</v>
      </c>
      <c r="BA64" s="1212">
        <f t="shared" ca="1" si="107"/>
        <v>0</v>
      </c>
      <c r="BB64" s="1212">
        <f t="shared" ca="1" si="107"/>
        <v>0</v>
      </c>
      <c r="BC64" s="1212">
        <f t="shared" ca="1" si="107"/>
        <v>0</v>
      </c>
      <c r="BD64" s="1212">
        <f t="shared" ca="1" si="107"/>
        <v>0</v>
      </c>
      <c r="BE64" s="1212">
        <f t="shared" ca="1" si="107"/>
        <v>0</v>
      </c>
      <c r="BF64" s="1212">
        <f t="shared" ca="1" si="107"/>
        <v>0</v>
      </c>
      <c r="BG64" s="1212">
        <f t="shared" ca="1" si="107"/>
        <v>0</v>
      </c>
      <c r="BH64" s="1212">
        <f t="shared" ca="1" si="107"/>
        <v>0</v>
      </c>
      <c r="BI64" s="1212">
        <f t="shared" ca="1" si="107"/>
        <v>0</v>
      </c>
      <c r="BJ64" s="1212">
        <f t="shared" ca="1" si="107"/>
        <v>0</v>
      </c>
      <c r="BK64" s="1212">
        <f t="shared" ca="1" si="107"/>
        <v>0</v>
      </c>
      <c r="BL64" s="1212">
        <f t="shared" ca="1" si="107"/>
        <v>0</v>
      </c>
      <c r="BM64" s="1212">
        <f t="shared" ca="1" si="107"/>
        <v>0</v>
      </c>
      <c r="BN64" s="1212">
        <f t="shared" ca="1" si="107"/>
        <v>0</v>
      </c>
      <c r="BO64" s="1212">
        <f t="shared" ca="1" si="107"/>
        <v>0</v>
      </c>
      <c r="BP64" s="1212">
        <f t="shared" ca="1" si="107"/>
        <v>0</v>
      </c>
      <c r="BQ64" s="1212">
        <f t="shared" ca="1" si="107"/>
        <v>0</v>
      </c>
      <c r="BR64" s="1212">
        <f t="shared" ca="1" si="107"/>
        <v>0</v>
      </c>
      <c r="BS64" s="1212">
        <f t="shared" ca="1" si="107"/>
        <v>0</v>
      </c>
      <c r="BT64" s="1212">
        <f t="shared" ca="1" si="107"/>
        <v>0</v>
      </c>
      <c r="BU64" s="1212">
        <f t="shared" ref="BU64:CE64" ca="1" si="108">BU29*BU19</f>
        <v>0</v>
      </c>
      <c r="BV64" s="1212">
        <f t="shared" ca="1" si="108"/>
        <v>0</v>
      </c>
      <c r="BW64" s="1212">
        <f t="shared" ca="1" si="108"/>
        <v>0</v>
      </c>
      <c r="BX64" s="1212">
        <f t="shared" ca="1" si="108"/>
        <v>0</v>
      </c>
      <c r="BY64" s="1212">
        <f t="shared" ca="1" si="108"/>
        <v>0</v>
      </c>
      <c r="BZ64" s="1212">
        <f t="shared" ca="1" si="108"/>
        <v>0</v>
      </c>
      <c r="CA64" s="1212">
        <f t="shared" ca="1" si="108"/>
        <v>0</v>
      </c>
      <c r="CB64" s="1212">
        <f t="shared" ca="1" si="108"/>
        <v>0</v>
      </c>
      <c r="CC64" s="1212">
        <f t="shared" ca="1" si="108"/>
        <v>0</v>
      </c>
      <c r="CD64" s="1212">
        <f t="shared" ca="1" si="108"/>
        <v>0</v>
      </c>
      <c r="CE64" s="1212">
        <f t="shared" ca="1" si="108"/>
        <v>0</v>
      </c>
    </row>
    <row r="65" spans="1:83" s="63" customFormat="1">
      <c r="A65" s="111"/>
      <c r="B65" s="64"/>
      <c r="C65" s="65"/>
      <c r="D65" s="66"/>
      <c r="E65" s="1225"/>
      <c r="F65" s="1217"/>
      <c r="G65" s="1217"/>
      <c r="H65" s="1210"/>
      <c r="I65" s="1210"/>
      <c r="J65" s="1210"/>
      <c r="K65" s="1210"/>
      <c r="L65" s="1210"/>
      <c r="M65" s="1210"/>
      <c r="N65" s="1210"/>
      <c r="O65" s="1210"/>
      <c r="P65" s="1210"/>
      <c r="Q65" s="1210"/>
      <c r="R65" s="1210"/>
      <c r="S65" s="1210"/>
      <c r="T65" s="1210"/>
      <c r="U65" s="1210"/>
      <c r="V65" s="1210"/>
      <c r="W65" s="1210"/>
      <c r="X65" s="1210"/>
      <c r="Y65" s="1210"/>
      <c r="Z65" s="1210"/>
      <c r="AA65" s="1210"/>
      <c r="AB65" s="1210"/>
      <c r="AC65" s="1210"/>
      <c r="AD65" s="1210"/>
      <c r="AE65" s="1210"/>
      <c r="AF65" s="1210"/>
      <c r="AG65" s="1210"/>
      <c r="AH65" s="1210"/>
      <c r="AI65" s="1210"/>
      <c r="AJ65" s="1210"/>
      <c r="AK65" s="1210"/>
      <c r="AL65" s="1210"/>
      <c r="AM65" s="1210"/>
      <c r="AN65" s="1210"/>
      <c r="AO65" s="1210"/>
      <c r="AP65" s="1210"/>
      <c r="AQ65" s="1210"/>
      <c r="AR65" s="1210"/>
      <c r="AS65" s="1210"/>
      <c r="AT65" s="1210"/>
      <c r="AU65" s="1210"/>
      <c r="AV65" s="1210"/>
      <c r="AW65" s="1210"/>
      <c r="AX65" s="1210"/>
      <c r="AY65" s="1210"/>
      <c r="AZ65" s="1210"/>
      <c r="BA65" s="1210"/>
      <c r="BB65" s="1210"/>
      <c r="BC65" s="1210"/>
      <c r="BD65" s="1210"/>
      <c r="BE65" s="1210"/>
      <c r="BF65" s="1210"/>
      <c r="BG65" s="1210"/>
      <c r="BH65" s="1210"/>
      <c r="BI65" s="1210"/>
      <c r="BJ65" s="1210"/>
      <c r="BK65" s="1210"/>
      <c r="BL65" s="1210"/>
      <c r="BM65" s="1210"/>
      <c r="BN65" s="1210"/>
      <c r="BO65" s="1210"/>
      <c r="BP65" s="1210"/>
      <c r="BQ65" s="1210"/>
      <c r="BR65" s="1210"/>
      <c r="BS65" s="1210"/>
      <c r="BT65" s="1210"/>
      <c r="BU65" s="1210"/>
      <c r="BV65" s="1210"/>
      <c r="BW65" s="1210"/>
      <c r="BX65" s="1210"/>
      <c r="BY65" s="1210"/>
      <c r="BZ65" s="1210"/>
      <c r="CA65" s="1210"/>
      <c r="CB65" s="1210"/>
      <c r="CC65" s="1210"/>
      <c r="CD65" s="1210"/>
      <c r="CE65" s="1210"/>
    </row>
    <row r="66" spans="1:83" s="63" customFormat="1">
      <c r="A66" s="127">
        <v>24</v>
      </c>
      <c r="B66" s="547" t="s">
        <v>497</v>
      </c>
      <c r="C66" s="548"/>
      <c r="D66" s="428" t="str">
        <f>Entire_FiscalYear</f>
        <v>07/01/12 - 06/30/13</v>
      </c>
      <c r="E66" s="1208">
        <f t="shared" ca="1" si="12"/>
        <v>0</v>
      </c>
      <c r="F66" s="1208">
        <f t="shared" ca="1" si="56"/>
        <v>0</v>
      </c>
      <c r="G66" s="1212">
        <f t="shared" ca="1" si="102"/>
        <v>0</v>
      </c>
      <c r="H66" s="1212">
        <f ca="1">H30*H17</f>
        <v>0</v>
      </c>
      <c r="I66" s="1212">
        <f t="shared" ref="I66:BT66" ca="1" si="109">I30*I17</f>
        <v>0</v>
      </c>
      <c r="J66" s="1212">
        <f t="shared" ca="1" si="109"/>
        <v>0</v>
      </c>
      <c r="K66" s="1212">
        <f t="shared" ca="1" si="109"/>
        <v>0</v>
      </c>
      <c r="L66" s="1212">
        <f t="shared" ca="1" si="109"/>
        <v>0</v>
      </c>
      <c r="M66" s="1212">
        <f t="shared" ca="1" si="109"/>
        <v>0</v>
      </c>
      <c r="N66" s="1212">
        <f t="shared" ca="1" si="109"/>
        <v>0</v>
      </c>
      <c r="O66" s="1212">
        <f t="shared" ca="1" si="109"/>
        <v>0</v>
      </c>
      <c r="P66" s="1212">
        <f t="shared" ca="1" si="109"/>
        <v>0</v>
      </c>
      <c r="Q66" s="1212">
        <f t="shared" ca="1" si="109"/>
        <v>0</v>
      </c>
      <c r="R66" s="1212">
        <f t="shared" ca="1" si="109"/>
        <v>0</v>
      </c>
      <c r="S66" s="1212">
        <f t="shared" ca="1" si="109"/>
        <v>0</v>
      </c>
      <c r="T66" s="1212">
        <f t="shared" ca="1" si="109"/>
        <v>0</v>
      </c>
      <c r="U66" s="1212">
        <f t="shared" ca="1" si="109"/>
        <v>0</v>
      </c>
      <c r="V66" s="1212">
        <f t="shared" ca="1" si="109"/>
        <v>0</v>
      </c>
      <c r="W66" s="1212">
        <f t="shared" ca="1" si="109"/>
        <v>0</v>
      </c>
      <c r="X66" s="1212">
        <f t="shared" ca="1" si="109"/>
        <v>0</v>
      </c>
      <c r="Y66" s="1212">
        <f t="shared" ca="1" si="109"/>
        <v>0</v>
      </c>
      <c r="Z66" s="1212">
        <f t="shared" ca="1" si="109"/>
        <v>0</v>
      </c>
      <c r="AA66" s="1212">
        <f t="shared" ca="1" si="109"/>
        <v>0</v>
      </c>
      <c r="AB66" s="1212">
        <f t="shared" ca="1" si="109"/>
        <v>0</v>
      </c>
      <c r="AC66" s="1212">
        <f t="shared" ca="1" si="109"/>
        <v>0</v>
      </c>
      <c r="AD66" s="1212">
        <f t="shared" ca="1" si="109"/>
        <v>0</v>
      </c>
      <c r="AE66" s="1212">
        <f t="shared" ca="1" si="109"/>
        <v>0</v>
      </c>
      <c r="AF66" s="1212">
        <f t="shared" ca="1" si="109"/>
        <v>0</v>
      </c>
      <c r="AG66" s="1212">
        <f t="shared" ca="1" si="109"/>
        <v>0</v>
      </c>
      <c r="AH66" s="1212">
        <f t="shared" ca="1" si="109"/>
        <v>0</v>
      </c>
      <c r="AI66" s="1212">
        <f t="shared" ca="1" si="109"/>
        <v>0</v>
      </c>
      <c r="AJ66" s="1212">
        <f t="shared" ca="1" si="109"/>
        <v>0</v>
      </c>
      <c r="AK66" s="1212">
        <f t="shared" ca="1" si="109"/>
        <v>0</v>
      </c>
      <c r="AL66" s="1212">
        <f t="shared" ca="1" si="109"/>
        <v>0</v>
      </c>
      <c r="AM66" s="1212">
        <f t="shared" ca="1" si="109"/>
        <v>0</v>
      </c>
      <c r="AN66" s="1212">
        <f t="shared" ca="1" si="109"/>
        <v>0</v>
      </c>
      <c r="AO66" s="1212">
        <f t="shared" ca="1" si="109"/>
        <v>0</v>
      </c>
      <c r="AP66" s="1212">
        <f t="shared" ca="1" si="109"/>
        <v>0</v>
      </c>
      <c r="AQ66" s="1212">
        <f t="shared" ca="1" si="109"/>
        <v>0</v>
      </c>
      <c r="AR66" s="1212">
        <f t="shared" ca="1" si="109"/>
        <v>0</v>
      </c>
      <c r="AS66" s="1212">
        <f t="shared" ca="1" si="109"/>
        <v>0</v>
      </c>
      <c r="AT66" s="1212">
        <f t="shared" ca="1" si="109"/>
        <v>0</v>
      </c>
      <c r="AU66" s="1212">
        <f t="shared" ca="1" si="109"/>
        <v>0</v>
      </c>
      <c r="AV66" s="1212">
        <f t="shared" ca="1" si="109"/>
        <v>0</v>
      </c>
      <c r="AW66" s="1212">
        <f t="shared" ca="1" si="109"/>
        <v>0</v>
      </c>
      <c r="AX66" s="1212">
        <f t="shared" ca="1" si="109"/>
        <v>0</v>
      </c>
      <c r="AY66" s="1212">
        <f t="shared" ca="1" si="109"/>
        <v>0</v>
      </c>
      <c r="AZ66" s="1212">
        <f t="shared" ca="1" si="109"/>
        <v>0</v>
      </c>
      <c r="BA66" s="1212">
        <f t="shared" ca="1" si="109"/>
        <v>0</v>
      </c>
      <c r="BB66" s="1212">
        <f t="shared" ca="1" si="109"/>
        <v>0</v>
      </c>
      <c r="BC66" s="1212">
        <f t="shared" ca="1" si="109"/>
        <v>0</v>
      </c>
      <c r="BD66" s="1212">
        <f t="shared" ca="1" si="109"/>
        <v>0</v>
      </c>
      <c r="BE66" s="1212">
        <f t="shared" ca="1" si="109"/>
        <v>0</v>
      </c>
      <c r="BF66" s="1212">
        <f t="shared" ca="1" si="109"/>
        <v>0</v>
      </c>
      <c r="BG66" s="1212">
        <f t="shared" ca="1" si="109"/>
        <v>0</v>
      </c>
      <c r="BH66" s="1212">
        <f t="shared" ca="1" si="109"/>
        <v>0</v>
      </c>
      <c r="BI66" s="1212">
        <f t="shared" ca="1" si="109"/>
        <v>0</v>
      </c>
      <c r="BJ66" s="1212">
        <f t="shared" ca="1" si="109"/>
        <v>0</v>
      </c>
      <c r="BK66" s="1212">
        <f t="shared" ca="1" si="109"/>
        <v>0</v>
      </c>
      <c r="BL66" s="1212">
        <f t="shared" ca="1" si="109"/>
        <v>0</v>
      </c>
      <c r="BM66" s="1212">
        <f t="shared" ca="1" si="109"/>
        <v>0</v>
      </c>
      <c r="BN66" s="1212">
        <f t="shared" ca="1" si="109"/>
        <v>0</v>
      </c>
      <c r="BO66" s="1212">
        <f t="shared" ca="1" si="109"/>
        <v>0</v>
      </c>
      <c r="BP66" s="1212">
        <f t="shared" ca="1" si="109"/>
        <v>0</v>
      </c>
      <c r="BQ66" s="1212">
        <f t="shared" ca="1" si="109"/>
        <v>0</v>
      </c>
      <c r="BR66" s="1212">
        <f t="shared" ca="1" si="109"/>
        <v>0</v>
      </c>
      <c r="BS66" s="1212">
        <f t="shared" ca="1" si="109"/>
        <v>0</v>
      </c>
      <c r="BT66" s="1212">
        <f t="shared" ca="1" si="109"/>
        <v>0</v>
      </c>
      <c r="BU66" s="1212">
        <f t="shared" ref="BU66:CE66" ca="1" si="110">BU30*BU17</f>
        <v>0</v>
      </c>
      <c r="BV66" s="1212">
        <f t="shared" ca="1" si="110"/>
        <v>0</v>
      </c>
      <c r="BW66" s="1212">
        <f t="shared" ca="1" si="110"/>
        <v>0</v>
      </c>
      <c r="BX66" s="1212">
        <f t="shared" ca="1" si="110"/>
        <v>0</v>
      </c>
      <c r="BY66" s="1212">
        <f t="shared" ca="1" si="110"/>
        <v>0</v>
      </c>
      <c r="BZ66" s="1212">
        <f t="shared" ca="1" si="110"/>
        <v>0</v>
      </c>
      <c r="CA66" s="1212">
        <f t="shared" ca="1" si="110"/>
        <v>0</v>
      </c>
      <c r="CB66" s="1212">
        <f t="shared" ca="1" si="110"/>
        <v>0</v>
      </c>
      <c r="CC66" s="1212">
        <f t="shared" ca="1" si="110"/>
        <v>0</v>
      </c>
      <c r="CD66" s="1212">
        <f t="shared" ca="1" si="110"/>
        <v>0</v>
      </c>
      <c r="CE66" s="1212">
        <f t="shared" ca="1" si="110"/>
        <v>0</v>
      </c>
    </row>
    <row r="67" spans="1:83" s="63" customFormat="1" hidden="1">
      <c r="A67" s="127"/>
      <c r="B67" s="547" t="s">
        <v>498</v>
      </c>
      <c r="C67" s="548"/>
      <c r="D67" s="428" t="str">
        <f>Entire_FiscalYear</f>
        <v>07/01/12 - 06/30/13</v>
      </c>
      <c r="E67" s="1208">
        <f t="shared" ca="1" si="12"/>
        <v>0</v>
      </c>
      <c r="F67" s="1208">
        <f t="shared" ca="1" si="56"/>
        <v>0</v>
      </c>
      <c r="G67" s="1212">
        <f t="shared" ca="1" si="102"/>
        <v>0</v>
      </c>
      <c r="H67" s="1212">
        <f ca="1">H30*H18</f>
        <v>0</v>
      </c>
      <c r="I67" s="1212">
        <f t="shared" ref="I67:BT67" ca="1" si="111">I30*I18</f>
        <v>0</v>
      </c>
      <c r="J67" s="1212">
        <f t="shared" ca="1" si="111"/>
        <v>0</v>
      </c>
      <c r="K67" s="1212">
        <f t="shared" ca="1" si="111"/>
        <v>0</v>
      </c>
      <c r="L67" s="1212">
        <f t="shared" ca="1" si="111"/>
        <v>0</v>
      </c>
      <c r="M67" s="1212">
        <f t="shared" ca="1" si="111"/>
        <v>0</v>
      </c>
      <c r="N67" s="1212">
        <f t="shared" ca="1" si="111"/>
        <v>0</v>
      </c>
      <c r="O67" s="1212">
        <f t="shared" ca="1" si="111"/>
        <v>0</v>
      </c>
      <c r="P67" s="1212">
        <f t="shared" ca="1" si="111"/>
        <v>0</v>
      </c>
      <c r="Q67" s="1212">
        <f t="shared" ca="1" si="111"/>
        <v>0</v>
      </c>
      <c r="R67" s="1212">
        <f t="shared" ca="1" si="111"/>
        <v>0</v>
      </c>
      <c r="S67" s="1212">
        <f t="shared" ca="1" si="111"/>
        <v>0</v>
      </c>
      <c r="T67" s="1212">
        <f t="shared" ca="1" si="111"/>
        <v>0</v>
      </c>
      <c r="U67" s="1212">
        <f t="shared" ca="1" si="111"/>
        <v>0</v>
      </c>
      <c r="V67" s="1212">
        <f t="shared" ca="1" si="111"/>
        <v>0</v>
      </c>
      <c r="W67" s="1212">
        <f t="shared" ca="1" si="111"/>
        <v>0</v>
      </c>
      <c r="X67" s="1212">
        <f t="shared" ca="1" si="111"/>
        <v>0</v>
      </c>
      <c r="Y67" s="1212">
        <f t="shared" ca="1" si="111"/>
        <v>0</v>
      </c>
      <c r="Z67" s="1212">
        <f t="shared" ca="1" si="111"/>
        <v>0</v>
      </c>
      <c r="AA67" s="1212">
        <f t="shared" ca="1" si="111"/>
        <v>0</v>
      </c>
      <c r="AB67" s="1212">
        <f t="shared" ca="1" si="111"/>
        <v>0</v>
      </c>
      <c r="AC67" s="1212">
        <f t="shared" ca="1" si="111"/>
        <v>0</v>
      </c>
      <c r="AD67" s="1212">
        <f t="shared" ca="1" si="111"/>
        <v>0</v>
      </c>
      <c r="AE67" s="1212">
        <f t="shared" ca="1" si="111"/>
        <v>0</v>
      </c>
      <c r="AF67" s="1212">
        <f t="shared" ca="1" si="111"/>
        <v>0</v>
      </c>
      <c r="AG67" s="1212">
        <f t="shared" ca="1" si="111"/>
        <v>0</v>
      </c>
      <c r="AH67" s="1212">
        <f t="shared" ca="1" si="111"/>
        <v>0</v>
      </c>
      <c r="AI67" s="1212">
        <f t="shared" ca="1" si="111"/>
        <v>0</v>
      </c>
      <c r="AJ67" s="1212">
        <f t="shared" ca="1" si="111"/>
        <v>0</v>
      </c>
      <c r="AK67" s="1212">
        <f t="shared" ca="1" si="111"/>
        <v>0</v>
      </c>
      <c r="AL67" s="1212">
        <f t="shared" ca="1" si="111"/>
        <v>0</v>
      </c>
      <c r="AM67" s="1212">
        <f t="shared" ca="1" si="111"/>
        <v>0</v>
      </c>
      <c r="AN67" s="1212">
        <f t="shared" ca="1" si="111"/>
        <v>0</v>
      </c>
      <c r="AO67" s="1212">
        <f t="shared" ca="1" si="111"/>
        <v>0</v>
      </c>
      <c r="AP67" s="1212">
        <f t="shared" ca="1" si="111"/>
        <v>0</v>
      </c>
      <c r="AQ67" s="1212">
        <f t="shared" ca="1" si="111"/>
        <v>0</v>
      </c>
      <c r="AR67" s="1212">
        <f t="shared" ca="1" si="111"/>
        <v>0</v>
      </c>
      <c r="AS67" s="1212">
        <f t="shared" ca="1" si="111"/>
        <v>0</v>
      </c>
      <c r="AT67" s="1212">
        <f t="shared" ca="1" si="111"/>
        <v>0</v>
      </c>
      <c r="AU67" s="1212">
        <f t="shared" ca="1" si="111"/>
        <v>0</v>
      </c>
      <c r="AV67" s="1212">
        <f t="shared" ca="1" si="111"/>
        <v>0</v>
      </c>
      <c r="AW67" s="1212">
        <f t="shared" ca="1" si="111"/>
        <v>0</v>
      </c>
      <c r="AX67" s="1212">
        <f t="shared" ca="1" si="111"/>
        <v>0</v>
      </c>
      <c r="AY67" s="1212">
        <f t="shared" ca="1" si="111"/>
        <v>0</v>
      </c>
      <c r="AZ67" s="1212">
        <f t="shared" ca="1" si="111"/>
        <v>0</v>
      </c>
      <c r="BA67" s="1212">
        <f t="shared" ca="1" si="111"/>
        <v>0</v>
      </c>
      <c r="BB67" s="1212">
        <f t="shared" ca="1" si="111"/>
        <v>0</v>
      </c>
      <c r="BC67" s="1212">
        <f t="shared" ca="1" si="111"/>
        <v>0</v>
      </c>
      <c r="BD67" s="1212">
        <f t="shared" ca="1" si="111"/>
        <v>0</v>
      </c>
      <c r="BE67" s="1212">
        <f t="shared" ca="1" si="111"/>
        <v>0</v>
      </c>
      <c r="BF67" s="1212">
        <f t="shared" ca="1" si="111"/>
        <v>0</v>
      </c>
      <c r="BG67" s="1212">
        <f t="shared" ca="1" si="111"/>
        <v>0</v>
      </c>
      <c r="BH67" s="1212">
        <f t="shared" ca="1" si="111"/>
        <v>0</v>
      </c>
      <c r="BI67" s="1212">
        <f t="shared" ca="1" si="111"/>
        <v>0</v>
      </c>
      <c r="BJ67" s="1212">
        <f t="shared" ca="1" si="111"/>
        <v>0</v>
      </c>
      <c r="BK67" s="1212">
        <f t="shared" ca="1" si="111"/>
        <v>0</v>
      </c>
      <c r="BL67" s="1212">
        <f t="shared" ca="1" si="111"/>
        <v>0</v>
      </c>
      <c r="BM67" s="1212">
        <f t="shared" ca="1" si="111"/>
        <v>0</v>
      </c>
      <c r="BN67" s="1212">
        <f t="shared" ca="1" si="111"/>
        <v>0</v>
      </c>
      <c r="BO67" s="1212">
        <f t="shared" ca="1" si="111"/>
        <v>0</v>
      </c>
      <c r="BP67" s="1212">
        <f t="shared" ca="1" si="111"/>
        <v>0</v>
      </c>
      <c r="BQ67" s="1212">
        <f t="shared" ca="1" si="111"/>
        <v>0</v>
      </c>
      <c r="BR67" s="1212">
        <f t="shared" ca="1" si="111"/>
        <v>0</v>
      </c>
      <c r="BS67" s="1212">
        <f t="shared" ca="1" si="111"/>
        <v>0</v>
      </c>
      <c r="BT67" s="1212">
        <f t="shared" ca="1" si="111"/>
        <v>0</v>
      </c>
      <c r="BU67" s="1212">
        <f t="shared" ref="BU67:CE67" ca="1" si="112">BU30*BU18</f>
        <v>0</v>
      </c>
      <c r="BV67" s="1212">
        <f t="shared" ca="1" si="112"/>
        <v>0</v>
      </c>
      <c r="BW67" s="1212">
        <f t="shared" ca="1" si="112"/>
        <v>0</v>
      </c>
      <c r="BX67" s="1212">
        <f t="shared" ca="1" si="112"/>
        <v>0</v>
      </c>
      <c r="BY67" s="1212">
        <f t="shared" ca="1" si="112"/>
        <v>0</v>
      </c>
      <c r="BZ67" s="1212">
        <f t="shared" ca="1" si="112"/>
        <v>0</v>
      </c>
      <c r="CA67" s="1212">
        <f t="shared" ca="1" si="112"/>
        <v>0</v>
      </c>
      <c r="CB67" s="1212">
        <f t="shared" ca="1" si="112"/>
        <v>0</v>
      </c>
      <c r="CC67" s="1212">
        <f t="shared" ca="1" si="112"/>
        <v>0</v>
      </c>
      <c r="CD67" s="1212">
        <f t="shared" ca="1" si="112"/>
        <v>0</v>
      </c>
      <c r="CE67" s="1212">
        <f t="shared" ca="1" si="112"/>
        <v>0</v>
      </c>
    </row>
    <row r="68" spans="1:83" s="63" customFormat="1">
      <c r="A68" s="127">
        <v>25</v>
      </c>
      <c r="B68" s="547" t="s">
        <v>499</v>
      </c>
      <c r="C68" s="548"/>
      <c r="D68" s="428" t="str">
        <f>Entire_FiscalYear</f>
        <v>07/01/12 - 06/30/13</v>
      </c>
      <c r="E68" s="1208">
        <f t="shared" ca="1" si="12"/>
        <v>0</v>
      </c>
      <c r="F68" s="1208">
        <f t="shared" ca="1" si="56"/>
        <v>0</v>
      </c>
      <c r="G68" s="1212">
        <f ca="1">SUM(H68:CE68)</f>
        <v>0</v>
      </c>
      <c r="H68" s="1212">
        <f ca="1">H30*H19</f>
        <v>0</v>
      </c>
      <c r="I68" s="1212">
        <f t="shared" ref="I68:BT68" ca="1" si="113">I30*I19</f>
        <v>0</v>
      </c>
      <c r="J68" s="1212">
        <f t="shared" ca="1" si="113"/>
        <v>0</v>
      </c>
      <c r="K68" s="1212">
        <f t="shared" ca="1" si="113"/>
        <v>0</v>
      </c>
      <c r="L68" s="1212">
        <f t="shared" ca="1" si="113"/>
        <v>0</v>
      </c>
      <c r="M68" s="1212">
        <f t="shared" ca="1" si="113"/>
        <v>0</v>
      </c>
      <c r="N68" s="1212">
        <f t="shared" ca="1" si="113"/>
        <v>0</v>
      </c>
      <c r="O68" s="1212">
        <f t="shared" ca="1" si="113"/>
        <v>0</v>
      </c>
      <c r="P68" s="1212">
        <f t="shared" ca="1" si="113"/>
        <v>0</v>
      </c>
      <c r="Q68" s="1212">
        <f t="shared" ca="1" si="113"/>
        <v>0</v>
      </c>
      <c r="R68" s="1212">
        <f t="shared" ca="1" si="113"/>
        <v>0</v>
      </c>
      <c r="S68" s="1212">
        <f t="shared" ca="1" si="113"/>
        <v>0</v>
      </c>
      <c r="T68" s="1212">
        <f t="shared" ca="1" si="113"/>
        <v>0</v>
      </c>
      <c r="U68" s="1212">
        <f t="shared" ca="1" si="113"/>
        <v>0</v>
      </c>
      <c r="V68" s="1212">
        <f t="shared" ca="1" si="113"/>
        <v>0</v>
      </c>
      <c r="W68" s="1212">
        <f t="shared" ca="1" si="113"/>
        <v>0</v>
      </c>
      <c r="X68" s="1212">
        <f t="shared" ca="1" si="113"/>
        <v>0</v>
      </c>
      <c r="Y68" s="1212">
        <f t="shared" ca="1" si="113"/>
        <v>0</v>
      </c>
      <c r="Z68" s="1212">
        <f t="shared" ca="1" si="113"/>
        <v>0</v>
      </c>
      <c r="AA68" s="1212">
        <f t="shared" ca="1" si="113"/>
        <v>0</v>
      </c>
      <c r="AB68" s="1212">
        <f t="shared" ca="1" si="113"/>
        <v>0</v>
      </c>
      <c r="AC68" s="1212">
        <f t="shared" ca="1" si="113"/>
        <v>0</v>
      </c>
      <c r="AD68" s="1212">
        <f t="shared" ca="1" si="113"/>
        <v>0</v>
      </c>
      <c r="AE68" s="1212">
        <f t="shared" ca="1" si="113"/>
        <v>0</v>
      </c>
      <c r="AF68" s="1212">
        <f t="shared" ca="1" si="113"/>
        <v>0</v>
      </c>
      <c r="AG68" s="1212">
        <f t="shared" ca="1" si="113"/>
        <v>0</v>
      </c>
      <c r="AH68" s="1212">
        <f t="shared" ca="1" si="113"/>
        <v>0</v>
      </c>
      <c r="AI68" s="1212">
        <f t="shared" ca="1" si="113"/>
        <v>0</v>
      </c>
      <c r="AJ68" s="1212">
        <f t="shared" ca="1" si="113"/>
        <v>0</v>
      </c>
      <c r="AK68" s="1212">
        <f t="shared" ca="1" si="113"/>
        <v>0</v>
      </c>
      <c r="AL68" s="1212">
        <f t="shared" ca="1" si="113"/>
        <v>0</v>
      </c>
      <c r="AM68" s="1212">
        <f t="shared" ca="1" si="113"/>
        <v>0</v>
      </c>
      <c r="AN68" s="1212">
        <f t="shared" ca="1" si="113"/>
        <v>0</v>
      </c>
      <c r="AO68" s="1212">
        <f t="shared" ca="1" si="113"/>
        <v>0</v>
      </c>
      <c r="AP68" s="1212">
        <f t="shared" ca="1" si="113"/>
        <v>0</v>
      </c>
      <c r="AQ68" s="1212">
        <f t="shared" ca="1" si="113"/>
        <v>0</v>
      </c>
      <c r="AR68" s="1212">
        <f t="shared" ca="1" si="113"/>
        <v>0</v>
      </c>
      <c r="AS68" s="1212">
        <f t="shared" ca="1" si="113"/>
        <v>0</v>
      </c>
      <c r="AT68" s="1212">
        <f t="shared" ca="1" si="113"/>
        <v>0</v>
      </c>
      <c r="AU68" s="1212">
        <f t="shared" ca="1" si="113"/>
        <v>0</v>
      </c>
      <c r="AV68" s="1212">
        <f t="shared" ca="1" si="113"/>
        <v>0</v>
      </c>
      <c r="AW68" s="1212">
        <f t="shared" ca="1" si="113"/>
        <v>0</v>
      </c>
      <c r="AX68" s="1212">
        <f t="shared" ca="1" si="113"/>
        <v>0</v>
      </c>
      <c r="AY68" s="1212">
        <f t="shared" ca="1" si="113"/>
        <v>0</v>
      </c>
      <c r="AZ68" s="1212">
        <f t="shared" ca="1" si="113"/>
        <v>0</v>
      </c>
      <c r="BA68" s="1212">
        <f t="shared" ca="1" si="113"/>
        <v>0</v>
      </c>
      <c r="BB68" s="1212">
        <f t="shared" ca="1" si="113"/>
        <v>0</v>
      </c>
      <c r="BC68" s="1212">
        <f t="shared" ca="1" si="113"/>
        <v>0</v>
      </c>
      <c r="BD68" s="1212">
        <f t="shared" ca="1" si="113"/>
        <v>0</v>
      </c>
      <c r="BE68" s="1212">
        <f t="shared" ca="1" si="113"/>
        <v>0</v>
      </c>
      <c r="BF68" s="1212">
        <f t="shared" ca="1" si="113"/>
        <v>0</v>
      </c>
      <c r="BG68" s="1212">
        <f t="shared" ca="1" si="113"/>
        <v>0</v>
      </c>
      <c r="BH68" s="1212">
        <f t="shared" ca="1" si="113"/>
        <v>0</v>
      </c>
      <c r="BI68" s="1212">
        <f t="shared" ca="1" si="113"/>
        <v>0</v>
      </c>
      <c r="BJ68" s="1212">
        <f t="shared" ca="1" si="113"/>
        <v>0</v>
      </c>
      <c r="BK68" s="1212">
        <f t="shared" ca="1" si="113"/>
        <v>0</v>
      </c>
      <c r="BL68" s="1212">
        <f t="shared" ca="1" si="113"/>
        <v>0</v>
      </c>
      <c r="BM68" s="1212">
        <f t="shared" ca="1" si="113"/>
        <v>0</v>
      </c>
      <c r="BN68" s="1212">
        <f t="shared" ca="1" si="113"/>
        <v>0</v>
      </c>
      <c r="BO68" s="1212">
        <f t="shared" ca="1" si="113"/>
        <v>0</v>
      </c>
      <c r="BP68" s="1212">
        <f t="shared" ca="1" si="113"/>
        <v>0</v>
      </c>
      <c r="BQ68" s="1212">
        <f t="shared" ca="1" si="113"/>
        <v>0</v>
      </c>
      <c r="BR68" s="1212">
        <f t="shared" ca="1" si="113"/>
        <v>0</v>
      </c>
      <c r="BS68" s="1212">
        <f t="shared" ca="1" si="113"/>
        <v>0</v>
      </c>
      <c r="BT68" s="1212">
        <f t="shared" ca="1" si="113"/>
        <v>0</v>
      </c>
      <c r="BU68" s="1212">
        <f t="shared" ref="BU68:CE68" ca="1" si="114">BU30*BU19</f>
        <v>0</v>
      </c>
      <c r="BV68" s="1212">
        <f t="shared" ca="1" si="114"/>
        <v>0</v>
      </c>
      <c r="BW68" s="1212">
        <f t="shared" ca="1" si="114"/>
        <v>0</v>
      </c>
      <c r="BX68" s="1212">
        <f t="shared" ca="1" si="114"/>
        <v>0</v>
      </c>
      <c r="BY68" s="1212">
        <f t="shared" ca="1" si="114"/>
        <v>0</v>
      </c>
      <c r="BZ68" s="1212">
        <f t="shared" ca="1" si="114"/>
        <v>0</v>
      </c>
      <c r="CA68" s="1212">
        <f t="shared" ca="1" si="114"/>
        <v>0</v>
      </c>
      <c r="CB68" s="1212">
        <f t="shared" ca="1" si="114"/>
        <v>0</v>
      </c>
      <c r="CC68" s="1212">
        <f t="shared" ca="1" si="114"/>
        <v>0</v>
      </c>
      <c r="CD68" s="1212">
        <f t="shared" ca="1" si="114"/>
        <v>0</v>
      </c>
      <c r="CE68" s="1212">
        <f t="shared" ca="1" si="114"/>
        <v>0</v>
      </c>
    </row>
    <row r="69" spans="1:83" s="63" customFormat="1">
      <c r="A69" s="111"/>
      <c r="B69" s="543"/>
      <c r="C69" s="544"/>
      <c r="D69" s="66"/>
      <c r="E69" s="1224"/>
      <c r="F69" s="1210"/>
      <c r="G69" s="1210"/>
      <c r="H69" s="1210"/>
      <c r="I69" s="1210"/>
      <c r="J69" s="1210"/>
      <c r="K69" s="1210"/>
      <c r="L69" s="1210"/>
      <c r="M69" s="1210"/>
      <c r="N69" s="1210"/>
      <c r="O69" s="1210"/>
      <c r="P69" s="1210"/>
      <c r="Q69" s="1210"/>
      <c r="R69" s="1210"/>
      <c r="S69" s="1210"/>
      <c r="T69" s="1210"/>
      <c r="U69" s="1210"/>
      <c r="V69" s="1210"/>
      <c r="W69" s="1210"/>
      <c r="X69" s="1210"/>
      <c r="Y69" s="1210"/>
      <c r="Z69" s="1210"/>
      <c r="AA69" s="1210"/>
      <c r="AB69" s="1210"/>
      <c r="AC69" s="1210"/>
      <c r="AD69" s="1210"/>
      <c r="AE69" s="1210"/>
      <c r="AF69" s="1210"/>
      <c r="AG69" s="1210"/>
      <c r="AH69" s="1210"/>
      <c r="AI69" s="1210"/>
      <c r="AJ69" s="1210"/>
      <c r="AK69" s="1210"/>
      <c r="AL69" s="1210"/>
      <c r="AM69" s="1210"/>
      <c r="AN69" s="1210"/>
      <c r="AO69" s="1210"/>
      <c r="AP69" s="1210"/>
      <c r="AQ69" s="1210"/>
      <c r="AR69" s="1210"/>
      <c r="AS69" s="1210"/>
      <c r="AT69" s="1210"/>
      <c r="AU69" s="1210"/>
      <c r="AV69" s="1210"/>
      <c r="AW69" s="1210"/>
      <c r="AX69" s="1210"/>
      <c r="AY69" s="1210"/>
      <c r="AZ69" s="1210"/>
      <c r="BA69" s="1210"/>
      <c r="BB69" s="1210"/>
      <c r="BC69" s="1210"/>
      <c r="BD69" s="1210"/>
      <c r="BE69" s="1210"/>
      <c r="BF69" s="1210"/>
      <c r="BG69" s="1210"/>
      <c r="BH69" s="1210"/>
      <c r="BI69" s="1210"/>
      <c r="BJ69" s="1210"/>
      <c r="BK69" s="1210"/>
      <c r="BL69" s="1210"/>
      <c r="BM69" s="1210"/>
      <c r="BN69" s="1210"/>
      <c r="BO69" s="1210"/>
      <c r="BP69" s="1210"/>
      <c r="BQ69" s="1210"/>
      <c r="BR69" s="1210"/>
      <c r="BS69" s="1210"/>
      <c r="BT69" s="1210"/>
      <c r="BU69" s="1210"/>
      <c r="BV69" s="1210"/>
      <c r="BW69" s="1210"/>
      <c r="BX69" s="1210"/>
      <c r="BY69" s="1210"/>
      <c r="BZ69" s="1210"/>
      <c r="CA69" s="1210"/>
      <c r="CB69" s="1210"/>
      <c r="CC69" s="1210"/>
      <c r="CD69" s="1210"/>
      <c r="CE69" s="1210"/>
    </row>
    <row r="70" spans="1:83" s="63" customFormat="1">
      <c r="A70" s="110">
        <v>26</v>
      </c>
      <c r="B70" s="547" t="s">
        <v>829</v>
      </c>
      <c r="C70" s="548"/>
      <c r="D70" s="428" t="str">
        <f>Entire_FiscalYear</f>
        <v>07/01/12 - 06/30/13</v>
      </c>
      <c r="E70" s="1208">
        <f t="shared" ca="1" si="12"/>
        <v>0</v>
      </c>
      <c r="F70" s="1208">
        <f t="shared" ca="1" si="56"/>
        <v>0</v>
      </c>
      <c r="G70" s="1212">
        <f ca="1">SUM(H70:CE70)</f>
        <v>0</v>
      </c>
      <c r="H70" s="1212">
        <f ca="1">H31*H$17</f>
        <v>0</v>
      </c>
      <c r="I70" s="1212">
        <f t="shared" ref="I70:BT70" ca="1" si="115">I31*I$17</f>
        <v>0</v>
      </c>
      <c r="J70" s="1212">
        <f t="shared" ca="1" si="115"/>
        <v>0</v>
      </c>
      <c r="K70" s="1212">
        <f t="shared" ca="1" si="115"/>
        <v>0</v>
      </c>
      <c r="L70" s="1212">
        <f t="shared" ca="1" si="115"/>
        <v>0</v>
      </c>
      <c r="M70" s="1212">
        <f t="shared" ca="1" si="115"/>
        <v>0</v>
      </c>
      <c r="N70" s="1212">
        <f t="shared" ca="1" si="115"/>
        <v>0</v>
      </c>
      <c r="O70" s="1212">
        <f t="shared" ca="1" si="115"/>
        <v>0</v>
      </c>
      <c r="P70" s="1212">
        <f t="shared" ca="1" si="115"/>
        <v>0</v>
      </c>
      <c r="Q70" s="1212">
        <f t="shared" ca="1" si="115"/>
        <v>0</v>
      </c>
      <c r="R70" s="1212">
        <f t="shared" ca="1" si="115"/>
        <v>0</v>
      </c>
      <c r="S70" s="1212">
        <f t="shared" ca="1" si="115"/>
        <v>0</v>
      </c>
      <c r="T70" s="1212">
        <f t="shared" ca="1" si="115"/>
        <v>0</v>
      </c>
      <c r="U70" s="1212">
        <f t="shared" ca="1" si="115"/>
        <v>0</v>
      </c>
      <c r="V70" s="1212">
        <f t="shared" ca="1" si="115"/>
        <v>0</v>
      </c>
      <c r="W70" s="1212">
        <f t="shared" ca="1" si="115"/>
        <v>0</v>
      </c>
      <c r="X70" s="1212">
        <f t="shared" ca="1" si="115"/>
        <v>0</v>
      </c>
      <c r="Y70" s="1212">
        <f t="shared" ca="1" si="115"/>
        <v>0</v>
      </c>
      <c r="Z70" s="1212">
        <f t="shared" ca="1" si="115"/>
        <v>0</v>
      </c>
      <c r="AA70" s="1212">
        <f t="shared" ca="1" si="115"/>
        <v>0</v>
      </c>
      <c r="AB70" s="1212">
        <f t="shared" ca="1" si="115"/>
        <v>0</v>
      </c>
      <c r="AC70" s="1212">
        <f t="shared" ca="1" si="115"/>
        <v>0</v>
      </c>
      <c r="AD70" s="1212">
        <f t="shared" ca="1" si="115"/>
        <v>0</v>
      </c>
      <c r="AE70" s="1212">
        <f t="shared" ca="1" si="115"/>
        <v>0</v>
      </c>
      <c r="AF70" s="1212">
        <f t="shared" ca="1" si="115"/>
        <v>0</v>
      </c>
      <c r="AG70" s="1212">
        <f t="shared" ca="1" si="115"/>
        <v>0</v>
      </c>
      <c r="AH70" s="1212">
        <f t="shared" ca="1" si="115"/>
        <v>0</v>
      </c>
      <c r="AI70" s="1212">
        <f t="shared" ca="1" si="115"/>
        <v>0</v>
      </c>
      <c r="AJ70" s="1212">
        <f t="shared" ca="1" si="115"/>
        <v>0</v>
      </c>
      <c r="AK70" s="1212">
        <f t="shared" ca="1" si="115"/>
        <v>0</v>
      </c>
      <c r="AL70" s="1212">
        <f t="shared" ca="1" si="115"/>
        <v>0</v>
      </c>
      <c r="AM70" s="1212">
        <f t="shared" ca="1" si="115"/>
        <v>0</v>
      </c>
      <c r="AN70" s="1212">
        <f t="shared" ca="1" si="115"/>
        <v>0</v>
      </c>
      <c r="AO70" s="1212">
        <f t="shared" ca="1" si="115"/>
        <v>0</v>
      </c>
      <c r="AP70" s="1212">
        <f t="shared" ca="1" si="115"/>
        <v>0</v>
      </c>
      <c r="AQ70" s="1212">
        <f t="shared" ca="1" si="115"/>
        <v>0</v>
      </c>
      <c r="AR70" s="1212">
        <f t="shared" ca="1" si="115"/>
        <v>0</v>
      </c>
      <c r="AS70" s="1212">
        <f t="shared" ca="1" si="115"/>
        <v>0</v>
      </c>
      <c r="AT70" s="1212">
        <f t="shared" ca="1" si="115"/>
        <v>0</v>
      </c>
      <c r="AU70" s="1212">
        <f t="shared" ca="1" si="115"/>
        <v>0</v>
      </c>
      <c r="AV70" s="1212">
        <f t="shared" ca="1" si="115"/>
        <v>0</v>
      </c>
      <c r="AW70" s="1212">
        <f t="shared" ca="1" si="115"/>
        <v>0</v>
      </c>
      <c r="AX70" s="1212">
        <f t="shared" ca="1" si="115"/>
        <v>0</v>
      </c>
      <c r="AY70" s="1212">
        <f t="shared" ca="1" si="115"/>
        <v>0</v>
      </c>
      <c r="AZ70" s="1212">
        <f t="shared" ca="1" si="115"/>
        <v>0</v>
      </c>
      <c r="BA70" s="1212">
        <f t="shared" ca="1" si="115"/>
        <v>0</v>
      </c>
      <c r="BB70" s="1212">
        <f t="shared" ca="1" si="115"/>
        <v>0</v>
      </c>
      <c r="BC70" s="1212">
        <f t="shared" ca="1" si="115"/>
        <v>0</v>
      </c>
      <c r="BD70" s="1212">
        <f t="shared" ca="1" si="115"/>
        <v>0</v>
      </c>
      <c r="BE70" s="1212">
        <f t="shared" ca="1" si="115"/>
        <v>0</v>
      </c>
      <c r="BF70" s="1212">
        <f t="shared" ca="1" si="115"/>
        <v>0</v>
      </c>
      <c r="BG70" s="1212">
        <f t="shared" ca="1" si="115"/>
        <v>0</v>
      </c>
      <c r="BH70" s="1212">
        <f t="shared" ca="1" si="115"/>
        <v>0</v>
      </c>
      <c r="BI70" s="1212">
        <f t="shared" ca="1" si="115"/>
        <v>0</v>
      </c>
      <c r="BJ70" s="1212">
        <f t="shared" ca="1" si="115"/>
        <v>0</v>
      </c>
      <c r="BK70" s="1212">
        <f t="shared" ca="1" si="115"/>
        <v>0</v>
      </c>
      <c r="BL70" s="1212">
        <f t="shared" ca="1" si="115"/>
        <v>0</v>
      </c>
      <c r="BM70" s="1212">
        <f t="shared" ca="1" si="115"/>
        <v>0</v>
      </c>
      <c r="BN70" s="1212">
        <f t="shared" ca="1" si="115"/>
        <v>0</v>
      </c>
      <c r="BO70" s="1212">
        <f t="shared" ca="1" si="115"/>
        <v>0</v>
      </c>
      <c r="BP70" s="1212">
        <f t="shared" ca="1" si="115"/>
        <v>0</v>
      </c>
      <c r="BQ70" s="1212">
        <f t="shared" ca="1" si="115"/>
        <v>0</v>
      </c>
      <c r="BR70" s="1212">
        <f t="shared" ca="1" si="115"/>
        <v>0</v>
      </c>
      <c r="BS70" s="1212">
        <f t="shared" ca="1" si="115"/>
        <v>0</v>
      </c>
      <c r="BT70" s="1212">
        <f t="shared" ca="1" si="115"/>
        <v>0</v>
      </c>
      <c r="BU70" s="1212">
        <f t="shared" ref="BU70:CE70" ca="1" si="116">BU31*BU$17</f>
        <v>0</v>
      </c>
      <c r="BV70" s="1212">
        <f t="shared" ca="1" si="116"/>
        <v>0</v>
      </c>
      <c r="BW70" s="1212">
        <f t="shared" ca="1" si="116"/>
        <v>0</v>
      </c>
      <c r="BX70" s="1212">
        <f t="shared" ca="1" si="116"/>
        <v>0</v>
      </c>
      <c r="BY70" s="1212">
        <f t="shared" ca="1" si="116"/>
        <v>0</v>
      </c>
      <c r="BZ70" s="1212">
        <f t="shared" ca="1" si="116"/>
        <v>0</v>
      </c>
      <c r="CA70" s="1212">
        <f t="shared" ca="1" si="116"/>
        <v>0</v>
      </c>
      <c r="CB70" s="1212">
        <f t="shared" ca="1" si="116"/>
        <v>0</v>
      </c>
      <c r="CC70" s="1212">
        <f t="shared" ca="1" si="116"/>
        <v>0</v>
      </c>
      <c r="CD70" s="1212">
        <f t="shared" ca="1" si="116"/>
        <v>0</v>
      </c>
      <c r="CE70" s="1212">
        <f t="shared" ca="1" si="116"/>
        <v>0</v>
      </c>
    </row>
    <row r="71" spans="1:83" s="63" customFormat="1" hidden="1">
      <c r="A71" s="110"/>
      <c r="B71" s="547" t="s">
        <v>830</v>
      </c>
      <c r="C71" s="548"/>
      <c r="D71" s="428" t="str">
        <f>Entire_FiscalYear</f>
        <v>07/01/12 - 06/30/13</v>
      </c>
      <c r="E71" s="1208">
        <f t="shared" ca="1" si="12"/>
        <v>0</v>
      </c>
      <c r="F71" s="1208">
        <f t="shared" ca="1" si="56"/>
        <v>0</v>
      </c>
      <c r="G71" s="1212">
        <f ca="1">SUM(H71:CE71)</f>
        <v>0</v>
      </c>
      <c r="H71" s="1212">
        <f ca="1">H31*H$18</f>
        <v>0</v>
      </c>
      <c r="I71" s="1212">
        <f t="shared" ref="I71:BT71" ca="1" si="117">I31*I$18</f>
        <v>0</v>
      </c>
      <c r="J71" s="1212">
        <f t="shared" ca="1" si="117"/>
        <v>0</v>
      </c>
      <c r="K71" s="1212">
        <f t="shared" ca="1" si="117"/>
        <v>0</v>
      </c>
      <c r="L71" s="1212">
        <f t="shared" ca="1" si="117"/>
        <v>0</v>
      </c>
      <c r="M71" s="1212">
        <f t="shared" ca="1" si="117"/>
        <v>0</v>
      </c>
      <c r="N71" s="1212">
        <f t="shared" ca="1" si="117"/>
        <v>0</v>
      </c>
      <c r="O71" s="1212">
        <f t="shared" ca="1" si="117"/>
        <v>0</v>
      </c>
      <c r="P71" s="1212">
        <f t="shared" ca="1" si="117"/>
        <v>0</v>
      </c>
      <c r="Q71" s="1212">
        <f t="shared" ca="1" si="117"/>
        <v>0</v>
      </c>
      <c r="R71" s="1212">
        <f t="shared" ca="1" si="117"/>
        <v>0</v>
      </c>
      <c r="S71" s="1212">
        <f t="shared" ca="1" si="117"/>
        <v>0</v>
      </c>
      <c r="T71" s="1212">
        <f t="shared" ca="1" si="117"/>
        <v>0</v>
      </c>
      <c r="U71" s="1212">
        <f t="shared" ca="1" si="117"/>
        <v>0</v>
      </c>
      <c r="V71" s="1212">
        <f t="shared" ca="1" si="117"/>
        <v>0</v>
      </c>
      <c r="W71" s="1212">
        <f t="shared" ca="1" si="117"/>
        <v>0</v>
      </c>
      <c r="X71" s="1212">
        <f t="shared" ca="1" si="117"/>
        <v>0</v>
      </c>
      <c r="Y71" s="1212">
        <f t="shared" ca="1" si="117"/>
        <v>0</v>
      </c>
      <c r="Z71" s="1212">
        <f t="shared" ca="1" si="117"/>
        <v>0</v>
      </c>
      <c r="AA71" s="1212">
        <f t="shared" ca="1" si="117"/>
        <v>0</v>
      </c>
      <c r="AB71" s="1212">
        <f t="shared" ca="1" si="117"/>
        <v>0</v>
      </c>
      <c r="AC71" s="1212">
        <f t="shared" ca="1" si="117"/>
        <v>0</v>
      </c>
      <c r="AD71" s="1212">
        <f t="shared" ca="1" si="117"/>
        <v>0</v>
      </c>
      <c r="AE71" s="1212">
        <f t="shared" ca="1" si="117"/>
        <v>0</v>
      </c>
      <c r="AF71" s="1212">
        <f t="shared" ca="1" si="117"/>
        <v>0</v>
      </c>
      <c r="AG71" s="1212">
        <f t="shared" ca="1" si="117"/>
        <v>0</v>
      </c>
      <c r="AH71" s="1212">
        <f t="shared" ca="1" si="117"/>
        <v>0</v>
      </c>
      <c r="AI71" s="1212">
        <f t="shared" ca="1" si="117"/>
        <v>0</v>
      </c>
      <c r="AJ71" s="1212">
        <f t="shared" ca="1" si="117"/>
        <v>0</v>
      </c>
      <c r="AK71" s="1212">
        <f t="shared" ca="1" si="117"/>
        <v>0</v>
      </c>
      <c r="AL71" s="1212">
        <f t="shared" ca="1" si="117"/>
        <v>0</v>
      </c>
      <c r="AM71" s="1212">
        <f t="shared" ca="1" si="117"/>
        <v>0</v>
      </c>
      <c r="AN71" s="1212">
        <f t="shared" ca="1" si="117"/>
        <v>0</v>
      </c>
      <c r="AO71" s="1212">
        <f t="shared" ca="1" si="117"/>
        <v>0</v>
      </c>
      <c r="AP71" s="1212">
        <f t="shared" ca="1" si="117"/>
        <v>0</v>
      </c>
      <c r="AQ71" s="1212">
        <f t="shared" ca="1" si="117"/>
        <v>0</v>
      </c>
      <c r="AR71" s="1212">
        <f t="shared" ca="1" si="117"/>
        <v>0</v>
      </c>
      <c r="AS71" s="1212">
        <f t="shared" ca="1" si="117"/>
        <v>0</v>
      </c>
      <c r="AT71" s="1212">
        <f t="shared" ca="1" si="117"/>
        <v>0</v>
      </c>
      <c r="AU71" s="1212">
        <f t="shared" ca="1" si="117"/>
        <v>0</v>
      </c>
      <c r="AV71" s="1212">
        <f t="shared" ca="1" si="117"/>
        <v>0</v>
      </c>
      <c r="AW71" s="1212">
        <f t="shared" ca="1" si="117"/>
        <v>0</v>
      </c>
      <c r="AX71" s="1212">
        <f t="shared" ca="1" si="117"/>
        <v>0</v>
      </c>
      <c r="AY71" s="1212">
        <f t="shared" ca="1" si="117"/>
        <v>0</v>
      </c>
      <c r="AZ71" s="1212">
        <f t="shared" ca="1" si="117"/>
        <v>0</v>
      </c>
      <c r="BA71" s="1212">
        <f t="shared" ca="1" si="117"/>
        <v>0</v>
      </c>
      <c r="BB71" s="1212">
        <f t="shared" ca="1" si="117"/>
        <v>0</v>
      </c>
      <c r="BC71" s="1212">
        <f t="shared" ca="1" si="117"/>
        <v>0</v>
      </c>
      <c r="BD71" s="1212">
        <f t="shared" ca="1" si="117"/>
        <v>0</v>
      </c>
      <c r="BE71" s="1212">
        <f t="shared" ca="1" si="117"/>
        <v>0</v>
      </c>
      <c r="BF71" s="1212">
        <f t="shared" ca="1" si="117"/>
        <v>0</v>
      </c>
      <c r="BG71" s="1212">
        <f t="shared" ca="1" si="117"/>
        <v>0</v>
      </c>
      <c r="BH71" s="1212">
        <f t="shared" ca="1" si="117"/>
        <v>0</v>
      </c>
      <c r="BI71" s="1212">
        <f t="shared" ca="1" si="117"/>
        <v>0</v>
      </c>
      <c r="BJ71" s="1212">
        <f t="shared" ca="1" si="117"/>
        <v>0</v>
      </c>
      <c r="BK71" s="1212">
        <f t="shared" ca="1" si="117"/>
        <v>0</v>
      </c>
      <c r="BL71" s="1212">
        <f t="shared" ca="1" si="117"/>
        <v>0</v>
      </c>
      <c r="BM71" s="1212">
        <f t="shared" ca="1" si="117"/>
        <v>0</v>
      </c>
      <c r="BN71" s="1212">
        <f t="shared" ca="1" si="117"/>
        <v>0</v>
      </c>
      <c r="BO71" s="1212">
        <f t="shared" ca="1" si="117"/>
        <v>0</v>
      </c>
      <c r="BP71" s="1212">
        <f t="shared" ca="1" si="117"/>
        <v>0</v>
      </c>
      <c r="BQ71" s="1212">
        <f t="shared" ca="1" si="117"/>
        <v>0</v>
      </c>
      <c r="BR71" s="1212">
        <f t="shared" ca="1" si="117"/>
        <v>0</v>
      </c>
      <c r="BS71" s="1212">
        <f t="shared" ca="1" si="117"/>
        <v>0</v>
      </c>
      <c r="BT71" s="1212">
        <f t="shared" ca="1" si="117"/>
        <v>0</v>
      </c>
      <c r="BU71" s="1212">
        <f t="shared" ref="BU71:CE71" ca="1" si="118">BU31*BU$18</f>
        <v>0</v>
      </c>
      <c r="BV71" s="1212">
        <f t="shared" ca="1" si="118"/>
        <v>0</v>
      </c>
      <c r="BW71" s="1212">
        <f t="shared" ca="1" si="118"/>
        <v>0</v>
      </c>
      <c r="BX71" s="1212">
        <f t="shared" ca="1" si="118"/>
        <v>0</v>
      </c>
      <c r="BY71" s="1212">
        <f t="shared" ca="1" si="118"/>
        <v>0</v>
      </c>
      <c r="BZ71" s="1212">
        <f t="shared" ca="1" si="118"/>
        <v>0</v>
      </c>
      <c r="CA71" s="1212">
        <f t="shared" ca="1" si="118"/>
        <v>0</v>
      </c>
      <c r="CB71" s="1212">
        <f t="shared" ca="1" si="118"/>
        <v>0</v>
      </c>
      <c r="CC71" s="1212">
        <f t="shared" ca="1" si="118"/>
        <v>0</v>
      </c>
      <c r="CD71" s="1212">
        <f t="shared" ca="1" si="118"/>
        <v>0</v>
      </c>
      <c r="CE71" s="1212">
        <f t="shared" ca="1" si="118"/>
        <v>0</v>
      </c>
    </row>
    <row r="72" spans="1:83" s="63" customFormat="1">
      <c r="A72" s="110">
        <v>27</v>
      </c>
      <c r="B72" s="547" t="s">
        <v>831</v>
      </c>
      <c r="C72" s="548"/>
      <c r="D72" s="428" t="str">
        <f>Entire_FiscalYear</f>
        <v>07/01/12 - 06/30/13</v>
      </c>
      <c r="E72" s="1208">
        <f t="shared" ca="1" si="12"/>
        <v>0</v>
      </c>
      <c r="F72" s="1208">
        <f t="shared" ca="1" si="56"/>
        <v>0</v>
      </c>
      <c r="G72" s="1212">
        <f ca="1">SUM(H72:CE72)</f>
        <v>0</v>
      </c>
      <c r="H72" s="1212">
        <f ca="1">H31*H$19</f>
        <v>0</v>
      </c>
      <c r="I72" s="1212">
        <f t="shared" ref="I72:BT72" ca="1" si="119">I31*I$19</f>
        <v>0</v>
      </c>
      <c r="J72" s="1212">
        <f t="shared" ca="1" si="119"/>
        <v>0</v>
      </c>
      <c r="K72" s="1212">
        <f t="shared" ca="1" si="119"/>
        <v>0</v>
      </c>
      <c r="L72" s="1212">
        <f t="shared" ca="1" si="119"/>
        <v>0</v>
      </c>
      <c r="M72" s="1212">
        <f t="shared" ca="1" si="119"/>
        <v>0</v>
      </c>
      <c r="N72" s="1212">
        <f t="shared" ca="1" si="119"/>
        <v>0</v>
      </c>
      <c r="O72" s="1212">
        <f t="shared" ca="1" si="119"/>
        <v>0</v>
      </c>
      <c r="P72" s="1212">
        <f t="shared" ca="1" si="119"/>
        <v>0</v>
      </c>
      <c r="Q72" s="1212">
        <f t="shared" ca="1" si="119"/>
        <v>0</v>
      </c>
      <c r="R72" s="1212">
        <f t="shared" ca="1" si="119"/>
        <v>0</v>
      </c>
      <c r="S72" s="1212">
        <f t="shared" ca="1" si="119"/>
        <v>0</v>
      </c>
      <c r="T72" s="1212">
        <f t="shared" ca="1" si="119"/>
        <v>0</v>
      </c>
      <c r="U72" s="1212">
        <f t="shared" ca="1" si="119"/>
        <v>0</v>
      </c>
      <c r="V72" s="1212">
        <f t="shared" ca="1" si="119"/>
        <v>0</v>
      </c>
      <c r="W72" s="1212">
        <f t="shared" ca="1" si="119"/>
        <v>0</v>
      </c>
      <c r="X72" s="1212">
        <f t="shared" ca="1" si="119"/>
        <v>0</v>
      </c>
      <c r="Y72" s="1212">
        <f t="shared" ca="1" si="119"/>
        <v>0</v>
      </c>
      <c r="Z72" s="1212">
        <f t="shared" ca="1" si="119"/>
        <v>0</v>
      </c>
      <c r="AA72" s="1212">
        <f t="shared" ca="1" si="119"/>
        <v>0</v>
      </c>
      <c r="AB72" s="1212">
        <f t="shared" ca="1" si="119"/>
        <v>0</v>
      </c>
      <c r="AC72" s="1212">
        <f t="shared" ca="1" si="119"/>
        <v>0</v>
      </c>
      <c r="AD72" s="1212">
        <f t="shared" ca="1" si="119"/>
        <v>0</v>
      </c>
      <c r="AE72" s="1212">
        <f t="shared" ca="1" si="119"/>
        <v>0</v>
      </c>
      <c r="AF72" s="1212">
        <f t="shared" ca="1" si="119"/>
        <v>0</v>
      </c>
      <c r="AG72" s="1212">
        <f t="shared" ca="1" si="119"/>
        <v>0</v>
      </c>
      <c r="AH72" s="1212">
        <f t="shared" ca="1" si="119"/>
        <v>0</v>
      </c>
      <c r="AI72" s="1212">
        <f t="shared" ca="1" si="119"/>
        <v>0</v>
      </c>
      <c r="AJ72" s="1212">
        <f t="shared" ca="1" si="119"/>
        <v>0</v>
      </c>
      <c r="AK72" s="1212">
        <f t="shared" ca="1" si="119"/>
        <v>0</v>
      </c>
      <c r="AL72" s="1212">
        <f t="shared" ca="1" si="119"/>
        <v>0</v>
      </c>
      <c r="AM72" s="1212">
        <f t="shared" ca="1" si="119"/>
        <v>0</v>
      </c>
      <c r="AN72" s="1212">
        <f t="shared" ca="1" si="119"/>
        <v>0</v>
      </c>
      <c r="AO72" s="1212">
        <f t="shared" ca="1" si="119"/>
        <v>0</v>
      </c>
      <c r="AP72" s="1212">
        <f t="shared" ca="1" si="119"/>
        <v>0</v>
      </c>
      <c r="AQ72" s="1212">
        <f t="shared" ca="1" si="119"/>
        <v>0</v>
      </c>
      <c r="AR72" s="1212">
        <f t="shared" ca="1" si="119"/>
        <v>0</v>
      </c>
      <c r="AS72" s="1212">
        <f t="shared" ca="1" si="119"/>
        <v>0</v>
      </c>
      <c r="AT72" s="1212">
        <f t="shared" ca="1" si="119"/>
        <v>0</v>
      </c>
      <c r="AU72" s="1212">
        <f t="shared" ca="1" si="119"/>
        <v>0</v>
      </c>
      <c r="AV72" s="1212">
        <f t="shared" ca="1" si="119"/>
        <v>0</v>
      </c>
      <c r="AW72" s="1212">
        <f t="shared" ca="1" si="119"/>
        <v>0</v>
      </c>
      <c r="AX72" s="1212">
        <f t="shared" ca="1" si="119"/>
        <v>0</v>
      </c>
      <c r="AY72" s="1212">
        <f t="shared" ca="1" si="119"/>
        <v>0</v>
      </c>
      <c r="AZ72" s="1212">
        <f t="shared" ca="1" si="119"/>
        <v>0</v>
      </c>
      <c r="BA72" s="1212">
        <f t="shared" ca="1" si="119"/>
        <v>0</v>
      </c>
      <c r="BB72" s="1212">
        <f t="shared" ca="1" si="119"/>
        <v>0</v>
      </c>
      <c r="BC72" s="1212">
        <f t="shared" ca="1" si="119"/>
        <v>0</v>
      </c>
      <c r="BD72" s="1212">
        <f t="shared" ca="1" si="119"/>
        <v>0</v>
      </c>
      <c r="BE72" s="1212">
        <f t="shared" ca="1" si="119"/>
        <v>0</v>
      </c>
      <c r="BF72" s="1212">
        <f t="shared" ca="1" si="119"/>
        <v>0</v>
      </c>
      <c r="BG72" s="1212">
        <f t="shared" ca="1" si="119"/>
        <v>0</v>
      </c>
      <c r="BH72" s="1212">
        <f t="shared" ca="1" si="119"/>
        <v>0</v>
      </c>
      <c r="BI72" s="1212">
        <f t="shared" ca="1" si="119"/>
        <v>0</v>
      </c>
      <c r="BJ72" s="1212">
        <f t="shared" ca="1" si="119"/>
        <v>0</v>
      </c>
      <c r="BK72" s="1212">
        <f t="shared" ca="1" si="119"/>
        <v>0</v>
      </c>
      <c r="BL72" s="1212">
        <f t="shared" ca="1" si="119"/>
        <v>0</v>
      </c>
      <c r="BM72" s="1212">
        <f t="shared" ca="1" si="119"/>
        <v>0</v>
      </c>
      <c r="BN72" s="1212">
        <f t="shared" ca="1" si="119"/>
        <v>0</v>
      </c>
      <c r="BO72" s="1212">
        <f t="shared" ca="1" si="119"/>
        <v>0</v>
      </c>
      <c r="BP72" s="1212">
        <f t="shared" ca="1" si="119"/>
        <v>0</v>
      </c>
      <c r="BQ72" s="1212">
        <f t="shared" ca="1" si="119"/>
        <v>0</v>
      </c>
      <c r="BR72" s="1212">
        <f t="shared" ca="1" si="119"/>
        <v>0</v>
      </c>
      <c r="BS72" s="1212">
        <f t="shared" ca="1" si="119"/>
        <v>0</v>
      </c>
      <c r="BT72" s="1212">
        <f t="shared" ca="1" si="119"/>
        <v>0</v>
      </c>
      <c r="BU72" s="1212">
        <f t="shared" ref="BU72:CE72" ca="1" si="120">BU31*BU$19</f>
        <v>0</v>
      </c>
      <c r="BV72" s="1212">
        <f t="shared" ca="1" si="120"/>
        <v>0</v>
      </c>
      <c r="BW72" s="1212">
        <f t="shared" ca="1" si="120"/>
        <v>0</v>
      </c>
      <c r="BX72" s="1212">
        <f t="shared" ca="1" si="120"/>
        <v>0</v>
      </c>
      <c r="BY72" s="1212">
        <f t="shared" ca="1" si="120"/>
        <v>0</v>
      </c>
      <c r="BZ72" s="1212">
        <f t="shared" ca="1" si="120"/>
        <v>0</v>
      </c>
      <c r="CA72" s="1212">
        <f t="shared" ca="1" si="120"/>
        <v>0</v>
      </c>
      <c r="CB72" s="1212">
        <f t="shared" ca="1" si="120"/>
        <v>0</v>
      </c>
      <c r="CC72" s="1212">
        <f t="shared" ca="1" si="120"/>
        <v>0</v>
      </c>
      <c r="CD72" s="1212">
        <f t="shared" ca="1" si="120"/>
        <v>0</v>
      </c>
      <c r="CE72" s="1212">
        <f t="shared" ca="1" si="120"/>
        <v>0</v>
      </c>
    </row>
    <row r="73" spans="1:83" s="63" customFormat="1">
      <c r="A73" s="111"/>
      <c r="B73" s="64"/>
      <c r="C73" s="65"/>
      <c r="D73" s="66"/>
      <c r="E73" s="1224"/>
      <c r="F73" s="1213"/>
      <c r="G73" s="1213"/>
      <c r="H73" s="1213"/>
      <c r="I73" s="1213"/>
      <c r="J73" s="1213"/>
      <c r="K73" s="1213"/>
      <c r="L73" s="1213"/>
      <c r="M73" s="1213"/>
      <c r="N73" s="1213"/>
      <c r="O73" s="1213"/>
      <c r="P73" s="1213"/>
      <c r="Q73" s="1213"/>
      <c r="R73" s="1213"/>
      <c r="S73" s="1213"/>
      <c r="T73" s="1213"/>
      <c r="U73" s="1213"/>
      <c r="V73" s="1213"/>
      <c r="W73" s="1213"/>
      <c r="X73" s="1213"/>
      <c r="Y73" s="1213"/>
      <c r="Z73" s="1213"/>
      <c r="AA73" s="1213"/>
      <c r="AB73" s="1213"/>
      <c r="AC73" s="1213"/>
      <c r="AD73" s="1213"/>
      <c r="AE73" s="1213"/>
      <c r="AF73" s="1213"/>
      <c r="AG73" s="1213"/>
      <c r="AH73" s="1213"/>
      <c r="AI73" s="1213"/>
      <c r="AJ73" s="1213"/>
      <c r="AK73" s="1213"/>
      <c r="AL73" s="1213"/>
      <c r="AM73" s="1213"/>
      <c r="AN73" s="1213"/>
      <c r="AO73" s="1213"/>
      <c r="AP73" s="1213"/>
      <c r="AQ73" s="1213"/>
      <c r="AR73" s="1213"/>
      <c r="AS73" s="1213"/>
      <c r="AT73" s="1213"/>
      <c r="AU73" s="1213"/>
      <c r="AV73" s="1213"/>
      <c r="AW73" s="1213"/>
      <c r="AX73" s="1213"/>
      <c r="AY73" s="1213"/>
      <c r="AZ73" s="1213"/>
      <c r="BA73" s="1213"/>
      <c r="BB73" s="1213"/>
      <c r="BC73" s="1213"/>
      <c r="BD73" s="1213"/>
      <c r="BE73" s="1213"/>
      <c r="BF73" s="1213"/>
      <c r="BG73" s="1213"/>
      <c r="BH73" s="1213"/>
      <c r="BI73" s="1213"/>
      <c r="BJ73" s="1213"/>
      <c r="BK73" s="1213"/>
      <c r="BL73" s="1213"/>
      <c r="BM73" s="1213"/>
      <c r="BN73" s="1213"/>
      <c r="BO73" s="1213"/>
      <c r="BP73" s="1213"/>
      <c r="BQ73" s="1213"/>
      <c r="BR73" s="1213"/>
      <c r="BS73" s="1213"/>
      <c r="BT73" s="1213"/>
      <c r="BU73" s="1213"/>
      <c r="BV73" s="1213"/>
      <c r="BW73" s="1213"/>
      <c r="BX73" s="1213"/>
      <c r="BY73" s="1213"/>
      <c r="BZ73" s="1213"/>
      <c r="CA73" s="1213"/>
      <c r="CB73" s="1213"/>
      <c r="CC73" s="1213"/>
      <c r="CD73" s="1213"/>
      <c r="CE73" s="1213"/>
    </row>
    <row r="74" spans="1:83" s="63" customFormat="1">
      <c r="A74" s="110">
        <v>28</v>
      </c>
      <c r="B74" s="62" t="s">
        <v>224</v>
      </c>
      <c r="C74" s="52"/>
      <c r="D74" s="428" t="str">
        <f>Entire_FiscalYear</f>
        <v>07/01/12 - 06/30/13</v>
      </c>
      <c r="E74" s="1208">
        <f t="shared" ca="1" si="12"/>
        <v>0</v>
      </c>
      <c r="F74" s="1208">
        <f t="shared" ca="1" si="56"/>
        <v>0</v>
      </c>
      <c r="G74" s="1212">
        <f ca="1">SUM(H74:CE74)</f>
        <v>0</v>
      </c>
      <c r="H74" s="1208">
        <f ca="1">H15-H34-H35-H36-H44-H45-H46-H54-H58-H62-H66-H70</f>
        <v>0</v>
      </c>
      <c r="I74" s="1208">
        <f t="shared" ref="I74:BT74" ca="1" si="121">I15-I34-I35-I36-I44-I45-I46-I54-I58-I62-I66-I70</f>
        <v>0</v>
      </c>
      <c r="J74" s="1208">
        <f t="shared" ca="1" si="121"/>
        <v>0</v>
      </c>
      <c r="K74" s="1208">
        <f t="shared" ca="1" si="121"/>
        <v>0</v>
      </c>
      <c r="L74" s="1208">
        <f t="shared" ca="1" si="121"/>
        <v>0</v>
      </c>
      <c r="M74" s="1208">
        <f t="shared" ca="1" si="121"/>
        <v>0</v>
      </c>
      <c r="N74" s="1208">
        <f t="shared" ca="1" si="121"/>
        <v>0</v>
      </c>
      <c r="O74" s="1208">
        <f t="shared" ca="1" si="121"/>
        <v>0</v>
      </c>
      <c r="P74" s="1208">
        <f t="shared" ca="1" si="121"/>
        <v>0</v>
      </c>
      <c r="Q74" s="1208">
        <f t="shared" ca="1" si="121"/>
        <v>0</v>
      </c>
      <c r="R74" s="1208">
        <f t="shared" ca="1" si="121"/>
        <v>0</v>
      </c>
      <c r="S74" s="1208">
        <f t="shared" ca="1" si="121"/>
        <v>0</v>
      </c>
      <c r="T74" s="1208">
        <f t="shared" ca="1" si="121"/>
        <v>0</v>
      </c>
      <c r="U74" s="1208">
        <f t="shared" ca="1" si="121"/>
        <v>0</v>
      </c>
      <c r="V74" s="1208">
        <f t="shared" ca="1" si="121"/>
        <v>0</v>
      </c>
      <c r="W74" s="1208">
        <f t="shared" ca="1" si="121"/>
        <v>0</v>
      </c>
      <c r="X74" s="1208">
        <f t="shared" ca="1" si="121"/>
        <v>0</v>
      </c>
      <c r="Y74" s="1208">
        <f t="shared" ca="1" si="121"/>
        <v>0</v>
      </c>
      <c r="Z74" s="1208">
        <f t="shared" ca="1" si="121"/>
        <v>0</v>
      </c>
      <c r="AA74" s="1208">
        <f t="shared" ca="1" si="121"/>
        <v>0</v>
      </c>
      <c r="AB74" s="1208">
        <f t="shared" ca="1" si="121"/>
        <v>0</v>
      </c>
      <c r="AC74" s="1208">
        <f t="shared" ca="1" si="121"/>
        <v>0</v>
      </c>
      <c r="AD74" s="1208">
        <f t="shared" ca="1" si="121"/>
        <v>0</v>
      </c>
      <c r="AE74" s="1208">
        <f t="shared" ca="1" si="121"/>
        <v>0</v>
      </c>
      <c r="AF74" s="1208">
        <f t="shared" ca="1" si="121"/>
        <v>0</v>
      </c>
      <c r="AG74" s="1208">
        <f t="shared" ca="1" si="121"/>
        <v>0</v>
      </c>
      <c r="AH74" s="1208">
        <f t="shared" ca="1" si="121"/>
        <v>0</v>
      </c>
      <c r="AI74" s="1208">
        <f t="shared" ca="1" si="121"/>
        <v>0</v>
      </c>
      <c r="AJ74" s="1208">
        <f t="shared" ca="1" si="121"/>
        <v>0</v>
      </c>
      <c r="AK74" s="1208">
        <f t="shared" ca="1" si="121"/>
        <v>0</v>
      </c>
      <c r="AL74" s="1208">
        <f t="shared" ca="1" si="121"/>
        <v>0</v>
      </c>
      <c r="AM74" s="1208">
        <f t="shared" ca="1" si="121"/>
        <v>0</v>
      </c>
      <c r="AN74" s="1208">
        <f t="shared" ca="1" si="121"/>
        <v>0</v>
      </c>
      <c r="AO74" s="1208">
        <f t="shared" ca="1" si="121"/>
        <v>0</v>
      </c>
      <c r="AP74" s="1208">
        <f t="shared" ca="1" si="121"/>
        <v>0</v>
      </c>
      <c r="AQ74" s="1208">
        <f t="shared" ca="1" si="121"/>
        <v>0</v>
      </c>
      <c r="AR74" s="1208">
        <f t="shared" ca="1" si="121"/>
        <v>0</v>
      </c>
      <c r="AS74" s="1208">
        <f t="shared" ca="1" si="121"/>
        <v>0</v>
      </c>
      <c r="AT74" s="1208">
        <f t="shared" ca="1" si="121"/>
        <v>0</v>
      </c>
      <c r="AU74" s="1208">
        <f t="shared" ca="1" si="121"/>
        <v>0</v>
      </c>
      <c r="AV74" s="1208">
        <f t="shared" ca="1" si="121"/>
        <v>0</v>
      </c>
      <c r="AW74" s="1208">
        <f t="shared" ca="1" si="121"/>
        <v>0</v>
      </c>
      <c r="AX74" s="1208">
        <f t="shared" ca="1" si="121"/>
        <v>0</v>
      </c>
      <c r="AY74" s="1208">
        <f t="shared" ca="1" si="121"/>
        <v>0</v>
      </c>
      <c r="AZ74" s="1208">
        <f t="shared" ca="1" si="121"/>
        <v>0</v>
      </c>
      <c r="BA74" s="1208">
        <f t="shared" ca="1" si="121"/>
        <v>0</v>
      </c>
      <c r="BB74" s="1208">
        <f t="shared" ca="1" si="121"/>
        <v>0</v>
      </c>
      <c r="BC74" s="1208">
        <f t="shared" ca="1" si="121"/>
        <v>0</v>
      </c>
      <c r="BD74" s="1208">
        <f t="shared" ca="1" si="121"/>
        <v>0</v>
      </c>
      <c r="BE74" s="1208">
        <f t="shared" ca="1" si="121"/>
        <v>0</v>
      </c>
      <c r="BF74" s="1208">
        <f t="shared" ca="1" si="121"/>
        <v>0</v>
      </c>
      <c r="BG74" s="1208">
        <f t="shared" ca="1" si="121"/>
        <v>0</v>
      </c>
      <c r="BH74" s="1208">
        <f t="shared" ca="1" si="121"/>
        <v>0</v>
      </c>
      <c r="BI74" s="1208">
        <f t="shared" ca="1" si="121"/>
        <v>0</v>
      </c>
      <c r="BJ74" s="1208">
        <f t="shared" ca="1" si="121"/>
        <v>0</v>
      </c>
      <c r="BK74" s="1208">
        <f t="shared" ca="1" si="121"/>
        <v>0</v>
      </c>
      <c r="BL74" s="1208">
        <f t="shared" ca="1" si="121"/>
        <v>0</v>
      </c>
      <c r="BM74" s="1208">
        <f t="shared" ca="1" si="121"/>
        <v>0</v>
      </c>
      <c r="BN74" s="1208">
        <f t="shared" ca="1" si="121"/>
        <v>0</v>
      </c>
      <c r="BO74" s="1208">
        <f t="shared" ca="1" si="121"/>
        <v>0</v>
      </c>
      <c r="BP74" s="1208">
        <f t="shared" ca="1" si="121"/>
        <v>0</v>
      </c>
      <c r="BQ74" s="1208">
        <f t="shared" ca="1" si="121"/>
        <v>0</v>
      </c>
      <c r="BR74" s="1208">
        <f t="shared" ca="1" si="121"/>
        <v>0</v>
      </c>
      <c r="BS74" s="1208">
        <f t="shared" ca="1" si="121"/>
        <v>0</v>
      </c>
      <c r="BT74" s="1208">
        <f t="shared" ca="1" si="121"/>
        <v>0</v>
      </c>
      <c r="BU74" s="1208">
        <f t="shared" ref="BU74:CE74" ca="1" si="122">BU15-BU34-BU35-BU36-BU44-BU45-BU46-BU54-BU58-BU62-BU66-BU70</f>
        <v>0</v>
      </c>
      <c r="BV74" s="1208">
        <f t="shared" ca="1" si="122"/>
        <v>0</v>
      </c>
      <c r="BW74" s="1208">
        <f t="shared" ca="1" si="122"/>
        <v>0</v>
      </c>
      <c r="BX74" s="1208">
        <f t="shared" ca="1" si="122"/>
        <v>0</v>
      </c>
      <c r="BY74" s="1208">
        <f t="shared" ca="1" si="122"/>
        <v>0</v>
      </c>
      <c r="BZ74" s="1208">
        <f t="shared" ca="1" si="122"/>
        <v>0</v>
      </c>
      <c r="CA74" s="1208">
        <f t="shared" ca="1" si="122"/>
        <v>0</v>
      </c>
      <c r="CB74" s="1208">
        <f t="shared" ca="1" si="122"/>
        <v>0</v>
      </c>
      <c r="CC74" s="1208">
        <f t="shared" ca="1" si="122"/>
        <v>0</v>
      </c>
      <c r="CD74" s="1208">
        <f t="shared" ca="1" si="122"/>
        <v>0</v>
      </c>
      <c r="CE74" s="1208">
        <f t="shared" ca="1" si="122"/>
        <v>0</v>
      </c>
    </row>
  </sheetData>
  <sheetProtection password="F140" sheet="1" objects="1" scenarios="1"/>
  <customSheetViews>
    <customSheetView guid="{3C347D85-A9C8-40DE-8556-FF44E8446C58}" scale="75" showGridLines="0" fitToPage="1" hiddenRows="1" showRuler="0" topLeftCell="A31">
      <selection activeCell="A71" sqref="A71:IV72"/>
      <pageMargins left="0.5" right="0.5" top="0.5" bottom="0.5" header="0.5" footer="0.5"/>
      <printOptions horizontalCentered="1" verticalCentered="1"/>
      <pageSetup paperSize="5" scale="52" orientation="landscape" r:id="rId1"/>
      <headerFooter alignWithMargins="0">
        <oddFooter>&amp;L&amp;"Arial"&amp;08C:\cfrs\CR20032004\CFRS_20032004_CC99999X_(V0.92)_Detail_Template.xls&amp;R&amp;"Arial"&amp;08&amp;A</oddFooter>
      </headerFooter>
    </customSheetView>
    <customSheetView guid="{39467F21-71F3-11D4-88B2-DA4501A98828}" scale="75" fitToPage="1" showRuler="0" topLeftCell="B1">
      <selection activeCell="F12" sqref="F12"/>
      <pageMargins left="0.75" right="0.75" top="1" bottom="1" header="0.5" footer="0.5"/>
      <pageSetup paperSize="5" scale="65" orientation="landscape" r:id="rId2"/>
      <headerFooter alignWithMargins="0"/>
    </customSheetView>
  </customSheetViews>
  <mergeCells count="30">
    <mergeCell ref="B60:C60"/>
    <mergeCell ref="B44:C46"/>
    <mergeCell ref="B47:C49"/>
    <mergeCell ref="B58:C58"/>
    <mergeCell ref="B59:C59"/>
    <mergeCell ref="B55:C55"/>
    <mergeCell ref="B50:C52"/>
    <mergeCell ref="B54:C54"/>
    <mergeCell ref="B17:D17"/>
    <mergeCell ref="B19:D19"/>
    <mergeCell ref="B40:C42"/>
    <mergeCell ref="B56:C56"/>
    <mergeCell ref="B34:C36"/>
    <mergeCell ref="B37:C39"/>
    <mergeCell ref="B32:D32"/>
    <mergeCell ref="B21:C23"/>
    <mergeCell ref="B27:C27"/>
    <mergeCell ref="B31:C31"/>
    <mergeCell ref="B24:C26"/>
    <mergeCell ref="B18:D18"/>
    <mergeCell ref="A3:G3"/>
    <mergeCell ref="A11:B11"/>
    <mergeCell ref="B15:D15"/>
    <mergeCell ref="G10:G11"/>
    <mergeCell ref="B12:D12"/>
    <mergeCell ref="B13:D13"/>
    <mergeCell ref="B14:D14"/>
    <mergeCell ref="C11:D11"/>
    <mergeCell ref="E10:E11"/>
    <mergeCell ref="F10:F11"/>
  </mergeCells>
  <phoneticPr fontId="0" type="noConversion"/>
  <printOptions verticalCentered="1"/>
  <pageMargins left="0.5" right="0.5" top="0.5" bottom="0.75" header="0.5" footer="0.5"/>
  <pageSetup paperSize="5" scale="70" fitToWidth="0" orientation="landscape" r:id="rId3"/>
  <headerFooter alignWithMargins="0">
    <oddFooter>&amp;R&amp;"Arial,Regular"&amp;8MH1966_MODE15_(1)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C74"/>
  <sheetViews>
    <sheetView zoomScale="75" zoomScaleNormal="75" workbookViewId="0">
      <selection activeCell="D5" sqref="D5"/>
    </sheetView>
  </sheetViews>
  <sheetFormatPr defaultRowHeight="15"/>
  <cols>
    <col min="1" max="1" width="3.88671875" style="46" customWidth="1"/>
    <col min="2" max="2" width="14.21875" style="46" customWidth="1"/>
    <col min="3" max="3" width="27.5546875" style="46" customWidth="1"/>
    <col min="4" max="4" width="17.33203125" style="46" customWidth="1"/>
    <col min="5" max="5" width="14.21875" style="46" customWidth="1"/>
    <col min="6" max="81" width="11.44140625" style="46" customWidth="1"/>
    <col min="82" max="16384" width="8.88671875" style="67"/>
  </cols>
  <sheetData>
    <row r="1" spans="1:81" s="46" customFormat="1" ht="19.5" customHeight="1" thickBot="1">
      <c r="A1" s="475" t="s">
        <v>624</v>
      </c>
      <c r="B1" s="452"/>
      <c r="C1" s="452"/>
      <c r="D1" s="452"/>
      <c r="E1" s="453"/>
      <c r="F1" s="453"/>
      <c r="G1" s="453"/>
      <c r="H1" s="453"/>
      <c r="I1" s="453"/>
      <c r="J1" s="453"/>
      <c r="K1" s="478"/>
      <c r="L1" s="456"/>
      <c r="M1" s="456"/>
      <c r="N1" s="456"/>
      <c r="O1" s="481" t="s">
        <v>1012</v>
      </c>
      <c r="P1" s="456"/>
      <c r="Q1" s="456"/>
      <c r="R1" s="481"/>
      <c r="S1" s="456"/>
      <c r="T1" s="456"/>
      <c r="U1" s="456"/>
      <c r="V1" s="1227"/>
      <c r="W1" s="456"/>
      <c r="X1" s="456"/>
      <c r="Y1" s="481"/>
      <c r="Z1" s="481" t="s">
        <v>1012</v>
      </c>
      <c r="AA1" s="456"/>
      <c r="AB1" s="456"/>
      <c r="AC1" s="456"/>
      <c r="AD1" s="456"/>
      <c r="AE1" s="456"/>
      <c r="AF1" s="481"/>
      <c r="AG1" s="456"/>
      <c r="AH1" s="456"/>
      <c r="AI1" s="456"/>
      <c r="AJ1" s="456"/>
      <c r="AK1" s="481" t="s">
        <v>1012</v>
      </c>
      <c r="AL1" s="456"/>
      <c r="AM1" s="481"/>
      <c r="AN1" s="481"/>
      <c r="AO1" s="456"/>
      <c r="AP1" s="456"/>
      <c r="AQ1" s="456"/>
      <c r="AR1" s="456"/>
      <c r="AS1" s="456"/>
      <c r="AT1" s="481"/>
      <c r="AU1" s="456"/>
      <c r="AV1" s="481" t="s">
        <v>1012</v>
      </c>
      <c r="AW1" s="456"/>
      <c r="AX1" s="456"/>
      <c r="AY1" s="456"/>
      <c r="AZ1" s="456"/>
      <c r="BA1" s="481"/>
      <c r="BB1" s="456"/>
      <c r="BC1" s="456"/>
      <c r="BD1" s="456"/>
      <c r="BE1" s="456"/>
      <c r="BF1" s="1227"/>
      <c r="BG1" s="481" t="s">
        <v>1012</v>
      </c>
      <c r="BH1" s="481"/>
      <c r="BI1" s="456"/>
      <c r="BJ1" s="456"/>
      <c r="BK1" s="456"/>
      <c r="BL1" s="456"/>
      <c r="BM1" s="456"/>
      <c r="BN1" s="456"/>
      <c r="BO1" s="481"/>
      <c r="BP1" s="456"/>
      <c r="BQ1" s="456"/>
      <c r="BR1" s="481" t="s">
        <v>1012</v>
      </c>
      <c r="BS1" s="456"/>
      <c r="BT1" s="456"/>
      <c r="BU1" s="456"/>
      <c r="BV1" s="481"/>
      <c r="BW1" s="456"/>
      <c r="BX1" s="481"/>
      <c r="BY1" s="456"/>
      <c r="BZ1" s="456"/>
      <c r="CA1" s="456"/>
      <c r="CB1" s="456"/>
      <c r="CC1" s="481" t="s">
        <v>1012</v>
      </c>
    </row>
    <row r="2" spans="1:81" s="46" customFormat="1" ht="19.5" customHeight="1" thickTop="1">
      <c r="A2" s="476" t="s">
        <v>455</v>
      </c>
      <c r="B2"/>
      <c r="C2"/>
      <c r="D2"/>
      <c r="G2" s="49"/>
      <c r="I2" s="263"/>
      <c r="N2" s="49"/>
      <c r="P2" s="263"/>
      <c r="U2" s="49"/>
      <c r="W2" s="263"/>
      <c r="AB2" s="49"/>
      <c r="AD2" s="263"/>
      <c r="AI2" s="49"/>
      <c r="AP2" s="49"/>
      <c r="AR2" s="263"/>
      <c r="AW2" s="49"/>
      <c r="AY2" s="263"/>
      <c r="BD2" s="49"/>
      <c r="BK2" s="49"/>
      <c r="BM2" s="263"/>
      <c r="BT2" s="263"/>
      <c r="BY2" s="49"/>
      <c r="CA2" s="263"/>
    </row>
    <row r="3" spans="1:81" s="46" customFormat="1" ht="49.7" customHeight="1">
      <c r="A3" s="1447" t="s">
        <v>636</v>
      </c>
      <c r="B3" s="1318"/>
      <c r="C3" s="1318"/>
      <c r="D3" s="1318"/>
      <c r="E3" s="1318"/>
      <c r="G3" s="285"/>
      <c r="I3" s="263"/>
      <c r="K3" s="479"/>
      <c r="N3" s="285"/>
      <c r="O3" s="479" t="str">
        <f ca="1">"PAGE 1 OF " &amp; MH1966_MODE15_2_Page_Count</f>
        <v>PAGE 1 OF 1</v>
      </c>
      <c r="P3" s="263"/>
      <c r="R3" s="479"/>
      <c r="U3" s="285"/>
      <c r="W3" s="263"/>
      <c r="Y3" s="479"/>
      <c r="Z3" s="479" t="str">
        <f ca="1">"PAGE 2 OF " &amp; MH1966_MODE15_2_Page_Count</f>
        <v>PAGE 2 OF 1</v>
      </c>
      <c r="AB3" s="285"/>
      <c r="AD3" s="263"/>
      <c r="AF3" s="479"/>
      <c r="AI3" s="285"/>
      <c r="AK3" s="479" t="str">
        <f ca="1">"PAGE 3 OF " &amp; MH1966_MODE15_2_Page_Count</f>
        <v>PAGE 3 OF 1</v>
      </c>
      <c r="AM3" s="479"/>
      <c r="AP3" s="285"/>
      <c r="AR3" s="263"/>
      <c r="AT3" s="479"/>
      <c r="AV3" s="479" t="str">
        <f ca="1">"PAGE 4 OF " &amp; MH1966_MODE15_2_Page_Count</f>
        <v>PAGE 4 OF 1</v>
      </c>
      <c r="AW3" s="285"/>
      <c r="AY3" s="263"/>
      <c r="BA3" s="479"/>
      <c r="BD3" s="285"/>
      <c r="BG3" s="479" t="str">
        <f ca="1">"PAGE 5 OF " &amp; MH1966_MODE15_2_Page_Count</f>
        <v>PAGE 5 OF 1</v>
      </c>
      <c r="BH3" s="479"/>
      <c r="BK3" s="285"/>
      <c r="BM3" s="263"/>
      <c r="BO3" s="479"/>
      <c r="BR3" s="479" t="str">
        <f ca="1">"PAGE 6 OF " &amp; MH1966_MODE15_2_Page_Count</f>
        <v>PAGE 6 OF 1</v>
      </c>
      <c r="BT3" s="263"/>
      <c r="BV3" s="479"/>
      <c r="BX3" s="479"/>
      <c r="BY3" s="285"/>
      <c r="CA3" s="263"/>
      <c r="CC3" s="479" t="str">
        <f ca="1">"PAGE 7 OF " &amp; MH1966_MODE15_2_Page_Count</f>
        <v>PAGE 7 OF 1</v>
      </c>
    </row>
    <row r="4" spans="1:81" s="46" customFormat="1" ht="19.5" customHeight="1">
      <c r="A4" s="477" t="str">
        <f>"MH1966 "&amp;Revision_Date</f>
        <v>MH1966 (Rev. 9/2013)</v>
      </c>
      <c r="B4"/>
      <c r="C4"/>
      <c r="D4"/>
      <c r="F4" s="261"/>
      <c r="G4" s="261"/>
      <c r="H4" s="261"/>
      <c r="I4" s="261"/>
      <c r="J4" s="261"/>
      <c r="K4" s="480"/>
      <c r="L4" s="261"/>
      <c r="M4" s="261"/>
      <c r="N4" s="261"/>
      <c r="O4" s="480" t="str">
        <f>"FISCAL YEAR " &amp; FiscalYear_with_Dash</f>
        <v>FISCAL YEAR 2012 - 2013</v>
      </c>
      <c r="P4" s="261"/>
      <c r="Q4" s="261"/>
      <c r="R4" s="480"/>
      <c r="S4" s="261"/>
      <c r="T4" s="261"/>
      <c r="U4" s="261"/>
      <c r="W4" s="261"/>
      <c r="X4" s="261"/>
      <c r="Y4" s="480"/>
      <c r="Z4" s="480" t="str">
        <f>"FISCAL YEAR " &amp; FiscalYear_with_Dash</f>
        <v>FISCAL YEAR 2012 - 2013</v>
      </c>
      <c r="AA4" s="261"/>
      <c r="AB4" s="261"/>
      <c r="AC4" s="261"/>
      <c r="AD4" s="261"/>
      <c r="AE4" s="261"/>
      <c r="AF4" s="480"/>
      <c r="AG4" s="261"/>
      <c r="AH4" s="261"/>
      <c r="AI4" s="261"/>
      <c r="AJ4" s="261"/>
      <c r="AK4" s="480" t="str">
        <f>"FISCAL YEAR " &amp; FiscalYear_with_Dash</f>
        <v>FISCAL YEAR 2012 - 2013</v>
      </c>
      <c r="AL4" s="261"/>
      <c r="AM4" s="480"/>
      <c r="AO4" s="261"/>
      <c r="AP4" s="261"/>
      <c r="AQ4" s="261"/>
      <c r="AR4" s="261"/>
      <c r="AS4" s="261"/>
      <c r="AT4" s="480"/>
      <c r="AU4" s="261"/>
      <c r="AV4" s="480" t="str">
        <f>"FISCAL YEAR " &amp; FiscalYear_with_Dash</f>
        <v>FISCAL YEAR 2012 - 2013</v>
      </c>
      <c r="AW4" s="261"/>
      <c r="AX4" s="261"/>
      <c r="AY4" s="261"/>
      <c r="AZ4" s="261"/>
      <c r="BA4" s="480"/>
      <c r="BB4" s="261"/>
      <c r="BC4" s="261"/>
      <c r="BD4" s="261"/>
      <c r="BE4" s="261"/>
      <c r="BG4" s="480" t="str">
        <f>"FISCAL YEAR " &amp; FiscalYear_with_Dash</f>
        <v>FISCAL YEAR 2012 - 2013</v>
      </c>
      <c r="BH4" s="480"/>
      <c r="BI4" s="261"/>
      <c r="BJ4" s="261"/>
      <c r="BK4" s="261"/>
      <c r="BL4" s="261"/>
      <c r="BM4" s="261"/>
      <c r="BN4" s="261"/>
      <c r="BO4" s="480"/>
      <c r="BP4" s="261"/>
      <c r="BQ4" s="261"/>
      <c r="BR4" s="480" t="str">
        <f>"FISCAL YEAR " &amp; FiscalYear_with_Dash</f>
        <v>FISCAL YEAR 2012 - 2013</v>
      </c>
      <c r="BS4" s="261"/>
      <c r="BT4" s="261"/>
      <c r="BU4" s="261"/>
      <c r="BV4" s="480"/>
      <c r="BW4" s="261"/>
      <c r="BX4" s="480"/>
      <c r="BY4" s="261"/>
      <c r="BZ4" s="261"/>
      <c r="CA4" s="261"/>
      <c r="CB4" s="261"/>
      <c r="CC4" s="480" t="str">
        <f>"FISCAL YEAR " &amp; FiscalYear_with_Dash</f>
        <v>FISCAL YEAR 2012 - 2013</v>
      </c>
    </row>
    <row r="5" spans="1:81" s="46" customFormat="1" ht="15.75" customHeight="1">
      <c r="A5" s="44"/>
      <c r="B5" s="45"/>
      <c r="C5" s="45"/>
      <c r="D5" s="260">
        <f ca="1">CEILING(COUNTIF(E6:CC6,"&gt;0")/11,1)</f>
        <v>1</v>
      </c>
      <c r="E5" s="45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  <c r="AS5" s="260"/>
      <c r="AT5" s="260"/>
      <c r="AU5" s="260"/>
      <c r="AV5" s="260"/>
      <c r="AW5" s="260"/>
      <c r="AX5" s="260"/>
      <c r="AY5" s="260"/>
      <c r="AZ5" s="260"/>
      <c r="BA5" s="260"/>
      <c r="BB5" s="260"/>
      <c r="BC5" s="260"/>
      <c r="BD5" s="260"/>
      <c r="BE5" s="260"/>
      <c r="BF5" s="260"/>
      <c r="BG5" s="260"/>
      <c r="BH5" s="260"/>
      <c r="BI5" s="260"/>
      <c r="BJ5" s="260"/>
      <c r="BK5" s="260"/>
      <c r="BL5" s="260"/>
      <c r="BM5" s="260"/>
      <c r="BN5" s="260"/>
      <c r="BO5" s="260"/>
      <c r="BP5" s="260"/>
      <c r="BQ5" s="260"/>
      <c r="BR5" s="260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</row>
    <row r="6" spans="1:81" s="46" customFormat="1" ht="15.75" customHeight="1">
      <c r="B6" s="762" t="s">
        <v>174</v>
      </c>
      <c r="C6" s="344">
        <f>County_Name</f>
        <v>0</v>
      </c>
      <c r="D6" s="259"/>
      <c r="E6" s="259">
        <v>19</v>
      </c>
      <c r="F6" s="259">
        <f ca="1">GetIndex(E6)</f>
        <v>0</v>
      </c>
      <c r="G6" s="259">
        <f t="shared" ref="G6:BR6" ca="1" si="0">GetIndex(F6)</f>
        <v>0</v>
      </c>
      <c r="H6" s="259">
        <f t="shared" ca="1" si="0"/>
        <v>0</v>
      </c>
      <c r="I6" s="259">
        <f t="shared" ca="1" si="0"/>
        <v>0</v>
      </c>
      <c r="J6" s="259">
        <f t="shared" ca="1" si="0"/>
        <v>0</v>
      </c>
      <c r="K6" s="259">
        <f t="shared" ca="1" si="0"/>
        <v>0</v>
      </c>
      <c r="L6" s="259">
        <f t="shared" ca="1" si="0"/>
        <v>0</v>
      </c>
      <c r="M6" s="259">
        <f t="shared" ca="1" si="0"/>
        <v>0</v>
      </c>
      <c r="N6" s="259">
        <f t="shared" ca="1" si="0"/>
        <v>0</v>
      </c>
      <c r="O6" s="259">
        <f t="shared" ca="1" si="0"/>
        <v>0</v>
      </c>
      <c r="P6" s="259">
        <f t="shared" ca="1" si="0"/>
        <v>0</v>
      </c>
      <c r="Q6" s="259">
        <f t="shared" ca="1" si="0"/>
        <v>0</v>
      </c>
      <c r="R6" s="259">
        <f t="shared" ca="1" si="0"/>
        <v>0</v>
      </c>
      <c r="S6" s="259">
        <f t="shared" ca="1" si="0"/>
        <v>0</v>
      </c>
      <c r="T6" s="259">
        <f t="shared" ca="1" si="0"/>
        <v>0</v>
      </c>
      <c r="U6" s="259">
        <f t="shared" ca="1" si="0"/>
        <v>0</v>
      </c>
      <c r="V6" s="259">
        <f t="shared" ca="1" si="0"/>
        <v>0</v>
      </c>
      <c r="W6" s="259">
        <f t="shared" ca="1" si="0"/>
        <v>0</v>
      </c>
      <c r="X6" s="259">
        <f t="shared" ca="1" si="0"/>
        <v>0</v>
      </c>
      <c r="Y6" s="259">
        <f t="shared" ca="1" si="0"/>
        <v>0</v>
      </c>
      <c r="Z6" s="259">
        <f t="shared" ca="1" si="0"/>
        <v>0</v>
      </c>
      <c r="AA6" s="259">
        <f t="shared" ca="1" si="0"/>
        <v>0</v>
      </c>
      <c r="AB6" s="259">
        <f t="shared" ca="1" si="0"/>
        <v>0</v>
      </c>
      <c r="AC6" s="259">
        <f t="shared" ca="1" si="0"/>
        <v>0</v>
      </c>
      <c r="AD6" s="259">
        <f t="shared" ca="1" si="0"/>
        <v>0</v>
      </c>
      <c r="AE6" s="259">
        <f t="shared" ca="1" si="0"/>
        <v>0</v>
      </c>
      <c r="AF6" s="259">
        <f t="shared" ca="1" si="0"/>
        <v>0</v>
      </c>
      <c r="AG6" s="259">
        <f t="shared" ca="1" si="0"/>
        <v>0</v>
      </c>
      <c r="AH6" s="259">
        <f t="shared" ca="1" si="0"/>
        <v>0</v>
      </c>
      <c r="AI6" s="259">
        <f t="shared" ca="1" si="0"/>
        <v>0</v>
      </c>
      <c r="AJ6" s="259">
        <f t="shared" ca="1" si="0"/>
        <v>0</v>
      </c>
      <c r="AK6" s="259">
        <f t="shared" ca="1" si="0"/>
        <v>0</v>
      </c>
      <c r="AL6" s="259">
        <f t="shared" ca="1" si="0"/>
        <v>0</v>
      </c>
      <c r="AM6" s="259">
        <f t="shared" ca="1" si="0"/>
        <v>0</v>
      </c>
      <c r="AN6" s="259">
        <f t="shared" ca="1" si="0"/>
        <v>0</v>
      </c>
      <c r="AO6" s="259">
        <f t="shared" ca="1" si="0"/>
        <v>0</v>
      </c>
      <c r="AP6" s="259">
        <f t="shared" ca="1" si="0"/>
        <v>0</v>
      </c>
      <c r="AQ6" s="259">
        <f t="shared" ca="1" si="0"/>
        <v>0</v>
      </c>
      <c r="AR6" s="259">
        <f t="shared" ca="1" si="0"/>
        <v>0</v>
      </c>
      <c r="AS6" s="259">
        <f t="shared" ca="1" si="0"/>
        <v>0</v>
      </c>
      <c r="AT6" s="259">
        <f t="shared" ca="1" si="0"/>
        <v>0</v>
      </c>
      <c r="AU6" s="259">
        <f t="shared" ca="1" si="0"/>
        <v>0</v>
      </c>
      <c r="AV6" s="259">
        <f t="shared" ca="1" si="0"/>
        <v>0</v>
      </c>
      <c r="AW6" s="259">
        <f t="shared" ca="1" si="0"/>
        <v>0</v>
      </c>
      <c r="AX6" s="259">
        <f t="shared" ca="1" si="0"/>
        <v>0</v>
      </c>
      <c r="AY6" s="259">
        <f t="shared" ca="1" si="0"/>
        <v>0</v>
      </c>
      <c r="AZ6" s="259">
        <f t="shared" ca="1" si="0"/>
        <v>0</v>
      </c>
      <c r="BA6" s="259">
        <f t="shared" ca="1" si="0"/>
        <v>0</v>
      </c>
      <c r="BB6" s="259">
        <f t="shared" ca="1" si="0"/>
        <v>0</v>
      </c>
      <c r="BC6" s="259">
        <f t="shared" ca="1" si="0"/>
        <v>0</v>
      </c>
      <c r="BD6" s="259">
        <f t="shared" ca="1" si="0"/>
        <v>0</v>
      </c>
      <c r="BE6" s="259">
        <f t="shared" ca="1" si="0"/>
        <v>0</v>
      </c>
      <c r="BF6" s="259">
        <f t="shared" ca="1" si="0"/>
        <v>0</v>
      </c>
      <c r="BG6" s="259">
        <f t="shared" ca="1" si="0"/>
        <v>0</v>
      </c>
      <c r="BH6" s="259">
        <f t="shared" ca="1" si="0"/>
        <v>0</v>
      </c>
      <c r="BI6" s="259">
        <f t="shared" ca="1" si="0"/>
        <v>0</v>
      </c>
      <c r="BJ6" s="259">
        <f t="shared" ca="1" si="0"/>
        <v>0</v>
      </c>
      <c r="BK6" s="259">
        <f t="shared" ca="1" si="0"/>
        <v>0</v>
      </c>
      <c r="BL6" s="259">
        <f t="shared" ca="1" si="0"/>
        <v>0</v>
      </c>
      <c r="BM6" s="259">
        <f t="shared" ca="1" si="0"/>
        <v>0</v>
      </c>
      <c r="BN6" s="259">
        <f t="shared" ca="1" si="0"/>
        <v>0</v>
      </c>
      <c r="BO6" s="259">
        <f t="shared" ca="1" si="0"/>
        <v>0</v>
      </c>
      <c r="BP6" s="259">
        <f t="shared" ca="1" si="0"/>
        <v>0</v>
      </c>
      <c r="BQ6" s="259">
        <f t="shared" ca="1" si="0"/>
        <v>0</v>
      </c>
      <c r="BR6" s="259">
        <f t="shared" ca="1" si="0"/>
        <v>0</v>
      </c>
      <c r="BS6" s="259">
        <f t="shared" ref="BS6:CC6" ca="1" si="1">GetIndex(BR6)</f>
        <v>0</v>
      </c>
      <c r="BT6" s="259">
        <f t="shared" ca="1" si="1"/>
        <v>0</v>
      </c>
      <c r="BU6" s="259">
        <f t="shared" ca="1" si="1"/>
        <v>0</v>
      </c>
      <c r="BV6" s="259">
        <f t="shared" ca="1" si="1"/>
        <v>0</v>
      </c>
      <c r="BW6" s="259">
        <f t="shared" ca="1" si="1"/>
        <v>0</v>
      </c>
      <c r="BX6" s="259">
        <f t="shared" ca="1" si="1"/>
        <v>0</v>
      </c>
      <c r="BY6" s="259">
        <f t="shared" ca="1" si="1"/>
        <v>0</v>
      </c>
      <c r="BZ6" s="259">
        <f t="shared" ca="1" si="1"/>
        <v>0</v>
      </c>
      <c r="CA6" s="259">
        <f t="shared" ca="1" si="1"/>
        <v>0</v>
      </c>
      <c r="CB6" s="259">
        <f t="shared" ca="1" si="1"/>
        <v>0</v>
      </c>
      <c r="CC6" s="259">
        <f t="shared" ca="1" si="1"/>
        <v>0</v>
      </c>
    </row>
    <row r="7" spans="1:81" s="46" customFormat="1" ht="15.75" customHeight="1">
      <c r="B7" s="762" t="s">
        <v>175</v>
      </c>
      <c r="C7" s="344">
        <f>County_Code</f>
        <v>0</v>
      </c>
      <c r="E7" s="69"/>
      <c r="F7" s="47" t="str">
        <f ca="1">GetInfo("Settlement Type", F6)</f>
        <v/>
      </c>
      <c r="G7" s="47" t="str">
        <f t="shared" ref="G7:BR7" ca="1" si="2">GetInfo("Settlement Type", G6)</f>
        <v/>
      </c>
      <c r="H7" s="47" t="str">
        <f t="shared" ca="1" si="2"/>
        <v/>
      </c>
      <c r="I7" s="47" t="str">
        <f t="shared" ca="1" si="2"/>
        <v/>
      </c>
      <c r="J7" s="47" t="str">
        <f t="shared" ca="1" si="2"/>
        <v/>
      </c>
      <c r="K7" s="47" t="str">
        <f t="shared" ca="1" si="2"/>
        <v/>
      </c>
      <c r="L7" s="47" t="str">
        <f t="shared" ca="1" si="2"/>
        <v/>
      </c>
      <c r="M7" s="47" t="str">
        <f t="shared" ca="1" si="2"/>
        <v/>
      </c>
      <c r="N7" s="47" t="str">
        <f t="shared" ca="1" si="2"/>
        <v/>
      </c>
      <c r="O7" s="47" t="str">
        <f t="shared" ca="1" si="2"/>
        <v/>
      </c>
      <c r="P7" s="47" t="str">
        <f t="shared" ca="1" si="2"/>
        <v/>
      </c>
      <c r="Q7" s="47" t="str">
        <f t="shared" ca="1" si="2"/>
        <v/>
      </c>
      <c r="R7" s="47" t="str">
        <f t="shared" ca="1" si="2"/>
        <v/>
      </c>
      <c r="S7" s="47" t="str">
        <f t="shared" ca="1" si="2"/>
        <v/>
      </c>
      <c r="T7" s="47" t="str">
        <f t="shared" ca="1" si="2"/>
        <v/>
      </c>
      <c r="U7" s="47" t="str">
        <f t="shared" ca="1" si="2"/>
        <v/>
      </c>
      <c r="V7" s="47" t="str">
        <f t="shared" ca="1" si="2"/>
        <v/>
      </c>
      <c r="W7" s="47" t="str">
        <f t="shared" ca="1" si="2"/>
        <v/>
      </c>
      <c r="X7" s="47" t="str">
        <f t="shared" ca="1" si="2"/>
        <v/>
      </c>
      <c r="Y7" s="47" t="str">
        <f t="shared" ca="1" si="2"/>
        <v/>
      </c>
      <c r="Z7" s="47" t="str">
        <f t="shared" ca="1" si="2"/>
        <v/>
      </c>
      <c r="AA7" s="47" t="str">
        <f t="shared" ca="1" si="2"/>
        <v/>
      </c>
      <c r="AB7" s="47" t="str">
        <f t="shared" ca="1" si="2"/>
        <v/>
      </c>
      <c r="AC7" s="47" t="str">
        <f t="shared" ca="1" si="2"/>
        <v/>
      </c>
      <c r="AD7" s="47" t="str">
        <f t="shared" ca="1" si="2"/>
        <v/>
      </c>
      <c r="AE7" s="47" t="str">
        <f t="shared" ca="1" si="2"/>
        <v/>
      </c>
      <c r="AF7" s="47" t="str">
        <f t="shared" ca="1" si="2"/>
        <v/>
      </c>
      <c r="AG7" s="47" t="str">
        <f t="shared" ca="1" si="2"/>
        <v/>
      </c>
      <c r="AH7" s="47" t="str">
        <f t="shared" ca="1" si="2"/>
        <v/>
      </c>
      <c r="AI7" s="47" t="str">
        <f t="shared" ca="1" si="2"/>
        <v/>
      </c>
      <c r="AJ7" s="47" t="str">
        <f t="shared" ca="1" si="2"/>
        <v/>
      </c>
      <c r="AK7" s="47" t="str">
        <f t="shared" ca="1" si="2"/>
        <v/>
      </c>
      <c r="AL7" s="47" t="str">
        <f t="shared" ca="1" si="2"/>
        <v/>
      </c>
      <c r="AM7" s="47" t="str">
        <f t="shared" ca="1" si="2"/>
        <v/>
      </c>
      <c r="AN7" s="47" t="str">
        <f t="shared" ca="1" si="2"/>
        <v/>
      </c>
      <c r="AO7" s="47" t="str">
        <f t="shared" ca="1" si="2"/>
        <v/>
      </c>
      <c r="AP7" s="47" t="str">
        <f t="shared" ca="1" si="2"/>
        <v/>
      </c>
      <c r="AQ7" s="47" t="str">
        <f t="shared" ca="1" si="2"/>
        <v/>
      </c>
      <c r="AR7" s="47" t="str">
        <f t="shared" ca="1" si="2"/>
        <v/>
      </c>
      <c r="AS7" s="47" t="str">
        <f t="shared" ca="1" si="2"/>
        <v/>
      </c>
      <c r="AT7" s="47" t="str">
        <f t="shared" ca="1" si="2"/>
        <v/>
      </c>
      <c r="AU7" s="47" t="str">
        <f t="shared" ca="1" si="2"/>
        <v/>
      </c>
      <c r="AV7" s="47" t="str">
        <f t="shared" ca="1" si="2"/>
        <v/>
      </c>
      <c r="AW7" s="47" t="str">
        <f t="shared" ca="1" si="2"/>
        <v/>
      </c>
      <c r="AX7" s="47" t="str">
        <f t="shared" ca="1" si="2"/>
        <v/>
      </c>
      <c r="AY7" s="47" t="str">
        <f t="shared" ca="1" si="2"/>
        <v/>
      </c>
      <c r="AZ7" s="47" t="str">
        <f t="shared" ca="1" si="2"/>
        <v/>
      </c>
      <c r="BA7" s="47" t="str">
        <f t="shared" ca="1" si="2"/>
        <v/>
      </c>
      <c r="BB7" s="47" t="str">
        <f t="shared" ca="1" si="2"/>
        <v/>
      </c>
      <c r="BC7" s="47" t="str">
        <f t="shared" ca="1" si="2"/>
        <v/>
      </c>
      <c r="BD7" s="47" t="str">
        <f t="shared" ca="1" si="2"/>
        <v/>
      </c>
      <c r="BE7" s="47" t="str">
        <f t="shared" ca="1" si="2"/>
        <v/>
      </c>
      <c r="BF7" s="47" t="str">
        <f t="shared" ca="1" si="2"/>
        <v/>
      </c>
      <c r="BG7" s="47" t="str">
        <f t="shared" ca="1" si="2"/>
        <v/>
      </c>
      <c r="BH7" s="47" t="str">
        <f t="shared" ca="1" si="2"/>
        <v/>
      </c>
      <c r="BI7" s="47" t="str">
        <f t="shared" ca="1" si="2"/>
        <v/>
      </c>
      <c r="BJ7" s="47" t="str">
        <f t="shared" ca="1" si="2"/>
        <v/>
      </c>
      <c r="BK7" s="47" t="str">
        <f t="shared" ca="1" si="2"/>
        <v/>
      </c>
      <c r="BL7" s="47" t="str">
        <f t="shared" ca="1" si="2"/>
        <v/>
      </c>
      <c r="BM7" s="47" t="str">
        <f t="shared" ca="1" si="2"/>
        <v/>
      </c>
      <c r="BN7" s="47" t="str">
        <f t="shared" ca="1" si="2"/>
        <v/>
      </c>
      <c r="BO7" s="47" t="str">
        <f t="shared" ca="1" si="2"/>
        <v/>
      </c>
      <c r="BP7" s="47" t="str">
        <f t="shared" ca="1" si="2"/>
        <v/>
      </c>
      <c r="BQ7" s="47" t="str">
        <f t="shared" ca="1" si="2"/>
        <v/>
      </c>
      <c r="BR7" s="47" t="str">
        <f t="shared" ca="1" si="2"/>
        <v/>
      </c>
      <c r="BS7" s="47" t="str">
        <f t="shared" ref="BS7:CC7" ca="1" si="3">GetInfo("Settlement Type", BS6)</f>
        <v/>
      </c>
      <c r="BT7" s="47" t="str">
        <f t="shared" ca="1" si="3"/>
        <v/>
      </c>
      <c r="BU7" s="47" t="str">
        <f t="shared" ca="1" si="3"/>
        <v/>
      </c>
      <c r="BV7" s="47" t="str">
        <f t="shared" ca="1" si="3"/>
        <v/>
      </c>
      <c r="BW7" s="47" t="str">
        <f t="shared" ca="1" si="3"/>
        <v/>
      </c>
      <c r="BX7" s="47" t="str">
        <f t="shared" ca="1" si="3"/>
        <v/>
      </c>
      <c r="BY7" s="47" t="str">
        <f t="shared" ca="1" si="3"/>
        <v/>
      </c>
      <c r="BZ7" s="47" t="str">
        <f t="shared" ca="1" si="3"/>
        <v/>
      </c>
      <c r="CA7" s="47" t="str">
        <f t="shared" ca="1" si="3"/>
        <v/>
      </c>
      <c r="CB7" s="47" t="str">
        <f t="shared" ca="1" si="3"/>
        <v/>
      </c>
      <c r="CC7" s="47" t="str">
        <f t="shared" ca="1" si="3"/>
        <v/>
      </c>
    </row>
    <row r="8" spans="1:81" s="46" customFormat="1" ht="9.75" customHeight="1">
      <c r="A8" s="48"/>
      <c r="B8" s="773"/>
      <c r="C8" s="344"/>
      <c r="D8" s="49"/>
    </row>
    <row r="9" spans="1:81" s="54" customFormat="1" ht="15" customHeight="1">
      <c r="A9" s="262"/>
      <c r="B9" s="765" t="s">
        <v>176</v>
      </c>
      <c r="C9" s="346">
        <f>MH1900_INFO!B7</f>
        <v>0</v>
      </c>
      <c r="D9" s="56"/>
      <c r="E9" s="761" t="s">
        <v>161</v>
      </c>
      <c r="F9" s="754" t="s">
        <v>162</v>
      </c>
      <c r="G9" s="754" t="s">
        <v>132</v>
      </c>
      <c r="H9" s="754" t="s">
        <v>163</v>
      </c>
      <c r="I9" s="754" t="s">
        <v>164</v>
      </c>
      <c r="J9" s="754" t="s">
        <v>401</v>
      </c>
      <c r="K9" s="754" t="s">
        <v>166</v>
      </c>
      <c r="L9" s="761" t="s">
        <v>133</v>
      </c>
      <c r="M9" s="754" t="s">
        <v>167</v>
      </c>
      <c r="N9" s="754" t="s">
        <v>168</v>
      </c>
      <c r="O9" s="754" t="s">
        <v>169</v>
      </c>
      <c r="P9" s="754" t="s">
        <v>170</v>
      </c>
      <c r="Q9" s="754" t="s">
        <v>171</v>
      </c>
      <c r="R9" s="754" t="s">
        <v>316</v>
      </c>
      <c r="S9" s="761" t="s">
        <v>395</v>
      </c>
      <c r="T9" s="754" t="s">
        <v>396</v>
      </c>
      <c r="U9" s="754" t="s">
        <v>397</v>
      </c>
      <c r="V9" s="754" t="s">
        <v>367</v>
      </c>
      <c r="W9" s="754" t="s">
        <v>402</v>
      </c>
      <c r="X9" s="754" t="s">
        <v>399</v>
      </c>
      <c r="Y9" s="754" t="s">
        <v>400</v>
      </c>
      <c r="Z9" s="754" t="s">
        <v>403</v>
      </c>
      <c r="AA9" s="754" t="s">
        <v>404</v>
      </c>
      <c r="AB9" s="754" t="s">
        <v>405</v>
      </c>
      <c r="AC9" s="754" t="s">
        <v>304</v>
      </c>
      <c r="AD9" s="754" t="s">
        <v>406</v>
      </c>
      <c r="AE9" s="754" t="s">
        <v>407</v>
      </c>
      <c r="AF9" s="754" t="s">
        <v>408</v>
      </c>
      <c r="AG9" s="761" t="s">
        <v>386</v>
      </c>
      <c r="AH9" s="754" t="s">
        <v>409</v>
      </c>
      <c r="AI9" s="761" t="s">
        <v>410</v>
      </c>
      <c r="AJ9" s="754" t="s">
        <v>331</v>
      </c>
      <c r="AK9" s="761" t="s">
        <v>411</v>
      </c>
      <c r="AL9" s="754" t="s">
        <v>412</v>
      </c>
      <c r="AM9" s="761" t="s">
        <v>413</v>
      </c>
      <c r="AN9" s="761" t="s">
        <v>414</v>
      </c>
      <c r="AO9" s="754" t="s">
        <v>415</v>
      </c>
      <c r="AP9" s="761" t="s">
        <v>416</v>
      </c>
      <c r="AQ9" s="754" t="s">
        <v>417</v>
      </c>
      <c r="AR9" s="761" t="s">
        <v>418</v>
      </c>
      <c r="AS9" s="754" t="s">
        <v>419</v>
      </c>
      <c r="AT9" s="753" t="s">
        <v>420</v>
      </c>
      <c r="AU9" s="761" t="s">
        <v>421</v>
      </c>
      <c r="AV9" s="754" t="s">
        <v>422</v>
      </c>
      <c r="AW9" s="754" t="s">
        <v>423</v>
      </c>
      <c r="AX9" s="754" t="s">
        <v>424</v>
      </c>
      <c r="AY9" s="754" t="s">
        <v>425</v>
      </c>
      <c r="AZ9" s="754" t="s">
        <v>426</v>
      </c>
      <c r="BA9" s="754" t="s">
        <v>427</v>
      </c>
      <c r="BB9" s="761" t="s">
        <v>530</v>
      </c>
      <c r="BC9" s="754" t="s">
        <v>531</v>
      </c>
      <c r="BD9" s="754" t="s">
        <v>532</v>
      </c>
      <c r="BE9" s="754" t="s">
        <v>533</v>
      </c>
      <c r="BF9" s="754" t="s">
        <v>534</v>
      </c>
      <c r="BG9" s="754" t="s">
        <v>535</v>
      </c>
      <c r="BH9" s="754" t="s">
        <v>536</v>
      </c>
      <c r="BI9" s="761" t="s">
        <v>537</v>
      </c>
      <c r="BJ9" s="754" t="s">
        <v>538</v>
      </c>
      <c r="BK9" s="761" t="s">
        <v>539</v>
      </c>
      <c r="BL9" s="754" t="s">
        <v>540</v>
      </c>
      <c r="BM9" s="761" t="s">
        <v>541</v>
      </c>
      <c r="BN9" s="754" t="s">
        <v>542</v>
      </c>
      <c r="BO9" s="761" t="s">
        <v>543</v>
      </c>
      <c r="BP9" s="761" t="s">
        <v>544</v>
      </c>
      <c r="BQ9" s="754" t="s">
        <v>545</v>
      </c>
      <c r="BR9" s="761" t="s">
        <v>546</v>
      </c>
      <c r="BS9" s="754" t="s">
        <v>547</v>
      </c>
      <c r="BT9" s="761" t="s">
        <v>548</v>
      </c>
      <c r="BU9" s="754" t="s">
        <v>549</v>
      </c>
      <c r="BV9" s="753" t="s">
        <v>550</v>
      </c>
      <c r="BW9" s="761" t="s">
        <v>551</v>
      </c>
      <c r="BX9" s="754" t="s">
        <v>552</v>
      </c>
      <c r="BY9" s="761" t="s">
        <v>553</v>
      </c>
      <c r="BZ9" s="754" t="s">
        <v>554</v>
      </c>
      <c r="CA9" s="761" t="s">
        <v>555</v>
      </c>
      <c r="CB9" s="754" t="s">
        <v>556</v>
      </c>
      <c r="CC9" s="753" t="s">
        <v>557</v>
      </c>
    </row>
    <row r="10" spans="1:81" s="54" customFormat="1" ht="15" customHeight="1">
      <c r="A10" s="262"/>
      <c r="B10" s="765" t="s">
        <v>177</v>
      </c>
      <c r="C10" s="346">
        <f>MH1900_INFO!B8</f>
        <v>0</v>
      </c>
      <c r="D10" s="266"/>
      <c r="E10" s="1452" t="s">
        <v>208</v>
      </c>
      <c r="F10" s="767" t="s">
        <v>172</v>
      </c>
      <c r="G10" s="767" t="s">
        <v>172</v>
      </c>
      <c r="H10" s="767" t="s">
        <v>172</v>
      </c>
      <c r="I10" s="767" t="s">
        <v>172</v>
      </c>
      <c r="J10" s="767" t="s">
        <v>172</v>
      </c>
      <c r="K10" s="754" t="s">
        <v>172</v>
      </c>
      <c r="L10" s="767" t="s">
        <v>172</v>
      </c>
      <c r="M10" s="767" t="s">
        <v>172</v>
      </c>
      <c r="N10" s="767" t="s">
        <v>172</v>
      </c>
      <c r="O10" s="767" t="s">
        <v>172</v>
      </c>
      <c r="P10" s="767" t="s">
        <v>172</v>
      </c>
      <c r="Q10" s="767" t="s">
        <v>172</v>
      </c>
      <c r="R10" s="754" t="s">
        <v>172</v>
      </c>
      <c r="S10" s="767" t="s">
        <v>172</v>
      </c>
      <c r="T10" s="767" t="s">
        <v>172</v>
      </c>
      <c r="U10" s="767" t="s">
        <v>172</v>
      </c>
      <c r="V10" s="767" t="s">
        <v>172</v>
      </c>
      <c r="W10" s="767" t="s">
        <v>172</v>
      </c>
      <c r="X10" s="767" t="s">
        <v>172</v>
      </c>
      <c r="Y10" s="754" t="s">
        <v>172</v>
      </c>
      <c r="Z10" s="767" t="s">
        <v>172</v>
      </c>
      <c r="AA10" s="767" t="s">
        <v>172</v>
      </c>
      <c r="AB10" s="767" t="s">
        <v>172</v>
      </c>
      <c r="AC10" s="767" t="s">
        <v>172</v>
      </c>
      <c r="AD10" s="767" t="s">
        <v>172</v>
      </c>
      <c r="AE10" s="767" t="s">
        <v>172</v>
      </c>
      <c r="AF10" s="754" t="s">
        <v>172</v>
      </c>
      <c r="AG10" s="767" t="s">
        <v>172</v>
      </c>
      <c r="AH10" s="767" t="s">
        <v>172</v>
      </c>
      <c r="AI10" s="767" t="s">
        <v>172</v>
      </c>
      <c r="AJ10" s="767" t="s">
        <v>172</v>
      </c>
      <c r="AK10" s="767" t="s">
        <v>172</v>
      </c>
      <c r="AL10" s="767" t="s">
        <v>172</v>
      </c>
      <c r="AM10" s="754" t="s">
        <v>172</v>
      </c>
      <c r="AN10" s="767" t="s">
        <v>172</v>
      </c>
      <c r="AO10" s="767" t="s">
        <v>172</v>
      </c>
      <c r="AP10" s="767" t="s">
        <v>172</v>
      </c>
      <c r="AQ10" s="767" t="s">
        <v>172</v>
      </c>
      <c r="AR10" s="767" t="s">
        <v>172</v>
      </c>
      <c r="AS10" s="767" t="s">
        <v>172</v>
      </c>
      <c r="AT10" s="754" t="s">
        <v>172</v>
      </c>
      <c r="AU10" s="767" t="s">
        <v>172</v>
      </c>
      <c r="AV10" s="767" t="s">
        <v>172</v>
      </c>
      <c r="AW10" s="767" t="s">
        <v>172</v>
      </c>
      <c r="AX10" s="767" t="s">
        <v>172</v>
      </c>
      <c r="AY10" s="767" t="s">
        <v>172</v>
      </c>
      <c r="AZ10" s="767" t="s">
        <v>172</v>
      </c>
      <c r="BA10" s="754" t="s">
        <v>172</v>
      </c>
      <c r="BB10" s="767" t="s">
        <v>172</v>
      </c>
      <c r="BC10" s="767" t="s">
        <v>172</v>
      </c>
      <c r="BD10" s="767" t="s">
        <v>172</v>
      </c>
      <c r="BE10" s="767" t="s">
        <v>172</v>
      </c>
      <c r="BF10" s="767" t="s">
        <v>172</v>
      </c>
      <c r="BG10" s="767" t="s">
        <v>172</v>
      </c>
      <c r="BH10" s="754" t="s">
        <v>172</v>
      </c>
      <c r="BI10" s="767" t="s">
        <v>172</v>
      </c>
      <c r="BJ10" s="767" t="s">
        <v>172</v>
      </c>
      <c r="BK10" s="767" t="s">
        <v>172</v>
      </c>
      <c r="BL10" s="767" t="s">
        <v>172</v>
      </c>
      <c r="BM10" s="767" t="s">
        <v>172</v>
      </c>
      <c r="BN10" s="767" t="s">
        <v>172</v>
      </c>
      <c r="BO10" s="754" t="s">
        <v>172</v>
      </c>
      <c r="BP10" s="767" t="s">
        <v>172</v>
      </c>
      <c r="BQ10" s="767" t="s">
        <v>172</v>
      </c>
      <c r="BR10" s="767" t="s">
        <v>172</v>
      </c>
      <c r="BS10" s="767" t="s">
        <v>172</v>
      </c>
      <c r="BT10" s="767" t="s">
        <v>172</v>
      </c>
      <c r="BU10" s="767" t="s">
        <v>172</v>
      </c>
      <c r="BV10" s="754" t="s">
        <v>172</v>
      </c>
      <c r="BW10" s="767" t="s">
        <v>172</v>
      </c>
      <c r="BX10" s="767" t="s">
        <v>172</v>
      </c>
      <c r="BY10" s="767" t="s">
        <v>172</v>
      </c>
      <c r="BZ10" s="767" t="s">
        <v>172</v>
      </c>
      <c r="CA10" s="767" t="s">
        <v>172</v>
      </c>
      <c r="CB10" s="767" t="s">
        <v>172</v>
      </c>
      <c r="CC10" s="754" t="s">
        <v>172</v>
      </c>
    </row>
    <row r="11" spans="1:81" s="54" customFormat="1" ht="15" customHeight="1">
      <c r="A11" s="51"/>
      <c r="B11" s="765" t="s">
        <v>207</v>
      </c>
      <c r="C11" s="772" t="s">
        <v>618</v>
      </c>
      <c r="D11" s="68"/>
      <c r="E11" s="1453"/>
      <c r="F11" s="766" t="s">
        <v>173</v>
      </c>
      <c r="G11" s="766" t="s">
        <v>173</v>
      </c>
      <c r="H11" s="766" t="s">
        <v>173</v>
      </c>
      <c r="I11" s="766" t="s">
        <v>173</v>
      </c>
      <c r="J11" s="766" t="s">
        <v>173</v>
      </c>
      <c r="K11" s="755" t="s">
        <v>173</v>
      </c>
      <c r="L11" s="768" t="s">
        <v>173</v>
      </c>
      <c r="M11" s="768" t="s">
        <v>173</v>
      </c>
      <c r="N11" s="768" t="s">
        <v>173</v>
      </c>
      <c r="O11" s="768" t="s">
        <v>173</v>
      </c>
      <c r="P11" s="768" t="s">
        <v>173</v>
      </c>
      <c r="Q11" s="768" t="s">
        <v>173</v>
      </c>
      <c r="R11" s="756" t="s">
        <v>173</v>
      </c>
      <c r="S11" s="768" t="s">
        <v>173</v>
      </c>
      <c r="T11" s="768" t="s">
        <v>173</v>
      </c>
      <c r="U11" s="768" t="s">
        <v>173</v>
      </c>
      <c r="V11" s="768" t="s">
        <v>173</v>
      </c>
      <c r="W11" s="768" t="s">
        <v>173</v>
      </c>
      <c r="X11" s="768" t="s">
        <v>173</v>
      </c>
      <c r="Y11" s="756" t="s">
        <v>173</v>
      </c>
      <c r="Z11" s="768" t="s">
        <v>173</v>
      </c>
      <c r="AA11" s="768" t="s">
        <v>173</v>
      </c>
      <c r="AB11" s="768" t="s">
        <v>173</v>
      </c>
      <c r="AC11" s="768" t="s">
        <v>173</v>
      </c>
      <c r="AD11" s="768" t="s">
        <v>173</v>
      </c>
      <c r="AE11" s="768" t="s">
        <v>173</v>
      </c>
      <c r="AF11" s="756" t="s">
        <v>173</v>
      </c>
      <c r="AG11" s="768" t="s">
        <v>173</v>
      </c>
      <c r="AH11" s="768" t="s">
        <v>173</v>
      </c>
      <c r="AI11" s="768" t="s">
        <v>173</v>
      </c>
      <c r="AJ11" s="768" t="s">
        <v>173</v>
      </c>
      <c r="AK11" s="768" t="s">
        <v>173</v>
      </c>
      <c r="AL11" s="768" t="s">
        <v>173</v>
      </c>
      <c r="AM11" s="756" t="s">
        <v>173</v>
      </c>
      <c r="AN11" s="768" t="s">
        <v>173</v>
      </c>
      <c r="AO11" s="768" t="s">
        <v>173</v>
      </c>
      <c r="AP11" s="768" t="s">
        <v>173</v>
      </c>
      <c r="AQ11" s="768" t="s">
        <v>173</v>
      </c>
      <c r="AR11" s="768" t="s">
        <v>173</v>
      </c>
      <c r="AS11" s="768" t="s">
        <v>173</v>
      </c>
      <c r="AT11" s="756" t="s">
        <v>173</v>
      </c>
      <c r="AU11" s="768" t="s">
        <v>173</v>
      </c>
      <c r="AV11" s="768" t="s">
        <v>173</v>
      </c>
      <c r="AW11" s="768" t="s">
        <v>173</v>
      </c>
      <c r="AX11" s="768" t="s">
        <v>173</v>
      </c>
      <c r="AY11" s="768" t="s">
        <v>173</v>
      </c>
      <c r="AZ11" s="768" t="s">
        <v>173</v>
      </c>
      <c r="BA11" s="756" t="s">
        <v>173</v>
      </c>
      <c r="BB11" s="768" t="s">
        <v>173</v>
      </c>
      <c r="BC11" s="768" t="s">
        <v>173</v>
      </c>
      <c r="BD11" s="768" t="s">
        <v>173</v>
      </c>
      <c r="BE11" s="768" t="s">
        <v>173</v>
      </c>
      <c r="BF11" s="768" t="s">
        <v>173</v>
      </c>
      <c r="BG11" s="768" t="s">
        <v>173</v>
      </c>
      <c r="BH11" s="756" t="s">
        <v>173</v>
      </c>
      <c r="BI11" s="768" t="s">
        <v>173</v>
      </c>
      <c r="BJ11" s="768" t="s">
        <v>173</v>
      </c>
      <c r="BK11" s="768" t="s">
        <v>173</v>
      </c>
      <c r="BL11" s="768" t="s">
        <v>173</v>
      </c>
      <c r="BM11" s="768" t="s">
        <v>173</v>
      </c>
      <c r="BN11" s="768" t="s">
        <v>173</v>
      </c>
      <c r="BO11" s="756" t="s">
        <v>173</v>
      </c>
      <c r="BP11" s="768" t="s">
        <v>173</v>
      </c>
      <c r="BQ11" s="768" t="s">
        <v>173</v>
      </c>
      <c r="BR11" s="768" t="s">
        <v>173</v>
      </c>
      <c r="BS11" s="768" t="s">
        <v>173</v>
      </c>
      <c r="BT11" s="768" t="s">
        <v>173</v>
      </c>
      <c r="BU11" s="768" t="s">
        <v>173</v>
      </c>
      <c r="BV11" s="756" t="s">
        <v>173</v>
      </c>
      <c r="BW11" s="768" t="s">
        <v>173</v>
      </c>
      <c r="BX11" s="768" t="s">
        <v>173</v>
      </c>
      <c r="BY11" s="768" t="s">
        <v>173</v>
      </c>
      <c r="BZ11" s="768" t="s">
        <v>173</v>
      </c>
      <c r="CA11" s="768" t="s">
        <v>173</v>
      </c>
      <c r="CB11" s="768" t="s">
        <v>173</v>
      </c>
      <c r="CC11" s="756" t="s">
        <v>173</v>
      </c>
    </row>
    <row r="12" spans="1:81" s="54" customFormat="1" ht="15.75">
      <c r="A12" s="58"/>
      <c r="B12" s="59"/>
      <c r="C12" s="59"/>
      <c r="D12" s="60"/>
      <c r="E12" s="1122" t="s">
        <v>941</v>
      </c>
      <c r="F12" s="757" t="str">
        <f ca="1">GetInfo("Service Function", F6)</f>
        <v/>
      </c>
      <c r="G12" s="757" t="str">
        <f t="shared" ref="G12:CC12" ca="1" si="4">GetInfo("Service Function", G6)</f>
        <v/>
      </c>
      <c r="H12" s="757" t="str">
        <f t="shared" ca="1" si="4"/>
        <v/>
      </c>
      <c r="I12" s="757" t="str">
        <f t="shared" ca="1" si="4"/>
        <v/>
      </c>
      <c r="J12" s="757" t="str">
        <f t="shared" ca="1" si="4"/>
        <v/>
      </c>
      <c r="K12" s="757" t="str">
        <f t="shared" ca="1" si="4"/>
        <v/>
      </c>
      <c r="L12" s="757" t="str">
        <f t="shared" ca="1" si="4"/>
        <v/>
      </c>
      <c r="M12" s="757" t="str">
        <f t="shared" ca="1" si="4"/>
        <v/>
      </c>
      <c r="N12" s="757" t="str">
        <f t="shared" ca="1" si="4"/>
        <v/>
      </c>
      <c r="O12" s="757" t="str">
        <f t="shared" ca="1" si="4"/>
        <v/>
      </c>
      <c r="P12" s="757" t="str">
        <f t="shared" ca="1" si="4"/>
        <v/>
      </c>
      <c r="Q12" s="757" t="str">
        <f t="shared" ca="1" si="4"/>
        <v/>
      </c>
      <c r="R12" s="757" t="str">
        <f t="shared" ca="1" si="4"/>
        <v/>
      </c>
      <c r="S12" s="757" t="str">
        <f t="shared" ca="1" si="4"/>
        <v/>
      </c>
      <c r="T12" s="757" t="str">
        <f t="shared" ca="1" si="4"/>
        <v/>
      </c>
      <c r="U12" s="757" t="str">
        <f t="shared" ca="1" si="4"/>
        <v/>
      </c>
      <c r="V12" s="757" t="str">
        <f t="shared" ca="1" si="4"/>
        <v/>
      </c>
      <c r="W12" s="757" t="str">
        <f t="shared" ca="1" si="4"/>
        <v/>
      </c>
      <c r="X12" s="757" t="str">
        <f t="shared" ca="1" si="4"/>
        <v/>
      </c>
      <c r="Y12" s="757" t="str">
        <f t="shared" ca="1" si="4"/>
        <v/>
      </c>
      <c r="Z12" s="757" t="str">
        <f t="shared" ca="1" si="4"/>
        <v/>
      </c>
      <c r="AA12" s="757" t="str">
        <f t="shared" ca="1" si="4"/>
        <v/>
      </c>
      <c r="AB12" s="757" t="str">
        <f t="shared" ca="1" si="4"/>
        <v/>
      </c>
      <c r="AC12" s="757" t="str">
        <f t="shared" ca="1" si="4"/>
        <v/>
      </c>
      <c r="AD12" s="757" t="str">
        <f t="shared" ca="1" si="4"/>
        <v/>
      </c>
      <c r="AE12" s="757" t="str">
        <f t="shared" ca="1" si="4"/>
        <v/>
      </c>
      <c r="AF12" s="757" t="str">
        <f t="shared" ca="1" si="4"/>
        <v/>
      </c>
      <c r="AG12" s="757" t="str">
        <f t="shared" ca="1" si="4"/>
        <v/>
      </c>
      <c r="AH12" s="757" t="str">
        <f t="shared" ca="1" si="4"/>
        <v/>
      </c>
      <c r="AI12" s="757" t="str">
        <f t="shared" ca="1" si="4"/>
        <v/>
      </c>
      <c r="AJ12" s="757" t="str">
        <f t="shared" ca="1" si="4"/>
        <v/>
      </c>
      <c r="AK12" s="757" t="str">
        <f t="shared" ca="1" si="4"/>
        <v/>
      </c>
      <c r="AL12" s="757" t="str">
        <f t="shared" ca="1" si="4"/>
        <v/>
      </c>
      <c r="AM12" s="757" t="str">
        <f t="shared" ca="1" si="4"/>
        <v/>
      </c>
      <c r="AN12" s="757" t="str">
        <f t="shared" ca="1" si="4"/>
        <v/>
      </c>
      <c r="AO12" s="757" t="str">
        <f t="shared" ca="1" si="4"/>
        <v/>
      </c>
      <c r="AP12" s="757" t="str">
        <f t="shared" ca="1" si="4"/>
        <v/>
      </c>
      <c r="AQ12" s="757" t="str">
        <f t="shared" ca="1" si="4"/>
        <v/>
      </c>
      <c r="AR12" s="757" t="str">
        <f t="shared" ca="1" si="4"/>
        <v/>
      </c>
      <c r="AS12" s="757" t="str">
        <f t="shared" ca="1" si="4"/>
        <v/>
      </c>
      <c r="AT12" s="757" t="str">
        <f t="shared" ca="1" si="4"/>
        <v/>
      </c>
      <c r="AU12" s="757" t="str">
        <f t="shared" ca="1" si="4"/>
        <v/>
      </c>
      <c r="AV12" s="757" t="str">
        <f t="shared" ca="1" si="4"/>
        <v/>
      </c>
      <c r="AW12" s="757" t="str">
        <f t="shared" ca="1" si="4"/>
        <v/>
      </c>
      <c r="AX12" s="757" t="str">
        <f t="shared" ca="1" si="4"/>
        <v/>
      </c>
      <c r="AY12" s="757" t="str">
        <f t="shared" ca="1" si="4"/>
        <v/>
      </c>
      <c r="AZ12" s="757" t="str">
        <f t="shared" ca="1" si="4"/>
        <v/>
      </c>
      <c r="BA12" s="757" t="str">
        <f t="shared" ca="1" si="4"/>
        <v/>
      </c>
      <c r="BB12" s="757" t="str">
        <f t="shared" ca="1" si="4"/>
        <v/>
      </c>
      <c r="BC12" s="757" t="str">
        <f t="shared" ca="1" si="4"/>
        <v/>
      </c>
      <c r="BD12" s="757" t="str">
        <f t="shared" ca="1" si="4"/>
        <v/>
      </c>
      <c r="BE12" s="757" t="str">
        <f t="shared" ca="1" si="4"/>
        <v/>
      </c>
      <c r="BF12" s="757" t="str">
        <f t="shared" ca="1" si="4"/>
        <v/>
      </c>
      <c r="BG12" s="757" t="str">
        <f t="shared" ca="1" si="4"/>
        <v/>
      </c>
      <c r="BH12" s="757" t="str">
        <f t="shared" ca="1" si="4"/>
        <v/>
      </c>
      <c r="BI12" s="757" t="str">
        <f t="shared" ca="1" si="4"/>
        <v/>
      </c>
      <c r="BJ12" s="757" t="str">
        <f t="shared" ca="1" si="4"/>
        <v/>
      </c>
      <c r="BK12" s="757" t="str">
        <f t="shared" ca="1" si="4"/>
        <v/>
      </c>
      <c r="BL12" s="757" t="str">
        <f t="shared" ca="1" si="4"/>
        <v/>
      </c>
      <c r="BM12" s="757" t="str">
        <f t="shared" ca="1" si="4"/>
        <v/>
      </c>
      <c r="BN12" s="757" t="str">
        <f t="shared" ca="1" si="4"/>
        <v/>
      </c>
      <c r="BO12" s="757" t="str">
        <f t="shared" ca="1" si="4"/>
        <v/>
      </c>
      <c r="BP12" s="757" t="str">
        <f t="shared" ca="1" si="4"/>
        <v/>
      </c>
      <c r="BQ12" s="757" t="str">
        <f t="shared" ca="1" si="4"/>
        <v/>
      </c>
      <c r="BR12" s="757" t="str">
        <f t="shared" ca="1" si="4"/>
        <v/>
      </c>
      <c r="BS12" s="757" t="str">
        <f t="shared" ca="1" si="4"/>
        <v/>
      </c>
      <c r="BT12" s="757" t="str">
        <f t="shared" ca="1" si="4"/>
        <v/>
      </c>
      <c r="BU12" s="757" t="str">
        <f t="shared" ca="1" si="4"/>
        <v/>
      </c>
      <c r="BV12" s="757" t="str">
        <f t="shared" ca="1" si="4"/>
        <v/>
      </c>
      <c r="BW12" s="757" t="str">
        <f t="shared" ca="1" si="4"/>
        <v/>
      </c>
      <c r="BX12" s="757" t="str">
        <f t="shared" ca="1" si="4"/>
        <v/>
      </c>
      <c r="BY12" s="757" t="str">
        <f t="shared" ca="1" si="4"/>
        <v/>
      </c>
      <c r="BZ12" s="757" t="str">
        <f t="shared" ca="1" si="4"/>
        <v/>
      </c>
      <c r="CA12" s="757" t="str">
        <f t="shared" ca="1" si="4"/>
        <v/>
      </c>
      <c r="CB12" s="757" t="str">
        <f t="shared" ca="1" si="4"/>
        <v/>
      </c>
      <c r="CC12" s="757" t="str">
        <f t="shared" ca="1" si="4"/>
        <v/>
      </c>
    </row>
    <row r="13" spans="1:81" s="63" customFormat="1" ht="15" customHeight="1">
      <c r="A13" s="110">
        <v>1</v>
      </c>
      <c r="B13" s="1413" t="s">
        <v>209</v>
      </c>
      <c r="C13" s="1442"/>
      <c r="D13" s="1422"/>
      <c r="E13" s="1222">
        <f>SUM(F13:CC13)</f>
        <v>0</v>
      </c>
      <c r="F13" s="1209">
        <f>IF($E$15&gt;0,F15/$E$15,0)</f>
        <v>0</v>
      </c>
      <c r="G13" s="1209">
        <f t="shared" ref="G13:CC13" si="5">IF($E$15&gt;0,G15/$E$15,0)</f>
        <v>0</v>
      </c>
      <c r="H13" s="1209">
        <f t="shared" si="5"/>
        <v>0</v>
      </c>
      <c r="I13" s="1209">
        <f t="shared" si="5"/>
        <v>0</v>
      </c>
      <c r="J13" s="1209">
        <f t="shared" si="5"/>
        <v>0</v>
      </c>
      <c r="K13" s="1209">
        <f t="shared" si="5"/>
        <v>0</v>
      </c>
      <c r="L13" s="1209">
        <f t="shared" si="5"/>
        <v>0</v>
      </c>
      <c r="M13" s="1209">
        <f t="shared" si="5"/>
        <v>0</v>
      </c>
      <c r="N13" s="1209">
        <f t="shared" si="5"/>
        <v>0</v>
      </c>
      <c r="O13" s="1209">
        <f t="shared" si="5"/>
        <v>0</v>
      </c>
      <c r="P13" s="1209">
        <f t="shared" si="5"/>
        <v>0</v>
      </c>
      <c r="Q13" s="1209">
        <f t="shared" si="5"/>
        <v>0</v>
      </c>
      <c r="R13" s="1209">
        <f t="shared" si="5"/>
        <v>0</v>
      </c>
      <c r="S13" s="1209">
        <f t="shared" si="5"/>
        <v>0</v>
      </c>
      <c r="T13" s="1209">
        <f t="shared" si="5"/>
        <v>0</v>
      </c>
      <c r="U13" s="1209">
        <f t="shared" si="5"/>
        <v>0</v>
      </c>
      <c r="V13" s="1209">
        <f t="shared" si="5"/>
        <v>0</v>
      </c>
      <c r="W13" s="1209">
        <f t="shared" si="5"/>
        <v>0</v>
      </c>
      <c r="X13" s="1209">
        <f t="shared" si="5"/>
        <v>0</v>
      </c>
      <c r="Y13" s="1209">
        <f t="shared" si="5"/>
        <v>0</v>
      </c>
      <c r="Z13" s="1209">
        <f t="shared" si="5"/>
        <v>0</v>
      </c>
      <c r="AA13" s="1209">
        <f t="shared" si="5"/>
        <v>0</v>
      </c>
      <c r="AB13" s="1209">
        <f t="shared" si="5"/>
        <v>0</v>
      </c>
      <c r="AC13" s="1209">
        <f t="shared" si="5"/>
        <v>0</v>
      </c>
      <c r="AD13" s="1209">
        <f t="shared" si="5"/>
        <v>0</v>
      </c>
      <c r="AE13" s="1209">
        <f t="shared" si="5"/>
        <v>0</v>
      </c>
      <c r="AF13" s="1209">
        <f t="shared" si="5"/>
        <v>0</v>
      </c>
      <c r="AG13" s="1209">
        <f t="shared" si="5"/>
        <v>0</v>
      </c>
      <c r="AH13" s="1209">
        <f t="shared" si="5"/>
        <v>0</v>
      </c>
      <c r="AI13" s="1209">
        <f t="shared" si="5"/>
        <v>0</v>
      </c>
      <c r="AJ13" s="1209">
        <f t="shared" si="5"/>
        <v>0</v>
      </c>
      <c r="AK13" s="1209">
        <f t="shared" si="5"/>
        <v>0</v>
      </c>
      <c r="AL13" s="1209">
        <f t="shared" si="5"/>
        <v>0</v>
      </c>
      <c r="AM13" s="1209">
        <f t="shared" si="5"/>
        <v>0</v>
      </c>
      <c r="AN13" s="1209">
        <f t="shared" si="5"/>
        <v>0</v>
      </c>
      <c r="AO13" s="1209">
        <f t="shared" si="5"/>
        <v>0</v>
      </c>
      <c r="AP13" s="1209">
        <f t="shared" si="5"/>
        <v>0</v>
      </c>
      <c r="AQ13" s="1209">
        <f t="shared" si="5"/>
        <v>0</v>
      </c>
      <c r="AR13" s="1209">
        <f t="shared" si="5"/>
        <v>0</v>
      </c>
      <c r="AS13" s="1209">
        <f t="shared" si="5"/>
        <v>0</v>
      </c>
      <c r="AT13" s="1209">
        <f t="shared" si="5"/>
        <v>0</v>
      </c>
      <c r="AU13" s="1209">
        <f t="shared" si="5"/>
        <v>0</v>
      </c>
      <c r="AV13" s="1209">
        <f t="shared" si="5"/>
        <v>0</v>
      </c>
      <c r="AW13" s="1209">
        <f t="shared" si="5"/>
        <v>0</v>
      </c>
      <c r="AX13" s="1209">
        <f t="shared" si="5"/>
        <v>0</v>
      </c>
      <c r="AY13" s="1209">
        <f t="shared" si="5"/>
        <v>0</v>
      </c>
      <c r="AZ13" s="1209">
        <f t="shared" si="5"/>
        <v>0</v>
      </c>
      <c r="BA13" s="1209">
        <f t="shared" si="5"/>
        <v>0</v>
      </c>
      <c r="BB13" s="1209">
        <f t="shared" si="5"/>
        <v>0</v>
      </c>
      <c r="BC13" s="1209">
        <f t="shared" si="5"/>
        <v>0</v>
      </c>
      <c r="BD13" s="1209">
        <f t="shared" si="5"/>
        <v>0</v>
      </c>
      <c r="BE13" s="1209">
        <f t="shared" si="5"/>
        <v>0</v>
      </c>
      <c r="BF13" s="1209">
        <f t="shared" si="5"/>
        <v>0</v>
      </c>
      <c r="BG13" s="1209">
        <f t="shared" si="5"/>
        <v>0</v>
      </c>
      <c r="BH13" s="1209">
        <f t="shared" si="5"/>
        <v>0</v>
      </c>
      <c r="BI13" s="1209">
        <f t="shared" si="5"/>
        <v>0</v>
      </c>
      <c r="BJ13" s="1209">
        <f t="shared" si="5"/>
        <v>0</v>
      </c>
      <c r="BK13" s="1209">
        <f t="shared" si="5"/>
        <v>0</v>
      </c>
      <c r="BL13" s="1209">
        <f t="shared" si="5"/>
        <v>0</v>
      </c>
      <c r="BM13" s="1209">
        <f t="shared" si="5"/>
        <v>0</v>
      </c>
      <c r="BN13" s="1209">
        <f t="shared" si="5"/>
        <v>0</v>
      </c>
      <c r="BO13" s="1209">
        <f t="shared" si="5"/>
        <v>0</v>
      </c>
      <c r="BP13" s="1209">
        <f t="shared" si="5"/>
        <v>0</v>
      </c>
      <c r="BQ13" s="1209">
        <f t="shared" si="5"/>
        <v>0</v>
      </c>
      <c r="BR13" s="1209">
        <f t="shared" si="5"/>
        <v>0</v>
      </c>
      <c r="BS13" s="1209">
        <f t="shared" si="5"/>
        <v>0</v>
      </c>
      <c r="BT13" s="1209">
        <f t="shared" si="5"/>
        <v>0</v>
      </c>
      <c r="BU13" s="1209">
        <f t="shared" si="5"/>
        <v>0</v>
      </c>
      <c r="BV13" s="1209">
        <f t="shared" si="5"/>
        <v>0</v>
      </c>
      <c r="BW13" s="1209">
        <f t="shared" si="5"/>
        <v>0</v>
      </c>
      <c r="BX13" s="1209">
        <f t="shared" si="5"/>
        <v>0</v>
      </c>
      <c r="BY13" s="1209">
        <f t="shared" si="5"/>
        <v>0</v>
      </c>
      <c r="BZ13" s="1209">
        <f t="shared" si="5"/>
        <v>0</v>
      </c>
      <c r="CA13" s="1209">
        <f t="shared" si="5"/>
        <v>0</v>
      </c>
      <c r="CB13" s="1209">
        <f t="shared" si="5"/>
        <v>0</v>
      </c>
      <c r="CC13" s="1209">
        <f t="shared" si="5"/>
        <v>0</v>
      </c>
    </row>
    <row r="14" spans="1:81" s="63" customFormat="1" ht="15" customHeight="1">
      <c r="A14" s="110">
        <v>2</v>
      </c>
      <c r="B14" s="1413" t="s">
        <v>210</v>
      </c>
      <c r="C14" s="1442"/>
      <c r="D14" s="1422"/>
      <c r="E14" s="1210"/>
      <c r="F14" s="1208">
        <f ca="1">GetInfo("Total Units", F6)</f>
        <v>0</v>
      </c>
      <c r="G14" s="1208">
        <f t="shared" ref="G14:CC14" ca="1" si="6">GetInfo("Total Units", G6)</f>
        <v>0</v>
      </c>
      <c r="H14" s="1208">
        <f t="shared" ca="1" si="6"/>
        <v>0</v>
      </c>
      <c r="I14" s="1208">
        <f t="shared" ca="1" si="6"/>
        <v>0</v>
      </c>
      <c r="J14" s="1208">
        <f t="shared" ca="1" si="6"/>
        <v>0</v>
      </c>
      <c r="K14" s="1208">
        <f t="shared" ca="1" si="6"/>
        <v>0</v>
      </c>
      <c r="L14" s="1208">
        <f t="shared" ca="1" si="6"/>
        <v>0</v>
      </c>
      <c r="M14" s="1208">
        <f t="shared" ca="1" si="6"/>
        <v>0</v>
      </c>
      <c r="N14" s="1208">
        <f t="shared" ca="1" si="6"/>
        <v>0</v>
      </c>
      <c r="O14" s="1208">
        <f t="shared" ca="1" si="6"/>
        <v>0</v>
      </c>
      <c r="P14" s="1208">
        <f t="shared" ca="1" si="6"/>
        <v>0</v>
      </c>
      <c r="Q14" s="1208">
        <f t="shared" ca="1" si="6"/>
        <v>0</v>
      </c>
      <c r="R14" s="1208">
        <f t="shared" ca="1" si="6"/>
        <v>0</v>
      </c>
      <c r="S14" s="1208">
        <f t="shared" ca="1" si="6"/>
        <v>0</v>
      </c>
      <c r="T14" s="1208">
        <f t="shared" ca="1" si="6"/>
        <v>0</v>
      </c>
      <c r="U14" s="1208">
        <f t="shared" ca="1" si="6"/>
        <v>0</v>
      </c>
      <c r="V14" s="1208">
        <f t="shared" ca="1" si="6"/>
        <v>0</v>
      </c>
      <c r="W14" s="1208">
        <f t="shared" ca="1" si="6"/>
        <v>0</v>
      </c>
      <c r="X14" s="1208">
        <f t="shared" ca="1" si="6"/>
        <v>0</v>
      </c>
      <c r="Y14" s="1208">
        <f t="shared" ca="1" si="6"/>
        <v>0</v>
      </c>
      <c r="Z14" s="1208">
        <f t="shared" ca="1" si="6"/>
        <v>0</v>
      </c>
      <c r="AA14" s="1208">
        <f t="shared" ca="1" si="6"/>
        <v>0</v>
      </c>
      <c r="AB14" s="1208">
        <f t="shared" ca="1" si="6"/>
        <v>0</v>
      </c>
      <c r="AC14" s="1208">
        <f t="shared" ca="1" si="6"/>
        <v>0</v>
      </c>
      <c r="AD14" s="1208">
        <f t="shared" ca="1" si="6"/>
        <v>0</v>
      </c>
      <c r="AE14" s="1208">
        <f t="shared" ca="1" si="6"/>
        <v>0</v>
      </c>
      <c r="AF14" s="1208">
        <f t="shared" ca="1" si="6"/>
        <v>0</v>
      </c>
      <c r="AG14" s="1208">
        <f t="shared" ca="1" si="6"/>
        <v>0</v>
      </c>
      <c r="AH14" s="1208">
        <f t="shared" ca="1" si="6"/>
        <v>0</v>
      </c>
      <c r="AI14" s="1208">
        <f t="shared" ca="1" si="6"/>
        <v>0</v>
      </c>
      <c r="AJ14" s="1208">
        <f t="shared" ca="1" si="6"/>
        <v>0</v>
      </c>
      <c r="AK14" s="1208">
        <f t="shared" ca="1" si="6"/>
        <v>0</v>
      </c>
      <c r="AL14" s="1208">
        <f t="shared" ca="1" si="6"/>
        <v>0</v>
      </c>
      <c r="AM14" s="1208">
        <f t="shared" ca="1" si="6"/>
        <v>0</v>
      </c>
      <c r="AN14" s="1208">
        <f t="shared" ca="1" si="6"/>
        <v>0</v>
      </c>
      <c r="AO14" s="1208">
        <f t="shared" ca="1" si="6"/>
        <v>0</v>
      </c>
      <c r="AP14" s="1208">
        <f t="shared" ca="1" si="6"/>
        <v>0</v>
      </c>
      <c r="AQ14" s="1208">
        <f t="shared" ca="1" si="6"/>
        <v>0</v>
      </c>
      <c r="AR14" s="1208">
        <f t="shared" ca="1" si="6"/>
        <v>0</v>
      </c>
      <c r="AS14" s="1208">
        <f t="shared" ca="1" si="6"/>
        <v>0</v>
      </c>
      <c r="AT14" s="1208">
        <f t="shared" ca="1" si="6"/>
        <v>0</v>
      </c>
      <c r="AU14" s="1208">
        <f t="shared" ca="1" si="6"/>
        <v>0</v>
      </c>
      <c r="AV14" s="1208">
        <f t="shared" ca="1" si="6"/>
        <v>0</v>
      </c>
      <c r="AW14" s="1208">
        <f t="shared" ca="1" si="6"/>
        <v>0</v>
      </c>
      <c r="AX14" s="1208">
        <f t="shared" ca="1" si="6"/>
        <v>0</v>
      </c>
      <c r="AY14" s="1208">
        <f t="shared" ca="1" si="6"/>
        <v>0</v>
      </c>
      <c r="AZ14" s="1208">
        <f t="shared" ca="1" si="6"/>
        <v>0</v>
      </c>
      <c r="BA14" s="1208">
        <f t="shared" ca="1" si="6"/>
        <v>0</v>
      </c>
      <c r="BB14" s="1208">
        <f t="shared" ca="1" si="6"/>
        <v>0</v>
      </c>
      <c r="BC14" s="1208">
        <f t="shared" ca="1" si="6"/>
        <v>0</v>
      </c>
      <c r="BD14" s="1208">
        <f t="shared" ca="1" si="6"/>
        <v>0</v>
      </c>
      <c r="BE14" s="1208">
        <f t="shared" ca="1" si="6"/>
        <v>0</v>
      </c>
      <c r="BF14" s="1208">
        <f t="shared" ca="1" si="6"/>
        <v>0</v>
      </c>
      <c r="BG14" s="1208">
        <f t="shared" ca="1" si="6"/>
        <v>0</v>
      </c>
      <c r="BH14" s="1208">
        <f t="shared" ca="1" si="6"/>
        <v>0</v>
      </c>
      <c r="BI14" s="1208">
        <f t="shared" ca="1" si="6"/>
        <v>0</v>
      </c>
      <c r="BJ14" s="1208">
        <f t="shared" ca="1" si="6"/>
        <v>0</v>
      </c>
      <c r="BK14" s="1208">
        <f t="shared" ca="1" si="6"/>
        <v>0</v>
      </c>
      <c r="BL14" s="1208">
        <f t="shared" ca="1" si="6"/>
        <v>0</v>
      </c>
      <c r="BM14" s="1208">
        <f t="shared" ca="1" si="6"/>
        <v>0</v>
      </c>
      <c r="BN14" s="1208">
        <f t="shared" ca="1" si="6"/>
        <v>0</v>
      </c>
      <c r="BO14" s="1208">
        <f t="shared" ca="1" si="6"/>
        <v>0</v>
      </c>
      <c r="BP14" s="1208">
        <f t="shared" ca="1" si="6"/>
        <v>0</v>
      </c>
      <c r="BQ14" s="1208">
        <f t="shared" ca="1" si="6"/>
        <v>0</v>
      </c>
      <c r="BR14" s="1208">
        <f t="shared" ca="1" si="6"/>
        <v>0</v>
      </c>
      <c r="BS14" s="1208">
        <f t="shared" ca="1" si="6"/>
        <v>0</v>
      </c>
      <c r="BT14" s="1208">
        <f t="shared" ca="1" si="6"/>
        <v>0</v>
      </c>
      <c r="BU14" s="1208">
        <f t="shared" ca="1" si="6"/>
        <v>0</v>
      </c>
      <c r="BV14" s="1208">
        <f t="shared" ca="1" si="6"/>
        <v>0</v>
      </c>
      <c r="BW14" s="1208">
        <f t="shared" ca="1" si="6"/>
        <v>0</v>
      </c>
      <c r="BX14" s="1208">
        <f t="shared" ca="1" si="6"/>
        <v>0</v>
      </c>
      <c r="BY14" s="1208">
        <f t="shared" ca="1" si="6"/>
        <v>0</v>
      </c>
      <c r="BZ14" s="1208">
        <f t="shared" ca="1" si="6"/>
        <v>0</v>
      </c>
      <c r="CA14" s="1208">
        <f t="shared" ca="1" si="6"/>
        <v>0</v>
      </c>
      <c r="CB14" s="1208">
        <f t="shared" ca="1" si="6"/>
        <v>0</v>
      </c>
      <c r="CC14" s="1208">
        <f t="shared" ca="1" si="6"/>
        <v>0</v>
      </c>
    </row>
    <row r="15" spans="1:81" s="63" customFormat="1" ht="15" customHeight="1">
      <c r="A15" s="110">
        <v>3</v>
      </c>
      <c r="B15" s="1413" t="s">
        <v>211</v>
      </c>
      <c r="C15" s="1442"/>
      <c r="D15" s="1422"/>
      <c r="E15" s="1208">
        <f>MH1901_Schedule_C!I131</f>
        <v>0</v>
      </c>
      <c r="F15" s="1208">
        <f ca="1">GetInfo("Gross Cost", F6)</f>
        <v>0</v>
      </c>
      <c r="G15" s="1208">
        <f t="shared" ref="G15:CC15" ca="1" si="7">GetInfo("Gross Cost", G6)</f>
        <v>0</v>
      </c>
      <c r="H15" s="1208">
        <f t="shared" ca="1" si="7"/>
        <v>0</v>
      </c>
      <c r="I15" s="1208">
        <f t="shared" ca="1" si="7"/>
        <v>0</v>
      </c>
      <c r="J15" s="1208">
        <f t="shared" ca="1" si="7"/>
        <v>0</v>
      </c>
      <c r="K15" s="1208">
        <f t="shared" ca="1" si="7"/>
        <v>0</v>
      </c>
      <c r="L15" s="1208">
        <f t="shared" ca="1" si="7"/>
        <v>0</v>
      </c>
      <c r="M15" s="1208">
        <f t="shared" ca="1" si="7"/>
        <v>0</v>
      </c>
      <c r="N15" s="1208">
        <f t="shared" ca="1" si="7"/>
        <v>0</v>
      </c>
      <c r="O15" s="1208">
        <f t="shared" ca="1" si="7"/>
        <v>0</v>
      </c>
      <c r="P15" s="1208">
        <f t="shared" ca="1" si="7"/>
        <v>0</v>
      </c>
      <c r="Q15" s="1208">
        <f t="shared" ca="1" si="7"/>
        <v>0</v>
      </c>
      <c r="R15" s="1208">
        <f t="shared" ca="1" si="7"/>
        <v>0</v>
      </c>
      <c r="S15" s="1208">
        <f t="shared" ca="1" si="7"/>
        <v>0</v>
      </c>
      <c r="T15" s="1208">
        <f t="shared" ca="1" si="7"/>
        <v>0</v>
      </c>
      <c r="U15" s="1208">
        <f t="shared" ca="1" si="7"/>
        <v>0</v>
      </c>
      <c r="V15" s="1208">
        <f t="shared" ca="1" si="7"/>
        <v>0</v>
      </c>
      <c r="W15" s="1208">
        <f t="shared" ca="1" si="7"/>
        <v>0</v>
      </c>
      <c r="X15" s="1208">
        <f t="shared" ca="1" si="7"/>
        <v>0</v>
      </c>
      <c r="Y15" s="1208">
        <f t="shared" ca="1" si="7"/>
        <v>0</v>
      </c>
      <c r="Z15" s="1208">
        <f t="shared" ca="1" si="7"/>
        <v>0</v>
      </c>
      <c r="AA15" s="1208">
        <f t="shared" ca="1" si="7"/>
        <v>0</v>
      </c>
      <c r="AB15" s="1208">
        <f t="shared" ca="1" si="7"/>
        <v>0</v>
      </c>
      <c r="AC15" s="1208">
        <f t="shared" ca="1" si="7"/>
        <v>0</v>
      </c>
      <c r="AD15" s="1208">
        <f t="shared" ca="1" si="7"/>
        <v>0</v>
      </c>
      <c r="AE15" s="1208">
        <f t="shared" ca="1" si="7"/>
        <v>0</v>
      </c>
      <c r="AF15" s="1208">
        <f t="shared" ca="1" si="7"/>
        <v>0</v>
      </c>
      <c r="AG15" s="1208">
        <f t="shared" ca="1" si="7"/>
        <v>0</v>
      </c>
      <c r="AH15" s="1208">
        <f t="shared" ca="1" si="7"/>
        <v>0</v>
      </c>
      <c r="AI15" s="1208">
        <f t="shared" ca="1" si="7"/>
        <v>0</v>
      </c>
      <c r="AJ15" s="1208">
        <f t="shared" ca="1" si="7"/>
        <v>0</v>
      </c>
      <c r="AK15" s="1208">
        <f t="shared" ca="1" si="7"/>
        <v>0</v>
      </c>
      <c r="AL15" s="1208">
        <f t="shared" ca="1" si="7"/>
        <v>0</v>
      </c>
      <c r="AM15" s="1208">
        <f t="shared" ca="1" si="7"/>
        <v>0</v>
      </c>
      <c r="AN15" s="1208">
        <f t="shared" ca="1" si="7"/>
        <v>0</v>
      </c>
      <c r="AO15" s="1208">
        <f t="shared" ca="1" si="7"/>
        <v>0</v>
      </c>
      <c r="AP15" s="1208">
        <f t="shared" ca="1" si="7"/>
        <v>0</v>
      </c>
      <c r="AQ15" s="1208">
        <f t="shared" ca="1" si="7"/>
        <v>0</v>
      </c>
      <c r="AR15" s="1208">
        <f t="shared" ca="1" si="7"/>
        <v>0</v>
      </c>
      <c r="AS15" s="1208">
        <f t="shared" ca="1" si="7"/>
        <v>0</v>
      </c>
      <c r="AT15" s="1208">
        <f t="shared" ca="1" si="7"/>
        <v>0</v>
      </c>
      <c r="AU15" s="1208">
        <f t="shared" ca="1" si="7"/>
        <v>0</v>
      </c>
      <c r="AV15" s="1208">
        <f t="shared" ca="1" si="7"/>
        <v>0</v>
      </c>
      <c r="AW15" s="1208">
        <f t="shared" ca="1" si="7"/>
        <v>0</v>
      </c>
      <c r="AX15" s="1208">
        <f t="shared" ca="1" si="7"/>
        <v>0</v>
      </c>
      <c r="AY15" s="1208">
        <f t="shared" ca="1" si="7"/>
        <v>0</v>
      </c>
      <c r="AZ15" s="1208">
        <f t="shared" ca="1" si="7"/>
        <v>0</v>
      </c>
      <c r="BA15" s="1208">
        <f t="shared" ca="1" si="7"/>
        <v>0</v>
      </c>
      <c r="BB15" s="1208">
        <f t="shared" ca="1" si="7"/>
        <v>0</v>
      </c>
      <c r="BC15" s="1208">
        <f t="shared" ca="1" si="7"/>
        <v>0</v>
      </c>
      <c r="BD15" s="1208">
        <f t="shared" ca="1" si="7"/>
        <v>0</v>
      </c>
      <c r="BE15" s="1208">
        <f t="shared" ca="1" si="7"/>
        <v>0</v>
      </c>
      <c r="BF15" s="1208">
        <f t="shared" ca="1" si="7"/>
        <v>0</v>
      </c>
      <c r="BG15" s="1208">
        <f t="shared" ca="1" si="7"/>
        <v>0</v>
      </c>
      <c r="BH15" s="1208">
        <f t="shared" ca="1" si="7"/>
        <v>0</v>
      </c>
      <c r="BI15" s="1208">
        <f t="shared" ca="1" si="7"/>
        <v>0</v>
      </c>
      <c r="BJ15" s="1208">
        <f t="shared" ca="1" si="7"/>
        <v>0</v>
      </c>
      <c r="BK15" s="1208">
        <f t="shared" ca="1" si="7"/>
        <v>0</v>
      </c>
      <c r="BL15" s="1208">
        <f t="shared" ca="1" si="7"/>
        <v>0</v>
      </c>
      <c r="BM15" s="1208">
        <f t="shared" ca="1" si="7"/>
        <v>0</v>
      </c>
      <c r="BN15" s="1208">
        <f t="shared" ca="1" si="7"/>
        <v>0</v>
      </c>
      <c r="BO15" s="1208">
        <f t="shared" ca="1" si="7"/>
        <v>0</v>
      </c>
      <c r="BP15" s="1208">
        <f t="shared" ca="1" si="7"/>
        <v>0</v>
      </c>
      <c r="BQ15" s="1208">
        <f t="shared" ca="1" si="7"/>
        <v>0</v>
      </c>
      <c r="BR15" s="1208">
        <f t="shared" ca="1" si="7"/>
        <v>0</v>
      </c>
      <c r="BS15" s="1208">
        <f t="shared" ca="1" si="7"/>
        <v>0</v>
      </c>
      <c r="BT15" s="1208">
        <f t="shared" ca="1" si="7"/>
        <v>0</v>
      </c>
      <c r="BU15" s="1208">
        <f t="shared" ca="1" si="7"/>
        <v>0</v>
      </c>
      <c r="BV15" s="1208">
        <f t="shared" ca="1" si="7"/>
        <v>0</v>
      </c>
      <c r="BW15" s="1208">
        <f t="shared" ca="1" si="7"/>
        <v>0</v>
      </c>
      <c r="BX15" s="1208">
        <f t="shared" ca="1" si="7"/>
        <v>0</v>
      </c>
      <c r="BY15" s="1208">
        <f t="shared" ca="1" si="7"/>
        <v>0</v>
      </c>
      <c r="BZ15" s="1208">
        <f t="shared" ca="1" si="7"/>
        <v>0</v>
      </c>
      <c r="CA15" s="1208">
        <f t="shared" ca="1" si="7"/>
        <v>0</v>
      </c>
      <c r="CB15" s="1208">
        <f t="shared" ca="1" si="7"/>
        <v>0</v>
      </c>
      <c r="CC15" s="1208">
        <f t="shared" ca="1" si="7"/>
        <v>0</v>
      </c>
    </row>
    <row r="16" spans="1:81" s="63" customFormat="1" ht="3.75" customHeight="1">
      <c r="A16" s="111"/>
      <c r="B16" s="64"/>
      <c r="C16" s="65"/>
      <c r="D16" s="66"/>
      <c r="E16" s="1210"/>
      <c r="F16" s="1210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210"/>
      <c r="S16" s="1210"/>
      <c r="T16" s="1210"/>
      <c r="U16" s="1210"/>
      <c r="V16" s="1210"/>
      <c r="W16" s="1210"/>
      <c r="X16" s="1210"/>
      <c r="Y16" s="1210"/>
      <c r="Z16" s="1223"/>
      <c r="AA16" s="1223"/>
      <c r="AB16" s="1223"/>
      <c r="AC16" s="1223"/>
      <c r="AD16" s="1223"/>
      <c r="AE16" s="1223"/>
      <c r="AF16" s="1223"/>
      <c r="AG16" s="1223"/>
      <c r="AH16" s="1223"/>
      <c r="AI16" s="1223"/>
      <c r="AJ16" s="1223"/>
      <c r="AK16" s="1223"/>
      <c r="AL16" s="1223"/>
      <c r="AM16" s="1223"/>
      <c r="AN16" s="1223"/>
      <c r="AO16" s="1223"/>
      <c r="AP16" s="1223"/>
      <c r="AQ16" s="1223"/>
      <c r="AR16" s="1223"/>
      <c r="AS16" s="1223"/>
      <c r="AT16" s="1223"/>
      <c r="AU16" s="1210"/>
      <c r="AV16" s="1210"/>
      <c r="AW16" s="1210"/>
      <c r="AX16" s="1210"/>
      <c r="AY16" s="1210"/>
      <c r="AZ16" s="1210"/>
      <c r="BA16" s="1210"/>
      <c r="BB16" s="1223"/>
      <c r="BC16" s="1223"/>
      <c r="BD16" s="1223"/>
      <c r="BE16" s="1223"/>
      <c r="BF16" s="1223"/>
      <c r="BG16" s="1223"/>
      <c r="BH16" s="1223"/>
      <c r="BI16" s="1223"/>
      <c r="BJ16" s="1223"/>
      <c r="BK16" s="1223"/>
      <c r="BL16" s="1223"/>
      <c r="BM16" s="1223"/>
      <c r="BN16" s="1223"/>
      <c r="BO16" s="1223"/>
      <c r="BP16" s="1223"/>
      <c r="BQ16" s="1223"/>
      <c r="BR16" s="1223"/>
      <c r="BS16" s="1223"/>
      <c r="BT16" s="1223"/>
      <c r="BU16" s="1223"/>
      <c r="BV16" s="1223"/>
      <c r="BW16" s="1223"/>
      <c r="BX16" s="1223"/>
      <c r="BY16" s="1223"/>
      <c r="BZ16" s="1223"/>
      <c r="CA16" s="1223"/>
      <c r="CB16" s="1223"/>
      <c r="CC16" s="1223"/>
    </row>
    <row r="17" spans="1:81" s="63" customFormat="1" ht="15" customHeight="1">
      <c r="A17" s="110">
        <v>4</v>
      </c>
      <c r="B17" s="1413" t="s">
        <v>146</v>
      </c>
      <c r="C17" s="1442"/>
      <c r="D17" s="1422"/>
      <c r="E17" s="1210"/>
      <c r="F17" s="1214">
        <f ca="1">IF(F14=0,0,F15/F14)</f>
        <v>0</v>
      </c>
      <c r="G17" s="1214">
        <f t="shared" ref="G17:CC17" ca="1" si="8">IF(G14=0,0,G15/G14)</f>
        <v>0</v>
      </c>
      <c r="H17" s="1214">
        <f t="shared" ca="1" si="8"/>
        <v>0</v>
      </c>
      <c r="I17" s="1214">
        <f t="shared" ca="1" si="8"/>
        <v>0</v>
      </c>
      <c r="J17" s="1214">
        <f t="shared" ca="1" si="8"/>
        <v>0</v>
      </c>
      <c r="K17" s="1214">
        <f t="shared" ca="1" si="8"/>
        <v>0</v>
      </c>
      <c r="L17" s="1214">
        <f t="shared" ca="1" si="8"/>
        <v>0</v>
      </c>
      <c r="M17" s="1214">
        <f t="shared" ca="1" si="8"/>
        <v>0</v>
      </c>
      <c r="N17" s="1214">
        <f t="shared" ca="1" si="8"/>
        <v>0</v>
      </c>
      <c r="O17" s="1214">
        <f t="shared" ca="1" si="8"/>
        <v>0</v>
      </c>
      <c r="P17" s="1214">
        <f t="shared" ca="1" si="8"/>
        <v>0</v>
      </c>
      <c r="Q17" s="1214">
        <f t="shared" ca="1" si="8"/>
        <v>0</v>
      </c>
      <c r="R17" s="1214">
        <f t="shared" ca="1" si="8"/>
        <v>0</v>
      </c>
      <c r="S17" s="1214">
        <f t="shared" ca="1" si="8"/>
        <v>0</v>
      </c>
      <c r="T17" s="1214">
        <f t="shared" ca="1" si="8"/>
        <v>0</v>
      </c>
      <c r="U17" s="1214">
        <f t="shared" ca="1" si="8"/>
        <v>0</v>
      </c>
      <c r="V17" s="1214">
        <f t="shared" ca="1" si="8"/>
        <v>0</v>
      </c>
      <c r="W17" s="1214">
        <f t="shared" ca="1" si="8"/>
        <v>0</v>
      </c>
      <c r="X17" s="1214">
        <f t="shared" ca="1" si="8"/>
        <v>0</v>
      </c>
      <c r="Y17" s="1214">
        <f t="shared" ca="1" si="8"/>
        <v>0</v>
      </c>
      <c r="Z17" s="1214">
        <f t="shared" ca="1" si="8"/>
        <v>0</v>
      </c>
      <c r="AA17" s="1214">
        <f t="shared" ca="1" si="8"/>
        <v>0</v>
      </c>
      <c r="AB17" s="1214">
        <f t="shared" ca="1" si="8"/>
        <v>0</v>
      </c>
      <c r="AC17" s="1214">
        <f t="shared" ca="1" si="8"/>
        <v>0</v>
      </c>
      <c r="AD17" s="1214">
        <f t="shared" ca="1" si="8"/>
        <v>0</v>
      </c>
      <c r="AE17" s="1214">
        <f t="shared" ca="1" si="8"/>
        <v>0</v>
      </c>
      <c r="AF17" s="1214">
        <f t="shared" ca="1" si="8"/>
        <v>0</v>
      </c>
      <c r="AG17" s="1214">
        <f t="shared" ca="1" si="8"/>
        <v>0</v>
      </c>
      <c r="AH17" s="1214">
        <f t="shared" ca="1" si="8"/>
        <v>0</v>
      </c>
      <c r="AI17" s="1214">
        <f t="shared" ca="1" si="8"/>
        <v>0</v>
      </c>
      <c r="AJ17" s="1214">
        <f t="shared" ca="1" si="8"/>
        <v>0</v>
      </c>
      <c r="AK17" s="1214">
        <f t="shared" ca="1" si="8"/>
        <v>0</v>
      </c>
      <c r="AL17" s="1214">
        <f t="shared" ca="1" si="8"/>
        <v>0</v>
      </c>
      <c r="AM17" s="1214">
        <f t="shared" ca="1" si="8"/>
        <v>0</v>
      </c>
      <c r="AN17" s="1214">
        <f t="shared" ca="1" si="8"/>
        <v>0</v>
      </c>
      <c r="AO17" s="1214">
        <f t="shared" ca="1" si="8"/>
        <v>0</v>
      </c>
      <c r="AP17" s="1214">
        <f t="shared" ca="1" si="8"/>
        <v>0</v>
      </c>
      <c r="AQ17" s="1214">
        <f t="shared" ca="1" si="8"/>
        <v>0</v>
      </c>
      <c r="AR17" s="1214">
        <f t="shared" ca="1" si="8"/>
        <v>0</v>
      </c>
      <c r="AS17" s="1214">
        <f t="shared" ca="1" si="8"/>
        <v>0</v>
      </c>
      <c r="AT17" s="1214">
        <f t="shared" ca="1" si="8"/>
        <v>0</v>
      </c>
      <c r="AU17" s="1214">
        <f t="shared" ca="1" si="8"/>
        <v>0</v>
      </c>
      <c r="AV17" s="1214">
        <f t="shared" ca="1" si="8"/>
        <v>0</v>
      </c>
      <c r="AW17" s="1214">
        <f t="shared" ca="1" si="8"/>
        <v>0</v>
      </c>
      <c r="AX17" s="1214">
        <f t="shared" ca="1" si="8"/>
        <v>0</v>
      </c>
      <c r="AY17" s="1214">
        <f t="shared" ca="1" si="8"/>
        <v>0</v>
      </c>
      <c r="AZ17" s="1214">
        <f t="shared" ca="1" si="8"/>
        <v>0</v>
      </c>
      <c r="BA17" s="1214">
        <f t="shared" ca="1" si="8"/>
        <v>0</v>
      </c>
      <c r="BB17" s="1214">
        <f t="shared" ca="1" si="8"/>
        <v>0</v>
      </c>
      <c r="BC17" s="1214">
        <f t="shared" ca="1" si="8"/>
        <v>0</v>
      </c>
      <c r="BD17" s="1214">
        <f t="shared" ca="1" si="8"/>
        <v>0</v>
      </c>
      <c r="BE17" s="1214">
        <f t="shared" ca="1" si="8"/>
        <v>0</v>
      </c>
      <c r="BF17" s="1214">
        <f t="shared" ca="1" si="8"/>
        <v>0</v>
      </c>
      <c r="BG17" s="1214">
        <f t="shared" ca="1" si="8"/>
        <v>0</v>
      </c>
      <c r="BH17" s="1214">
        <f t="shared" ca="1" si="8"/>
        <v>0</v>
      </c>
      <c r="BI17" s="1214">
        <f t="shared" ca="1" si="8"/>
        <v>0</v>
      </c>
      <c r="BJ17" s="1214">
        <f t="shared" ca="1" si="8"/>
        <v>0</v>
      </c>
      <c r="BK17" s="1214">
        <f t="shared" ca="1" si="8"/>
        <v>0</v>
      </c>
      <c r="BL17" s="1214">
        <f t="shared" ca="1" si="8"/>
        <v>0</v>
      </c>
      <c r="BM17" s="1214">
        <f t="shared" ca="1" si="8"/>
        <v>0</v>
      </c>
      <c r="BN17" s="1214">
        <f t="shared" ca="1" si="8"/>
        <v>0</v>
      </c>
      <c r="BO17" s="1214">
        <f t="shared" ca="1" si="8"/>
        <v>0</v>
      </c>
      <c r="BP17" s="1214">
        <f t="shared" ca="1" si="8"/>
        <v>0</v>
      </c>
      <c r="BQ17" s="1214">
        <f t="shared" ca="1" si="8"/>
        <v>0</v>
      </c>
      <c r="BR17" s="1214">
        <f t="shared" ca="1" si="8"/>
        <v>0</v>
      </c>
      <c r="BS17" s="1214">
        <f t="shared" ca="1" si="8"/>
        <v>0</v>
      </c>
      <c r="BT17" s="1214">
        <f t="shared" ca="1" si="8"/>
        <v>0</v>
      </c>
      <c r="BU17" s="1214">
        <f t="shared" ca="1" si="8"/>
        <v>0</v>
      </c>
      <c r="BV17" s="1214">
        <f t="shared" ca="1" si="8"/>
        <v>0</v>
      </c>
      <c r="BW17" s="1214">
        <f t="shared" ca="1" si="8"/>
        <v>0</v>
      </c>
      <c r="BX17" s="1214">
        <f t="shared" ca="1" si="8"/>
        <v>0</v>
      </c>
      <c r="BY17" s="1214">
        <f t="shared" ca="1" si="8"/>
        <v>0</v>
      </c>
      <c r="BZ17" s="1214">
        <f t="shared" ca="1" si="8"/>
        <v>0</v>
      </c>
      <c r="CA17" s="1214">
        <f t="shared" ca="1" si="8"/>
        <v>0</v>
      </c>
      <c r="CB17" s="1214">
        <f t="shared" ca="1" si="8"/>
        <v>0</v>
      </c>
      <c r="CC17" s="1214">
        <f t="shared" ca="1" si="8"/>
        <v>0</v>
      </c>
    </row>
    <row r="18" spans="1:81" s="63" customFormat="1" ht="15" hidden="1" customHeight="1">
      <c r="A18" s="110">
        <v>5</v>
      </c>
      <c r="B18" s="1413" t="s">
        <v>212</v>
      </c>
      <c r="C18" s="1442"/>
      <c r="D18" s="1422"/>
      <c r="E18" s="1210"/>
      <c r="F18" s="1216">
        <f ca="1">GetRate("15", F12, "SMA")</f>
        <v>0</v>
      </c>
      <c r="G18" s="1216">
        <f t="shared" ref="G18:CC18" ca="1" si="9">GetRate("15", G12, "SMA")</f>
        <v>0</v>
      </c>
      <c r="H18" s="1216">
        <f t="shared" ca="1" si="9"/>
        <v>0</v>
      </c>
      <c r="I18" s="1216">
        <f t="shared" ca="1" si="9"/>
        <v>0</v>
      </c>
      <c r="J18" s="1216">
        <f t="shared" ca="1" si="9"/>
        <v>0</v>
      </c>
      <c r="K18" s="1216">
        <f ca="1">GetRate("15", K12, "SMA")</f>
        <v>0</v>
      </c>
      <c r="L18" s="1216">
        <f t="shared" ca="1" si="9"/>
        <v>0</v>
      </c>
      <c r="M18" s="1216">
        <f t="shared" ca="1" si="9"/>
        <v>0</v>
      </c>
      <c r="N18" s="1216">
        <f t="shared" ca="1" si="9"/>
        <v>0</v>
      </c>
      <c r="O18" s="1216">
        <f t="shared" ca="1" si="9"/>
        <v>0</v>
      </c>
      <c r="P18" s="1216">
        <f t="shared" ca="1" si="9"/>
        <v>0</v>
      </c>
      <c r="Q18" s="1216">
        <f t="shared" ca="1" si="9"/>
        <v>0</v>
      </c>
      <c r="R18" s="1216">
        <f t="shared" ca="1" si="9"/>
        <v>0</v>
      </c>
      <c r="S18" s="1216">
        <f t="shared" ca="1" si="9"/>
        <v>0</v>
      </c>
      <c r="T18" s="1216">
        <f t="shared" ca="1" si="9"/>
        <v>0</v>
      </c>
      <c r="U18" s="1216">
        <f t="shared" ca="1" si="9"/>
        <v>0</v>
      </c>
      <c r="V18" s="1216">
        <f t="shared" ca="1" si="9"/>
        <v>0</v>
      </c>
      <c r="W18" s="1216">
        <f t="shared" ca="1" si="9"/>
        <v>0</v>
      </c>
      <c r="X18" s="1216">
        <f t="shared" ca="1" si="9"/>
        <v>0</v>
      </c>
      <c r="Y18" s="1216">
        <f t="shared" ca="1" si="9"/>
        <v>0</v>
      </c>
      <c r="Z18" s="1216">
        <f t="shared" ca="1" si="9"/>
        <v>0</v>
      </c>
      <c r="AA18" s="1216">
        <f t="shared" ca="1" si="9"/>
        <v>0</v>
      </c>
      <c r="AB18" s="1216">
        <f t="shared" ca="1" si="9"/>
        <v>0</v>
      </c>
      <c r="AC18" s="1216">
        <f t="shared" ca="1" si="9"/>
        <v>0</v>
      </c>
      <c r="AD18" s="1216">
        <f t="shared" ca="1" si="9"/>
        <v>0</v>
      </c>
      <c r="AE18" s="1216">
        <f t="shared" ca="1" si="9"/>
        <v>0</v>
      </c>
      <c r="AF18" s="1216">
        <f t="shared" ca="1" si="9"/>
        <v>0</v>
      </c>
      <c r="AG18" s="1216">
        <f t="shared" ca="1" si="9"/>
        <v>0</v>
      </c>
      <c r="AH18" s="1216">
        <f t="shared" ca="1" si="9"/>
        <v>0</v>
      </c>
      <c r="AI18" s="1216">
        <f t="shared" ca="1" si="9"/>
        <v>0</v>
      </c>
      <c r="AJ18" s="1216">
        <f t="shared" ca="1" si="9"/>
        <v>0</v>
      </c>
      <c r="AK18" s="1216">
        <f t="shared" ca="1" si="9"/>
        <v>0</v>
      </c>
      <c r="AL18" s="1216">
        <f t="shared" ca="1" si="9"/>
        <v>0</v>
      </c>
      <c r="AM18" s="1216">
        <f t="shared" ca="1" si="9"/>
        <v>0</v>
      </c>
      <c r="AN18" s="1216">
        <f t="shared" ca="1" si="9"/>
        <v>0</v>
      </c>
      <c r="AO18" s="1216">
        <f t="shared" ca="1" si="9"/>
        <v>0</v>
      </c>
      <c r="AP18" s="1216">
        <f t="shared" ca="1" si="9"/>
        <v>0</v>
      </c>
      <c r="AQ18" s="1216">
        <f t="shared" ca="1" si="9"/>
        <v>0</v>
      </c>
      <c r="AR18" s="1216">
        <f t="shared" ca="1" si="9"/>
        <v>0</v>
      </c>
      <c r="AS18" s="1216">
        <f t="shared" ca="1" si="9"/>
        <v>0</v>
      </c>
      <c r="AT18" s="1216">
        <f t="shared" ca="1" si="9"/>
        <v>0</v>
      </c>
      <c r="AU18" s="1216">
        <f t="shared" ca="1" si="9"/>
        <v>0</v>
      </c>
      <c r="AV18" s="1216">
        <f t="shared" ca="1" si="9"/>
        <v>0</v>
      </c>
      <c r="AW18" s="1216">
        <f t="shared" ca="1" si="9"/>
        <v>0</v>
      </c>
      <c r="AX18" s="1216">
        <f t="shared" ca="1" si="9"/>
        <v>0</v>
      </c>
      <c r="AY18" s="1216">
        <f t="shared" ca="1" si="9"/>
        <v>0</v>
      </c>
      <c r="AZ18" s="1216">
        <f t="shared" ca="1" si="9"/>
        <v>0</v>
      </c>
      <c r="BA18" s="1216">
        <f t="shared" ca="1" si="9"/>
        <v>0</v>
      </c>
      <c r="BB18" s="1216">
        <f t="shared" ca="1" si="9"/>
        <v>0</v>
      </c>
      <c r="BC18" s="1216">
        <f t="shared" ca="1" si="9"/>
        <v>0</v>
      </c>
      <c r="BD18" s="1216">
        <f t="shared" ca="1" si="9"/>
        <v>0</v>
      </c>
      <c r="BE18" s="1216">
        <f t="shared" ca="1" si="9"/>
        <v>0</v>
      </c>
      <c r="BF18" s="1216">
        <f t="shared" ca="1" si="9"/>
        <v>0</v>
      </c>
      <c r="BG18" s="1216">
        <f t="shared" ca="1" si="9"/>
        <v>0</v>
      </c>
      <c r="BH18" s="1216">
        <f t="shared" ca="1" si="9"/>
        <v>0</v>
      </c>
      <c r="BI18" s="1216">
        <f t="shared" ca="1" si="9"/>
        <v>0</v>
      </c>
      <c r="BJ18" s="1216">
        <f t="shared" ca="1" si="9"/>
        <v>0</v>
      </c>
      <c r="BK18" s="1216">
        <f t="shared" ca="1" si="9"/>
        <v>0</v>
      </c>
      <c r="BL18" s="1216">
        <f t="shared" ca="1" si="9"/>
        <v>0</v>
      </c>
      <c r="BM18" s="1216">
        <f t="shared" ca="1" si="9"/>
        <v>0</v>
      </c>
      <c r="BN18" s="1216">
        <f t="shared" ca="1" si="9"/>
        <v>0</v>
      </c>
      <c r="BO18" s="1216">
        <f t="shared" ca="1" si="9"/>
        <v>0</v>
      </c>
      <c r="BP18" s="1216">
        <f t="shared" ca="1" si="9"/>
        <v>0</v>
      </c>
      <c r="BQ18" s="1216">
        <f t="shared" ca="1" si="9"/>
        <v>0</v>
      </c>
      <c r="BR18" s="1216">
        <f t="shared" ca="1" si="9"/>
        <v>0</v>
      </c>
      <c r="BS18" s="1216">
        <f t="shared" ca="1" si="9"/>
        <v>0</v>
      </c>
      <c r="BT18" s="1216">
        <f t="shared" ca="1" si="9"/>
        <v>0</v>
      </c>
      <c r="BU18" s="1216">
        <f t="shared" ca="1" si="9"/>
        <v>0</v>
      </c>
      <c r="BV18" s="1216">
        <f t="shared" ca="1" si="9"/>
        <v>0</v>
      </c>
      <c r="BW18" s="1216">
        <f t="shared" ca="1" si="9"/>
        <v>0</v>
      </c>
      <c r="BX18" s="1216">
        <f t="shared" ca="1" si="9"/>
        <v>0</v>
      </c>
      <c r="BY18" s="1216">
        <f t="shared" ca="1" si="9"/>
        <v>0</v>
      </c>
      <c r="BZ18" s="1216">
        <f t="shared" ca="1" si="9"/>
        <v>0</v>
      </c>
      <c r="CA18" s="1216">
        <f t="shared" ca="1" si="9"/>
        <v>0</v>
      </c>
      <c r="CB18" s="1216">
        <f t="shared" ca="1" si="9"/>
        <v>0</v>
      </c>
      <c r="CC18" s="1216">
        <f t="shared" ca="1" si="9"/>
        <v>0</v>
      </c>
    </row>
    <row r="19" spans="1:81" s="63" customFormat="1" ht="15" customHeight="1">
      <c r="A19" s="110">
        <v>5</v>
      </c>
      <c r="B19" s="1413" t="s">
        <v>213</v>
      </c>
      <c r="C19" s="1442"/>
      <c r="D19" s="1422"/>
      <c r="E19" s="1210"/>
      <c r="F19" s="1216">
        <v>0</v>
      </c>
      <c r="G19" s="1216">
        <v>0</v>
      </c>
      <c r="H19" s="1216">
        <v>0</v>
      </c>
      <c r="I19" s="1216">
        <v>0</v>
      </c>
      <c r="J19" s="1216">
        <v>0</v>
      </c>
      <c r="K19" s="1216">
        <v>0</v>
      </c>
      <c r="L19" s="1216">
        <v>0</v>
      </c>
      <c r="M19" s="1216">
        <v>0</v>
      </c>
      <c r="N19" s="1216">
        <v>0</v>
      </c>
      <c r="O19" s="1216">
        <v>0</v>
      </c>
      <c r="P19" s="1216">
        <v>0</v>
      </c>
      <c r="Q19" s="1216">
        <v>0</v>
      </c>
      <c r="R19" s="1216">
        <v>0</v>
      </c>
      <c r="S19" s="1216">
        <v>0</v>
      </c>
      <c r="T19" s="1216">
        <v>0</v>
      </c>
      <c r="U19" s="1216">
        <v>0</v>
      </c>
      <c r="V19" s="1216">
        <v>0</v>
      </c>
      <c r="W19" s="1216">
        <v>0</v>
      </c>
      <c r="X19" s="1216">
        <v>0</v>
      </c>
      <c r="Y19" s="1216">
        <v>0</v>
      </c>
      <c r="Z19" s="1216">
        <v>0</v>
      </c>
      <c r="AA19" s="1216">
        <v>0</v>
      </c>
      <c r="AB19" s="1216">
        <v>0</v>
      </c>
      <c r="AC19" s="1216">
        <v>0</v>
      </c>
      <c r="AD19" s="1216">
        <v>0</v>
      </c>
      <c r="AE19" s="1216">
        <v>0</v>
      </c>
      <c r="AF19" s="1216">
        <v>0</v>
      </c>
      <c r="AG19" s="1216">
        <v>0</v>
      </c>
      <c r="AH19" s="1216">
        <v>0</v>
      </c>
      <c r="AI19" s="1216">
        <v>0</v>
      </c>
      <c r="AJ19" s="1216">
        <v>0</v>
      </c>
      <c r="AK19" s="1216">
        <v>0</v>
      </c>
      <c r="AL19" s="1216">
        <v>0</v>
      </c>
      <c r="AM19" s="1216">
        <v>0</v>
      </c>
      <c r="AN19" s="1216">
        <v>0</v>
      </c>
      <c r="AO19" s="1216">
        <v>0</v>
      </c>
      <c r="AP19" s="1216">
        <v>0</v>
      </c>
      <c r="AQ19" s="1216">
        <v>0</v>
      </c>
      <c r="AR19" s="1216">
        <v>0</v>
      </c>
      <c r="AS19" s="1216">
        <v>0</v>
      </c>
      <c r="AT19" s="1216">
        <v>0</v>
      </c>
      <c r="AU19" s="1216">
        <v>0</v>
      </c>
      <c r="AV19" s="1216">
        <v>0</v>
      </c>
      <c r="AW19" s="1216">
        <v>0</v>
      </c>
      <c r="AX19" s="1216">
        <v>0</v>
      </c>
      <c r="AY19" s="1216">
        <v>0</v>
      </c>
      <c r="AZ19" s="1216">
        <v>0</v>
      </c>
      <c r="BA19" s="1216">
        <v>0</v>
      </c>
      <c r="BB19" s="1216">
        <v>0</v>
      </c>
      <c r="BC19" s="1216">
        <v>0</v>
      </c>
      <c r="BD19" s="1216">
        <v>0</v>
      </c>
      <c r="BE19" s="1216">
        <v>0</v>
      </c>
      <c r="BF19" s="1216">
        <v>0</v>
      </c>
      <c r="BG19" s="1216">
        <v>0</v>
      </c>
      <c r="BH19" s="1216">
        <v>0</v>
      </c>
      <c r="BI19" s="1216">
        <v>0</v>
      </c>
      <c r="BJ19" s="1216">
        <v>0</v>
      </c>
      <c r="BK19" s="1216">
        <v>0</v>
      </c>
      <c r="BL19" s="1216">
        <v>0</v>
      </c>
      <c r="BM19" s="1216">
        <v>0</v>
      </c>
      <c r="BN19" s="1216">
        <v>0</v>
      </c>
      <c r="BO19" s="1216">
        <v>0</v>
      </c>
      <c r="BP19" s="1216">
        <v>0</v>
      </c>
      <c r="BQ19" s="1216">
        <v>0</v>
      </c>
      <c r="BR19" s="1216">
        <v>0</v>
      </c>
      <c r="BS19" s="1216">
        <v>0</v>
      </c>
      <c r="BT19" s="1216">
        <v>0</v>
      </c>
      <c r="BU19" s="1216">
        <v>0</v>
      </c>
      <c r="BV19" s="1216">
        <v>0</v>
      </c>
      <c r="BW19" s="1216">
        <v>0</v>
      </c>
      <c r="BX19" s="1216">
        <v>0</v>
      </c>
      <c r="BY19" s="1216">
        <v>0</v>
      </c>
      <c r="BZ19" s="1216">
        <v>0</v>
      </c>
      <c r="CA19" s="1216">
        <v>0</v>
      </c>
      <c r="CB19" s="1216">
        <v>0</v>
      </c>
      <c r="CC19" s="1216">
        <v>0</v>
      </c>
    </row>
    <row r="20" spans="1:81" s="63" customFormat="1" ht="3.75" customHeight="1">
      <c r="A20" s="111"/>
      <c r="B20" s="64"/>
      <c r="C20" s="65"/>
      <c r="D20" s="66"/>
      <c r="E20" s="1210"/>
      <c r="F20" s="1210"/>
      <c r="G20" s="1216">
        <v>0</v>
      </c>
      <c r="H20" s="1216">
        <v>0</v>
      </c>
      <c r="I20" s="1216">
        <v>0</v>
      </c>
      <c r="J20" s="1216">
        <v>0</v>
      </c>
      <c r="K20" s="1216">
        <v>0</v>
      </c>
      <c r="L20" s="1216">
        <v>0</v>
      </c>
      <c r="M20" s="1216">
        <v>0</v>
      </c>
      <c r="N20" s="1216">
        <v>0</v>
      </c>
      <c r="O20" s="1216">
        <v>0</v>
      </c>
      <c r="P20" s="1216">
        <v>0</v>
      </c>
      <c r="Q20" s="1216">
        <v>0</v>
      </c>
      <c r="R20" s="1216">
        <v>0</v>
      </c>
      <c r="S20" s="1216">
        <v>0</v>
      </c>
      <c r="T20" s="1216">
        <v>0</v>
      </c>
      <c r="U20" s="1216">
        <v>0</v>
      </c>
      <c r="V20" s="1216">
        <v>0</v>
      </c>
      <c r="W20" s="1216">
        <v>0</v>
      </c>
      <c r="X20" s="1216">
        <v>0</v>
      </c>
      <c r="Y20" s="1216">
        <v>0</v>
      </c>
      <c r="Z20" s="1216">
        <v>0</v>
      </c>
      <c r="AA20" s="1216">
        <v>0</v>
      </c>
      <c r="AB20" s="1216">
        <v>0</v>
      </c>
      <c r="AC20" s="1216">
        <v>0</v>
      </c>
      <c r="AD20" s="1216">
        <v>0</v>
      </c>
      <c r="AE20" s="1216">
        <v>0</v>
      </c>
      <c r="AF20" s="1216">
        <v>0</v>
      </c>
      <c r="AG20" s="1216">
        <v>0</v>
      </c>
      <c r="AH20" s="1216">
        <v>0</v>
      </c>
      <c r="AI20" s="1216">
        <v>0</v>
      </c>
      <c r="AJ20" s="1216">
        <v>0</v>
      </c>
      <c r="AK20" s="1216">
        <v>0</v>
      </c>
      <c r="AL20" s="1216">
        <v>0</v>
      </c>
      <c r="AM20" s="1216">
        <v>0</v>
      </c>
      <c r="AN20" s="1216">
        <v>0</v>
      </c>
      <c r="AO20" s="1216">
        <v>0</v>
      </c>
      <c r="AP20" s="1216">
        <v>0</v>
      </c>
      <c r="AQ20" s="1216">
        <v>0</v>
      </c>
      <c r="AR20" s="1216">
        <v>0</v>
      </c>
      <c r="AS20" s="1216">
        <v>0</v>
      </c>
      <c r="AT20" s="1216">
        <v>0</v>
      </c>
      <c r="AU20" s="1216">
        <v>0</v>
      </c>
      <c r="AV20" s="1216">
        <v>0</v>
      </c>
      <c r="AW20" s="1216">
        <v>0</v>
      </c>
      <c r="AX20" s="1216">
        <v>0</v>
      </c>
      <c r="AY20" s="1216">
        <v>0</v>
      </c>
      <c r="AZ20" s="1216">
        <v>0</v>
      </c>
      <c r="BA20" s="1216">
        <v>0</v>
      </c>
      <c r="BB20" s="1216">
        <v>0</v>
      </c>
      <c r="BC20" s="1216">
        <v>0</v>
      </c>
      <c r="BD20" s="1216">
        <v>0</v>
      </c>
      <c r="BE20" s="1216">
        <v>0</v>
      </c>
      <c r="BF20" s="1216">
        <v>0</v>
      </c>
      <c r="BG20" s="1216">
        <v>0</v>
      </c>
      <c r="BH20" s="1216">
        <v>0</v>
      </c>
      <c r="BI20" s="1216">
        <v>0</v>
      </c>
      <c r="BJ20" s="1216">
        <v>0</v>
      </c>
      <c r="BK20" s="1216">
        <v>0</v>
      </c>
      <c r="BL20" s="1216">
        <v>0</v>
      </c>
      <c r="BM20" s="1216">
        <v>0</v>
      </c>
      <c r="BN20" s="1216">
        <v>0</v>
      </c>
      <c r="BO20" s="1216">
        <v>0</v>
      </c>
      <c r="BP20" s="1216">
        <v>0</v>
      </c>
      <c r="BQ20" s="1216">
        <v>0</v>
      </c>
      <c r="BR20" s="1216">
        <v>0</v>
      </c>
      <c r="BS20" s="1216">
        <v>0</v>
      </c>
      <c r="BT20" s="1216">
        <v>0</v>
      </c>
      <c r="BU20" s="1216">
        <v>0</v>
      </c>
      <c r="BV20" s="1216">
        <v>0</v>
      </c>
      <c r="BW20" s="1216">
        <v>0</v>
      </c>
      <c r="BX20" s="1216">
        <v>0</v>
      </c>
      <c r="BY20" s="1216">
        <v>0</v>
      </c>
      <c r="BZ20" s="1216">
        <v>0</v>
      </c>
      <c r="CA20" s="1216">
        <v>0</v>
      </c>
      <c r="CB20" s="1216">
        <v>0</v>
      </c>
      <c r="CC20" s="1216">
        <v>0</v>
      </c>
    </row>
    <row r="21" spans="1:81" s="63" customFormat="1">
      <c r="A21" s="110">
        <v>6</v>
      </c>
      <c r="B21" s="1407" t="s">
        <v>289</v>
      </c>
      <c r="C21" s="1408"/>
      <c r="D21" s="428" t="str">
        <f>Entire_FiscalYear</f>
        <v>07/01/12 - 06/30/13</v>
      </c>
      <c r="E21" s="1210"/>
      <c r="F21" s="1208">
        <f t="shared" ref="F21:BQ21" ca="1" si="10">GetInfo("Short Doyle Medi-Cal Units A",F6)</f>
        <v>0</v>
      </c>
      <c r="G21" s="1208">
        <f t="shared" ca="1" si="10"/>
        <v>0</v>
      </c>
      <c r="H21" s="1208">
        <f t="shared" ca="1" si="10"/>
        <v>0</v>
      </c>
      <c r="I21" s="1208">
        <f t="shared" ca="1" si="10"/>
        <v>0</v>
      </c>
      <c r="J21" s="1208">
        <f t="shared" ca="1" si="10"/>
        <v>0</v>
      </c>
      <c r="K21" s="1208">
        <f t="shared" ca="1" si="10"/>
        <v>0</v>
      </c>
      <c r="L21" s="1208">
        <f t="shared" ca="1" si="10"/>
        <v>0</v>
      </c>
      <c r="M21" s="1208">
        <f t="shared" ca="1" si="10"/>
        <v>0</v>
      </c>
      <c r="N21" s="1208">
        <f t="shared" ca="1" si="10"/>
        <v>0</v>
      </c>
      <c r="O21" s="1208">
        <f t="shared" ca="1" si="10"/>
        <v>0</v>
      </c>
      <c r="P21" s="1208">
        <f t="shared" ca="1" si="10"/>
        <v>0</v>
      </c>
      <c r="Q21" s="1208">
        <f t="shared" ca="1" si="10"/>
        <v>0</v>
      </c>
      <c r="R21" s="1208">
        <f t="shared" ca="1" si="10"/>
        <v>0</v>
      </c>
      <c r="S21" s="1208">
        <f t="shared" ca="1" si="10"/>
        <v>0</v>
      </c>
      <c r="T21" s="1208">
        <f t="shared" ca="1" si="10"/>
        <v>0</v>
      </c>
      <c r="U21" s="1208">
        <f t="shared" ca="1" si="10"/>
        <v>0</v>
      </c>
      <c r="V21" s="1208">
        <f t="shared" ca="1" si="10"/>
        <v>0</v>
      </c>
      <c r="W21" s="1208">
        <f t="shared" ca="1" si="10"/>
        <v>0</v>
      </c>
      <c r="X21" s="1208">
        <f t="shared" ca="1" si="10"/>
        <v>0</v>
      </c>
      <c r="Y21" s="1208">
        <f t="shared" ca="1" si="10"/>
        <v>0</v>
      </c>
      <c r="Z21" s="1208">
        <f t="shared" ca="1" si="10"/>
        <v>0</v>
      </c>
      <c r="AA21" s="1208">
        <f t="shared" ca="1" si="10"/>
        <v>0</v>
      </c>
      <c r="AB21" s="1208">
        <f t="shared" ca="1" si="10"/>
        <v>0</v>
      </c>
      <c r="AC21" s="1208">
        <f t="shared" ca="1" si="10"/>
        <v>0</v>
      </c>
      <c r="AD21" s="1208">
        <f t="shared" ca="1" si="10"/>
        <v>0</v>
      </c>
      <c r="AE21" s="1208">
        <f t="shared" ca="1" si="10"/>
        <v>0</v>
      </c>
      <c r="AF21" s="1208">
        <f t="shared" ca="1" si="10"/>
        <v>0</v>
      </c>
      <c r="AG21" s="1208">
        <f t="shared" ca="1" si="10"/>
        <v>0</v>
      </c>
      <c r="AH21" s="1208">
        <f t="shared" ca="1" si="10"/>
        <v>0</v>
      </c>
      <c r="AI21" s="1208">
        <f t="shared" ca="1" si="10"/>
        <v>0</v>
      </c>
      <c r="AJ21" s="1208">
        <f t="shared" ca="1" si="10"/>
        <v>0</v>
      </c>
      <c r="AK21" s="1208">
        <f t="shared" ca="1" si="10"/>
        <v>0</v>
      </c>
      <c r="AL21" s="1208">
        <f t="shared" ca="1" si="10"/>
        <v>0</v>
      </c>
      <c r="AM21" s="1208">
        <f t="shared" ca="1" si="10"/>
        <v>0</v>
      </c>
      <c r="AN21" s="1208">
        <f t="shared" ca="1" si="10"/>
        <v>0</v>
      </c>
      <c r="AO21" s="1208">
        <f t="shared" ca="1" si="10"/>
        <v>0</v>
      </c>
      <c r="AP21" s="1208">
        <f t="shared" ca="1" si="10"/>
        <v>0</v>
      </c>
      <c r="AQ21" s="1208">
        <f t="shared" ca="1" si="10"/>
        <v>0</v>
      </c>
      <c r="AR21" s="1208">
        <f t="shared" ca="1" si="10"/>
        <v>0</v>
      </c>
      <c r="AS21" s="1208">
        <f t="shared" ca="1" si="10"/>
        <v>0</v>
      </c>
      <c r="AT21" s="1208">
        <f t="shared" ca="1" si="10"/>
        <v>0</v>
      </c>
      <c r="AU21" s="1208">
        <f t="shared" ca="1" si="10"/>
        <v>0</v>
      </c>
      <c r="AV21" s="1208">
        <f t="shared" ca="1" si="10"/>
        <v>0</v>
      </c>
      <c r="AW21" s="1208">
        <f t="shared" ca="1" si="10"/>
        <v>0</v>
      </c>
      <c r="AX21" s="1208">
        <f t="shared" ca="1" si="10"/>
        <v>0</v>
      </c>
      <c r="AY21" s="1208">
        <f t="shared" ca="1" si="10"/>
        <v>0</v>
      </c>
      <c r="AZ21" s="1208">
        <f t="shared" ca="1" si="10"/>
        <v>0</v>
      </c>
      <c r="BA21" s="1208">
        <f t="shared" ca="1" si="10"/>
        <v>0</v>
      </c>
      <c r="BB21" s="1208">
        <f t="shared" ca="1" si="10"/>
        <v>0</v>
      </c>
      <c r="BC21" s="1208">
        <f t="shared" ca="1" si="10"/>
        <v>0</v>
      </c>
      <c r="BD21" s="1208">
        <f t="shared" ca="1" si="10"/>
        <v>0</v>
      </c>
      <c r="BE21" s="1208">
        <f t="shared" ca="1" si="10"/>
        <v>0</v>
      </c>
      <c r="BF21" s="1208">
        <f t="shared" ca="1" si="10"/>
        <v>0</v>
      </c>
      <c r="BG21" s="1208">
        <f t="shared" ca="1" si="10"/>
        <v>0</v>
      </c>
      <c r="BH21" s="1208">
        <f t="shared" ca="1" si="10"/>
        <v>0</v>
      </c>
      <c r="BI21" s="1208">
        <f t="shared" ca="1" si="10"/>
        <v>0</v>
      </c>
      <c r="BJ21" s="1208">
        <f t="shared" ca="1" si="10"/>
        <v>0</v>
      </c>
      <c r="BK21" s="1208">
        <f t="shared" ca="1" si="10"/>
        <v>0</v>
      </c>
      <c r="BL21" s="1208">
        <f t="shared" ca="1" si="10"/>
        <v>0</v>
      </c>
      <c r="BM21" s="1208">
        <f t="shared" ca="1" si="10"/>
        <v>0</v>
      </c>
      <c r="BN21" s="1208">
        <f t="shared" ca="1" si="10"/>
        <v>0</v>
      </c>
      <c r="BO21" s="1208">
        <f t="shared" ca="1" si="10"/>
        <v>0</v>
      </c>
      <c r="BP21" s="1208">
        <f t="shared" ca="1" si="10"/>
        <v>0</v>
      </c>
      <c r="BQ21" s="1208">
        <f t="shared" ca="1" si="10"/>
        <v>0</v>
      </c>
      <c r="BR21" s="1208">
        <f t="shared" ref="BR21:CC21" ca="1" si="11">GetInfo("Short Doyle Medi-Cal Units A",BR6)</f>
        <v>0</v>
      </c>
      <c r="BS21" s="1208">
        <f t="shared" ca="1" si="11"/>
        <v>0</v>
      </c>
      <c r="BT21" s="1208">
        <f t="shared" ca="1" si="11"/>
        <v>0</v>
      </c>
      <c r="BU21" s="1208">
        <f t="shared" ca="1" si="11"/>
        <v>0</v>
      </c>
      <c r="BV21" s="1208">
        <f t="shared" ca="1" si="11"/>
        <v>0</v>
      </c>
      <c r="BW21" s="1208">
        <f t="shared" ca="1" si="11"/>
        <v>0</v>
      </c>
      <c r="BX21" s="1208">
        <f t="shared" ca="1" si="11"/>
        <v>0</v>
      </c>
      <c r="BY21" s="1208">
        <f t="shared" ca="1" si="11"/>
        <v>0</v>
      </c>
      <c r="BZ21" s="1208">
        <f t="shared" ca="1" si="11"/>
        <v>0</v>
      </c>
      <c r="CA21" s="1208">
        <f t="shared" ca="1" si="11"/>
        <v>0</v>
      </c>
      <c r="CB21" s="1208">
        <f t="shared" ca="1" si="11"/>
        <v>0</v>
      </c>
      <c r="CC21" s="1208">
        <f t="shared" ca="1" si="11"/>
        <v>0</v>
      </c>
    </row>
    <row r="22" spans="1:81" s="63" customFormat="1" ht="0.75" hidden="1" customHeight="1">
      <c r="A22" s="110" t="s">
        <v>239</v>
      </c>
      <c r="B22" s="1409"/>
      <c r="C22" s="1410"/>
      <c r="D22" s="428" t="str">
        <f>FiscalYear_Period2</f>
        <v xml:space="preserve"> </v>
      </c>
      <c r="E22" s="1210"/>
      <c r="F22" s="1208">
        <f t="shared" ref="F22:BQ22" ca="1" si="12">GetInfo("Short Doyle Medi-Cal Units B",F6)</f>
        <v>0</v>
      </c>
      <c r="G22" s="1208">
        <f t="shared" ca="1" si="12"/>
        <v>0</v>
      </c>
      <c r="H22" s="1208">
        <f t="shared" ca="1" si="12"/>
        <v>0</v>
      </c>
      <c r="I22" s="1208">
        <f t="shared" ca="1" si="12"/>
        <v>0</v>
      </c>
      <c r="J22" s="1208">
        <f t="shared" ca="1" si="12"/>
        <v>0</v>
      </c>
      <c r="K22" s="1208">
        <f t="shared" ca="1" si="12"/>
        <v>0</v>
      </c>
      <c r="L22" s="1208">
        <f t="shared" ca="1" si="12"/>
        <v>0</v>
      </c>
      <c r="M22" s="1208">
        <f t="shared" ca="1" si="12"/>
        <v>0</v>
      </c>
      <c r="N22" s="1208">
        <f t="shared" ca="1" si="12"/>
        <v>0</v>
      </c>
      <c r="O22" s="1208">
        <f t="shared" ca="1" si="12"/>
        <v>0</v>
      </c>
      <c r="P22" s="1208">
        <f t="shared" ca="1" si="12"/>
        <v>0</v>
      </c>
      <c r="Q22" s="1208">
        <f t="shared" ca="1" si="12"/>
        <v>0</v>
      </c>
      <c r="R22" s="1208">
        <f t="shared" ca="1" si="12"/>
        <v>0</v>
      </c>
      <c r="S22" s="1208">
        <f t="shared" ca="1" si="12"/>
        <v>0</v>
      </c>
      <c r="T22" s="1208">
        <f t="shared" ca="1" si="12"/>
        <v>0</v>
      </c>
      <c r="U22" s="1208">
        <f t="shared" ca="1" si="12"/>
        <v>0</v>
      </c>
      <c r="V22" s="1208">
        <f t="shared" ca="1" si="12"/>
        <v>0</v>
      </c>
      <c r="W22" s="1208">
        <f t="shared" ca="1" si="12"/>
        <v>0</v>
      </c>
      <c r="X22" s="1208">
        <f t="shared" ca="1" si="12"/>
        <v>0</v>
      </c>
      <c r="Y22" s="1208">
        <f t="shared" ca="1" si="12"/>
        <v>0</v>
      </c>
      <c r="Z22" s="1208">
        <f t="shared" ca="1" si="12"/>
        <v>0</v>
      </c>
      <c r="AA22" s="1208">
        <f t="shared" ca="1" si="12"/>
        <v>0</v>
      </c>
      <c r="AB22" s="1208">
        <f t="shared" ca="1" si="12"/>
        <v>0</v>
      </c>
      <c r="AC22" s="1208">
        <f t="shared" ca="1" si="12"/>
        <v>0</v>
      </c>
      <c r="AD22" s="1208">
        <f t="shared" ca="1" si="12"/>
        <v>0</v>
      </c>
      <c r="AE22" s="1208">
        <f t="shared" ca="1" si="12"/>
        <v>0</v>
      </c>
      <c r="AF22" s="1208">
        <f t="shared" ca="1" si="12"/>
        <v>0</v>
      </c>
      <c r="AG22" s="1208">
        <f t="shared" ca="1" si="12"/>
        <v>0</v>
      </c>
      <c r="AH22" s="1208">
        <f t="shared" ca="1" si="12"/>
        <v>0</v>
      </c>
      <c r="AI22" s="1208">
        <f t="shared" ca="1" si="12"/>
        <v>0</v>
      </c>
      <c r="AJ22" s="1208">
        <f t="shared" ca="1" si="12"/>
        <v>0</v>
      </c>
      <c r="AK22" s="1208">
        <f t="shared" ca="1" si="12"/>
        <v>0</v>
      </c>
      <c r="AL22" s="1208">
        <f t="shared" ca="1" si="12"/>
        <v>0</v>
      </c>
      <c r="AM22" s="1208">
        <f t="shared" ca="1" si="12"/>
        <v>0</v>
      </c>
      <c r="AN22" s="1208">
        <f t="shared" ca="1" si="12"/>
        <v>0</v>
      </c>
      <c r="AO22" s="1208">
        <f t="shared" ca="1" si="12"/>
        <v>0</v>
      </c>
      <c r="AP22" s="1208">
        <f t="shared" ca="1" si="12"/>
        <v>0</v>
      </c>
      <c r="AQ22" s="1208">
        <f t="shared" ca="1" si="12"/>
        <v>0</v>
      </c>
      <c r="AR22" s="1208">
        <f t="shared" ca="1" si="12"/>
        <v>0</v>
      </c>
      <c r="AS22" s="1208">
        <f t="shared" ca="1" si="12"/>
        <v>0</v>
      </c>
      <c r="AT22" s="1208">
        <f t="shared" ca="1" si="12"/>
        <v>0</v>
      </c>
      <c r="AU22" s="1208">
        <f t="shared" ca="1" si="12"/>
        <v>0</v>
      </c>
      <c r="AV22" s="1208">
        <f t="shared" ca="1" si="12"/>
        <v>0</v>
      </c>
      <c r="AW22" s="1208">
        <f t="shared" ca="1" si="12"/>
        <v>0</v>
      </c>
      <c r="AX22" s="1208">
        <f t="shared" ca="1" si="12"/>
        <v>0</v>
      </c>
      <c r="AY22" s="1208">
        <f t="shared" ca="1" si="12"/>
        <v>0</v>
      </c>
      <c r="AZ22" s="1208">
        <f t="shared" ca="1" si="12"/>
        <v>0</v>
      </c>
      <c r="BA22" s="1208">
        <f t="shared" ca="1" si="12"/>
        <v>0</v>
      </c>
      <c r="BB22" s="1208">
        <f t="shared" ca="1" si="12"/>
        <v>0</v>
      </c>
      <c r="BC22" s="1208">
        <f t="shared" ca="1" si="12"/>
        <v>0</v>
      </c>
      <c r="BD22" s="1208">
        <f t="shared" ca="1" si="12"/>
        <v>0</v>
      </c>
      <c r="BE22" s="1208">
        <f t="shared" ca="1" si="12"/>
        <v>0</v>
      </c>
      <c r="BF22" s="1208">
        <f t="shared" ca="1" si="12"/>
        <v>0</v>
      </c>
      <c r="BG22" s="1208">
        <f t="shared" ca="1" si="12"/>
        <v>0</v>
      </c>
      <c r="BH22" s="1208">
        <f t="shared" ca="1" si="12"/>
        <v>0</v>
      </c>
      <c r="BI22" s="1208">
        <f t="shared" ca="1" si="12"/>
        <v>0</v>
      </c>
      <c r="BJ22" s="1208">
        <f t="shared" ca="1" si="12"/>
        <v>0</v>
      </c>
      <c r="BK22" s="1208">
        <f t="shared" ca="1" si="12"/>
        <v>0</v>
      </c>
      <c r="BL22" s="1208">
        <f t="shared" ca="1" si="12"/>
        <v>0</v>
      </c>
      <c r="BM22" s="1208">
        <f t="shared" ca="1" si="12"/>
        <v>0</v>
      </c>
      <c r="BN22" s="1208">
        <f t="shared" ca="1" si="12"/>
        <v>0</v>
      </c>
      <c r="BO22" s="1208">
        <f t="shared" ca="1" si="12"/>
        <v>0</v>
      </c>
      <c r="BP22" s="1208">
        <f t="shared" ca="1" si="12"/>
        <v>0</v>
      </c>
      <c r="BQ22" s="1208">
        <f t="shared" ca="1" si="12"/>
        <v>0</v>
      </c>
      <c r="BR22" s="1208">
        <f t="shared" ref="BR22:CC22" ca="1" si="13">GetInfo("Short Doyle Medi-Cal Units B",BR6)</f>
        <v>0</v>
      </c>
      <c r="BS22" s="1208">
        <f t="shared" ca="1" si="13"/>
        <v>0</v>
      </c>
      <c r="BT22" s="1208">
        <f t="shared" ca="1" si="13"/>
        <v>0</v>
      </c>
      <c r="BU22" s="1208">
        <f t="shared" ca="1" si="13"/>
        <v>0</v>
      </c>
      <c r="BV22" s="1208">
        <f t="shared" ca="1" si="13"/>
        <v>0</v>
      </c>
      <c r="BW22" s="1208">
        <f t="shared" ca="1" si="13"/>
        <v>0</v>
      </c>
      <c r="BX22" s="1208">
        <f t="shared" ca="1" si="13"/>
        <v>0</v>
      </c>
      <c r="BY22" s="1208">
        <f t="shared" ca="1" si="13"/>
        <v>0</v>
      </c>
      <c r="BZ22" s="1208">
        <f t="shared" ca="1" si="13"/>
        <v>0</v>
      </c>
      <c r="CA22" s="1208">
        <f t="shared" ca="1" si="13"/>
        <v>0</v>
      </c>
      <c r="CB22" s="1208">
        <f t="shared" ca="1" si="13"/>
        <v>0</v>
      </c>
      <c r="CC22" s="1208">
        <f t="shared" ca="1" si="13"/>
        <v>0</v>
      </c>
    </row>
    <row r="23" spans="1:81" s="63" customFormat="1" ht="15.95" hidden="1" customHeight="1">
      <c r="A23" s="110" t="s">
        <v>588</v>
      </c>
      <c r="B23" s="1426"/>
      <c r="C23" s="1427"/>
      <c r="D23" s="428" t="str">
        <f>FiscalYear_Period3</f>
        <v xml:space="preserve"> </v>
      </c>
      <c r="E23" s="1210"/>
      <c r="F23" s="1208">
        <f t="shared" ref="F23:BQ23" ca="1" si="14">GetInfo("Short Doyle Medi-Cal Units C",F6)</f>
        <v>0</v>
      </c>
      <c r="G23" s="1208">
        <f t="shared" ca="1" si="14"/>
        <v>0</v>
      </c>
      <c r="H23" s="1208">
        <f t="shared" ca="1" si="14"/>
        <v>0</v>
      </c>
      <c r="I23" s="1208">
        <f t="shared" ca="1" si="14"/>
        <v>0</v>
      </c>
      <c r="J23" s="1208">
        <f t="shared" ca="1" si="14"/>
        <v>0</v>
      </c>
      <c r="K23" s="1208">
        <f t="shared" ca="1" si="14"/>
        <v>0</v>
      </c>
      <c r="L23" s="1208">
        <f t="shared" ca="1" si="14"/>
        <v>0</v>
      </c>
      <c r="M23" s="1208">
        <f t="shared" ca="1" si="14"/>
        <v>0</v>
      </c>
      <c r="N23" s="1208">
        <f t="shared" ca="1" si="14"/>
        <v>0</v>
      </c>
      <c r="O23" s="1208">
        <f t="shared" ca="1" si="14"/>
        <v>0</v>
      </c>
      <c r="P23" s="1208">
        <f t="shared" ca="1" si="14"/>
        <v>0</v>
      </c>
      <c r="Q23" s="1208">
        <f t="shared" ca="1" si="14"/>
        <v>0</v>
      </c>
      <c r="R23" s="1208">
        <f t="shared" ca="1" si="14"/>
        <v>0</v>
      </c>
      <c r="S23" s="1208">
        <f t="shared" ca="1" si="14"/>
        <v>0</v>
      </c>
      <c r="T23" s="1208">
        <f t="shared" ca="1" si="14"/>
        <v>0</v>
      </c>
      <c r="U23" s="1208">
        <f t="shared" ca="1" si="14"/>
        <v>0</v>
      </c>
      <c r="V23" s="1208">
        <f t="shared" ca="1" si="14"/>
        <v>0</v>
      </c>
      <c r="W23" s="1208">
        <f t="shared" ca="1" si="14"/>
        <v>0</v>
      </c>
      <c r="X23" s="1208">
        <f t="shared" ca="1" si="14"/>
        <v>0</v>
      </c>
      <c r="Y23" s="1208">
        <f t="shared" ca="1" si="14"/>
        <v>0</v>
      </c>
      <c r="Z23" s="1208">
        <f t="shared" ca="1" si="14"/>
        <v>0</v>
      </c>
      <c r="AA23" s="1208">
        <f t="shared" ca="1" si="14"/>
        <v>0</v>
      </c>
      <c r="AB23" s="1208">
        <f t="shared" ca="1" si="14"/>
        <v>0</v>
      </c>
      <c r="AC23" s="1208">
        <f t="shared" ca="1" si="14"/>
        <v>0</v>
      </c>
      <c r="AD23" s="1208">
        <f t="shared" ca="1" si="14"/>
        <v>0</v>
      </c>
      <c r="AE23" s="1208">
        <f t="shared" ca="1" si="14"/>
        <v>0</v>
      </c>
      <c r="AF23" s="1208">
        <f t="shared" ca="1" si="14"/>
        <v>0</v>
      </c>
      <c r="AG23" s="1208">
        <f t="shared" ca="1" si="14"/>
        <v>0</v>
      </c>
      <c r="AH23" s="1208">
        <f t="shared" ca="1" si="14"/>
        <v>0</v>
      </c>
      <c r="AI23" s="1208">
        <f t="shared" ca="1" si="14"/>
        <v>0</v>
      </c>
      <c r="AJ23" s="1208">
        <f t="shared" ca="1" si="14"/>
        <v>0</v>
      </c>
      <c r="AK23" s="1208">
        <f t="shared" ca="1" si="14"/>
        <v>0</v>
      </c>
      <c r="AL23" s="1208">
        <f t="shared" ca="1" si="14"/>
        <v>0</v>
      </c>
      <c r="AM23" s="1208">
        <f t="shared" ca="1" si="14"/>
        <v>0</v>
      </c>
      <c r="AN23" s="1208">
        <f t="shared" ca="1" si="14"/>
        <v>0</v>
      </c>
      <c r="AO23" s="1208">
        <f t="shared" ca="1" si="14"/>
        <v>0</v>
      </c>
      <c r="AP23" s="1208">
        <f t="shared" ca="1" si="14"/>
        <v>0</v>
      </c>
      <c r="AQ23" s="1208">
        <f t="shared" ca="1" si="14"/>
        <v>0</v>
      </c>
      <c r="AR23" s="1208">
        <f t="shared" ca="1" si="14"/>
        <v>0</v>
      </c>
      <c r="AS23" s="1208">
        <f t="shared" ca="1" si="14"/>
        <v>0</v>
      </c>
      <c r="AT23" s="1208">
        <f t="shared" ca="1" si="14"/>
        <v>0</v>
      </c>
      <c r="AU23" s="1208">
        <f t="shared" ca="1" si="14"/>
        <v>0</v>
      </c>
      <c r="AV23" s="1208">
        <f t="shared" ca="1" si="14"/>
        <v>0</v>
      </c>
      <c r="AW23" s="1208">
        <f t="shared" ca="1" si="14"/>
        <v>0</v>
      </c>
      <c r="AX23" s="1208">
        <f t="shared" ca="1" si="14"/>
        <v>0</v>
      </c>
      <c r="AY23" s="1208">
        <f t="shared" ca="1" si="14"/>
        <v>0</v>
      </c>
      <c r="AZ23" s="1208">
        <f t="shared" ca="1" si="14"/>
        <v>0</v>
      </c>
      <c r="BA23" s="1208">
        <f t="shared" ca="1" si="14"/>
        <v>0</v>
      </c>
      <c r="BB23" s="1208">
        <f t="shared" ca="1" si="14"/>
        <v>0</v>
      </c>
      <c r="BC23" s="1208">
        <f t="shared" ca="1" si="14"/>
        <v>0</v>
      </c>
      <c r="BD23" s="1208">
        <f t="shared" ca="1" si="14"/>
        <v>0</v>
      </c>
      <c r="BE23" s="1208">
        <f t="shared" ca="1" si="14"/>
        <v>0</v>
      </c>
      <c r="BF23" s="1208">
        <f t="shared" ca="1" si="14"/>
        <v>0</v>
      </c>
      <c r="BG23" s="1208">
        <f t="shared" ca="1" si="14"/>
        <v>0</v>
      </c>
      <c r="BH23" s="1208">
        <f t="shared" ca="1" si="14"/>
        <v>0</v>
      </c>
      <c r="BI23" s="1208">
        <f t="shared" ca="1" si="14"/>
        <v>0</v>
      </c>
      <c r="BJ23" s="1208">
        <f t="shared" ca="1" si="14"/>
        <v>0</v>
      </c>
      <c r="BK23" s="1208">
        <f t="shared" ca="1" si="14"/>
        <v>0</v>
      </c>
      <c r="BL23" s="1208">
        <f t="shared" ca="1" si="14"/>
        <v>0</v>
      </c>
      <c r="BM23" s="1208">
        <f t="shared" ca="1" si="14"/>
        <v>0</v>
      </c>
      <c r="BN23" s="1208">
        <f t="shared" ca="1" si="14"/>
        <v>0</v>
      </c>
      <c r="BO23" s="1208">
        <f t="shared" ca="1" si="14"/>
        <v>0</v>
      </c>
      <c r="BP23" s="1208">
        <f t="shared" ca="1" si="14"/>
        <v>0</v>
      </c>
      <c r="BQ23" s="1208">
        <f t="shared" ca="1" si="14"/>
        <v>0</v>
      </c>
      <c r="BR23" s="1208">
        <f t="shared" ref="BR23:CC23" ca="1" si="15">GetInfo("Short Doyle Medi-Cal Units C",BR6)</f>
        <v>0</v>
      </c>
      <c r="BS23" s="1208">
        <f t="shared" ca="1" si="15"/>
        <v>0</v>
      </c>
      <c r="BT23" s="1208">
        <f t="shared" ca="1" si="15"/>
        <v>0</v>
      </c>
      <c r="BU23" s="1208">
        <f t="shared" ca="1" si="15"/>
        <v>0</v>
      </c>
      <c r="BV23" s="1208">
        <f t="shared" ca="1" si="15"/>
        <v>0</v>
      </c>
      <c r="BW23" s="1208">
        <f t="shared" ca="1" si="15"/>
        <v>0</v>
      </c>
      <c r="BX23" s="1208">
        <f t="shared" ca="1" si="15"/>
        <v>0</v>
      </c>
      <c r="BY23" s="1208">
        <f t="shared" ca="1" si="15"/>
        <v>0</v>
      </c>
      <c r="BZ23" s="1208">
        <f t="shared" ca="1" si="15"/>
        <v>0</v>
      </c>
      <c r="CA23" s="1208">
        <f t="shared" ca="1" si="15"/>
        <v>0</v>
      </c>
      <c r="CB23" s="1208">
        <f t="shared" ca="1" si="15"/>
        <v>0</v>
      </c>
      <c r="CC23" s="1208">
        <f t="shared" ca="1" si="15"/>
        <v>0</v>
      </c>
    </row>
    <row r="24" spans="1:81" s="63" customFormat="1" ht="18" customHeight="1">
      <c r="A24" s="110">
        <v>7</v>
      </c>
      <c r="B24" s="1407" t="s">
        <v>290</v>
      </c>
      <c r="C24" s="1408"/>
      <c r="D24" s="428" t="str">
        <f>Entire_FiscalYear</f>
        <v>07/01/12 - 06/30/13</v>
      </c>
      <c r="E24" s="1210"/>
      <c r="F24" s="1208">
        <f t="shared" ref="F24:BQ24" ca="1" si="16">GetInfo("Medicare/Medi-Cal Crossover Units A",F6)</f>
        <v>0</v>
      </c>
      <c r="G24" s="1208">
        <f t="shared" ca="1" si="16"/>
        <v>0</v>
      </c>
      <c r="H24" s="1208">
        <f t="shared" ca="1" si="16"/>
        <v>0</v>
      </c>
      <c r="I24" s="1208">
        <f t="shared" ca="1" si="16"/>
        <v>0</v>
      </c>
      <c r="J24" s="1208">
        <f t="shared" ca="1" si="16"/>
        <v>0</v>
      </c>
      <c r="K24" s="1208">
        <f t="shared" ca="1" si="16"/>
        <v>0</v>
      </c>
      <c r="L24" s="1208">
        <f t="shared" ca="1" si="16"/>
        <v>0</v>
      </c>
      <c r="M24" s="1208">
        <f t="shared" ca="1" si="16"/>
        <v>0</v>
      </c>
      <c r="N24" s="1208">
        <f t="shared" ca="1" si="16"/>
        <v>0</v>
      </c>
      <c r="O24" s="1208">
        <f t="shared" ca="1" si="16"/>
        <v>0</v>
      </c>
      <c r="P24" s="1208">
        <f t="shared" ca="1" si="16"/>
        <v>0</v>
      </c>
      <c r="Q24" s="1208">
        <f t="shared" ca="1" si="16"/>
        <v>0</v>
      </c>
      <c r="R24" s="1208">
        <f t="shared" ca="1" si="16"/>
        <v>0</v>
      </c>
      <c r="S24" s="1208">
        <f t="shared" ca="1" si="16"/>
        <v>0</v>
      </c>
      <c r="T24" s="1208">
        <f t="shared" ca="1" si="16"/>
        <v>0</v>
      </c>
      <c r="U24" s="1208">
        <f t="shared" ca="1" si="16"/>
        <v>0</v>
      </c>
      <c r="V24" s="1208">
        <f t="shared" ca="1" si="16"/>
        <v>0</v>
      </c>
      <c r="W24" s="1208">
        <f t="shared" ca="1" si="16"/>
        <v>0</v>
      </c>
      <c r="X24" s="1208">
        <f t="shared" ca="1" si="16"/>
        <v>0</v>
      </c>
      <c r="Y24" s="1208">
        <f t="shared" ca="1" si="16"/>
        <v>0</v>
      </c>
      <c r="Z24" s="1208">
        <f t="shared" ca="1" si="16"/>
        <v>0</v>
      </c>
      <c r="AA24" s="1208">
        <f t="shared" ca="1" si="16"/>
        <v>0</v>
      </c>
      <c r="AB24" s="1208">
        <f t="shared" ca="1" si="16"/>
        <v>0</v>
      </c>
      <c r="AC24" s="1208">
        <f t="shared" ca="1" si="16"/>
        <v>0</v>
      </c>
      <c r="AD24" s="1208">
        <f t="shared" ca="1" si="16"/>
        <v>0</v>
      </c>
      <c r="AE24" s="1208">
        <f t="shared" ca="1" si="16"/>
        <v>0</v>
      </c>
      <c r="AF24" s="1208">
        <f t="shared" ca="1" si="16"/>
        <v>0</v>
      </c>
      <c r="AG24" s="1208">
        <f t="shared" ca="1" si="16"/>
        <v>0</v>
      </c>
      <c r="AH24" s="1208">
        <f t="shared" ca="1" si="16"/>
        <v>0</v>
      </c>
      <c r="AI24" s="1208">
        <f t="shared" ca="1" si="16"/>
        <v>0</v>
      </c>
      <c r="AJ24" s="1208">
        <f t="shared" ca="1" si="16"/>
        <v>0</v>
      </c>
      <c r="AK24" s="1208">
        <f t="shared" ca="1" si="16"/>
        <v>0</v>
      </c>
      <c r="AL24" s="1208">
        <f t="shared" ca="1" si="16"/>
        <v>0</v>
      </c>
      <c r="AM24" s="1208">
        <f t="shared" ca="1" si="16"/>
        <v>0</v>
      </c>
      <c r="AN24" s="1208">
        <f t="shared" ca="1" si="16"/>
        <v>0</v>
      </c>
      <c r="AO24" s="1208">
        <f t="shared" ca="1" si="16"/>
        <v>0</v>
      </c>
      <c r="AP24" s="1208">
        <f t="shared" ca="1" si="16"/>
        <v>0</v>
      </c>
      <c r="AQ24" s="1208">
        <f t="shared" ca="1" si="16"/>
        <v>0</v>
      </c>
      <c r="AR24" s="1208">
        <f t="shared" ca="1" si="16"/>
        <v>0</v>
      </c>
      <c r="AS24" s="1208">
        <f t="shared" ca="1" si="16"/>
        <v>0</v>
      </c>
      <c r="AT24" s="1208">
        <f t="shared" ca="1" si="16"/>
        <v>0</v>
      </c>
      <c r="AU24" s="1208">
        <f t="shared" ca="1" si="16"/>
        <v>0</v>
      </c>
      <c r="AV24" s="1208">
        <f t="shared" ca="1" si="16"/>
        <v>0</v>
      </c>
      <c r="AW24" s="1208">
        <f t="shared" ca="1" si="16"/>
        <v>0</v>
      </c>
      <c r="AX24" s="1208">
        <f t="shared" ca="1" si="16"/>
        <v>0</v>
      </c>
      <c r="AY24" s="1208">
        <f t="shared" ca="1" si="16"/>
        <v>0</v>
      </c>
      <c r="AZ24" s="1208">
        <f t="shared" ca="1" si="16"/>
        <v>0</v>
      </c>
      <c r="BA24" s="1208">
        <f t="shared" ca="1" si="16"/>
        <v>0</v>
      </c>
      <c r="BB24" s="1208">
        <f t="shared" ca="1" si="16"/>
        <v>0</v>
      </c>
      <c r="BC24" s="1208">
        <f t="shared" ca="1" si="16"/>
        <v>0</v>
      </c>
      <c r="BD24" s="1208">
        <f t="shared" ca="1" si="16"/>
        <v>0</v>
      </c>
      <c r="BE24" s="1208">
        <f t="shared" ca="1" si="16"/>
        <v>0</v>
      </c>
      <c r="BF24" s="1208">
        <f t="shared" ca="1" si="16"/>
        <v>0</v>
      </c>
      <c r="BG24" s="1208">
        <f t="shared" ca="1" si="16"/>
        <v>0</v>
      </c>
      <c r="BH24" s="1208">
        <f t="shared" ca="1" si="16"/>
        <v>0</v>
      </c>
      <c r="BI24" s="1208">
        <f t="shared" ca="1" si="16"/>
        <v>0</v>
      </c>
      <c r="BJ24" s="1208">
        <f t="shared" ca="1" si="16"/>
        <v>0</v>
      </c>
      <c r="BK24" s="1208">
        <f t="shared" ca="1" si="16"/>
        <v>0</v>
      </c>
      <c r="BL24" s="1208">
        <f t="shared" ca="1" si="16"/>
        <v>0</v>
      </c>
      <c r="BM24" s="1208">
        <f t="shared" ca="1" si="16"/>
        <v>0</v>
      </c>
      <c r="BN24" s="1208">
        <f t="shared" ca="1" si="16"/>
        <v>0</v>
      </c>
      <c r="BO24" s="1208">
        <f t="shared" ca="1" si="16"/>
        <v>0</v>
      </c>
      <c r="BP24" s="1208">
        <f t="shared" ca="1" si="16"/>
        <v>0</v>
      </c>
      <c r="BQ24" s="1208">
        <f t="shared" ca="1" si="16"/>
        <v>0</v>
      </c>
      <c r="BR24" s="1208">
        <f t="shared" ref="BR24:CC24" ca="1" si="17">GetInfo("Medicare/Medi-Cal Crossover Units A",BR6)</f>
        <v>0</v>
      </c>
      <c r="BS24" s="1208">
        <f t="shared" ca="1" si="17"/>
        <v>0</v>
      </c>
      <c r="BT24" s="1208">
        <f t="shared" ca="1" si="17"/>
        <v>0</v>
      </c>
      <c r="BU24" s="1208">
        <f t="shared" ca="1" si="17"/>
        <v>0</v>
      </c>
      <c r="BV24" s="1208">
        <f t="shared" ca="1" si="17"/>
        <v>0</v>
      </c>
      <c r="BW24" s="1208">
        <f t="shared" ca="1" si="17"/>
        <v>0</v>
      </c>
      <c r="BX24" s="1208">
        <f t="shared" ca="1" si="17"/>
        <v>0</v>
      </c>
      <c r="BY24" s="1208">
        <f t="shared" ca="1" si="17"/>
        <v>0</v>
      </c>
      <c r="BZ24" s="1208">
        <f t="shared" ca="1" si="17"/>
        <v>0</v>
      </c>
      <c r="CA24" s="1208">
        <f t="shared" ca="1" si="17"/>
        <v>0</v>
      </c>
      <c r="CB24" s="1208">
        <f t="shared" ca="1" si="17"/>
        <v>0</v>
      </c>
      <c r="CC24" s="1208">
        <f t="shared" ca="1" si="17"/>
        <v>0</v>
      </c>
    </row>
    <row r="25" spans="1:81" s="63" customFormat="1" ht="15.75" hidden="1" customHeight="1">
      <c r="A25" s="110" t="s">
        <v>214</v>
      </c>
      <c r="B25" s="1409"/>
      <c r="C25" s="1410"/>
      <c r="D25" s="428" t="str">
        <f>FiscalYear_Period2</f>
        <v xml:space="preserve"> </v>
      </c>
      <c r="E25" s="1210"/>
      <c r="F25" s="1208">
        <f t="shared" ref="F25:BQ25" ca="1" si="18">GetInfo("Medicare/Medi-Cal Crossover Units B",F6)</f>
        <v>0</v>
      </c>
      <c r="G25" s="1208">
        <f t="shared" ca="1" si="18"/>
        <v>0</v>
      </c>
      <c r="H25" s="1208">
        <f t="shared" ca="1" si="18"/>
        <v>0</v>
      </c>
      <c r="I25" s="1208">
        <f t="shared" ca="1" si="18"/>
        <v>0</v>
      </c>
      <c r="J25" s="1208">
        <f t="shared" ca="1" si="18"/>
        <v>0</v>
      </c>
      <c r="K25" s="1208">
        <f t="shared" ca="1" si="18"/>
        <v>0</v>
      </c>
      <c r="L25" s="1208">
        <f t="shared" ca="1" si="18"/>
        <v>0</v>
      </c>
      <c r="M25" s="1208">
        <f t="shared" ca="1" si="18"/>
        <v>0</v>
      </c>
      <c r="N25" s="1208">
        <f t="shared" ca="1" si="18"/>
        <v>0</v>
      </c>
      <c r="O25" s="1208">
        <f t="shared" ca="1" si="18"/>
        <v>0</v>
      </c>
      <c r="P25" s="1208">
        <f t="shared" ca="1" si="18"/>
        <v>0</v>
      </c>
      <c r="Q25" s="1208">
        <f t="shared" ca="1" si="18"/>
        <v>0</v>
      </c>
      <c r="R25" s="1208">
        <f t="shared" ca="1" si="18"/>
        <v>0</v>
      </c>
      <c r="S25" s="1208">
        <f t="shared" ca="1" si="18"/>
        <v>0</v>
      </c>
      <c r="T25" s="1208">
        <f t="shared" ca="1" si="18"/>
        <v>0</v>
      </c>
      <c r="U25" s="1208">
        <f t="shared" ca="1" si="18"/>
        <v>0</v>
      </c>
      <c r="V25" s="1208">
        <f t="shared" ca="1" si="18"/>
        <v>0</v>
      </c>
      <c r="W25" s="1208">
        <f t="shared" ca="1" si="18"/>
        <v>0</v>
      </c>
      <c r="X25" s="1208">
        <f t="shared" ca="1" si="18"/>
        <v>0</v>
      </c>
      <c r="Y25" s="1208">
        <f t="shared" ca="1" si="18"/>
        <v>0</v>
      </c>
      <c r="Z25" s="1208">
        <f t="shared" ca="1" si="18"/>
        <v>0</v>
      </c>
      <c r="AA25" s="1208">
        <f t="shared" ca="1" si="18"/>
        <v>0</v>
      </c>
      <c r="AB25" s="1208">
        <f t="shared" ca="1" si="18"/>
        <v>0</v>
      </c>
      <c r="AC25" s="1208">
        <f t="shared" ca="1" si="18"/>
        <v>0</v>
      </c>
      <c r="AD25" s="1208">
        <f t="shared" ca="1" si="18"/>
        <v>0</v>
      </c>
      <c r="AE25" s="1208">
        <f t="shared" ca="1" si="18"/>
        <v>0</v>
      </c>
      <c r="AF25" s="1208">
        <f t="shared" ca="1" si="18"/>
        <v>0</v>
      </c>
      <c r="AG25" s="1208">
        <f t="shared" ca="1" si="18"/>
        <v>0</v>
      </c>
      <c r="AH25" s="1208">
        <f t="shared" ca="1" si="18"/>
        <v>0</v>
      </c>
      <c r="AI25" s="1208">
        <f t="shared" ca="1" si="18"/>
        <v>0</v>
      </c>
      <c r="AJ25" s="1208">
        <f t="shared" ca="1" si="18"/>
        <v>0</v>
      </c>
      <c r="AK25" s="1208">
        <f t="shared" ca="1" si="18"/>
        <v>0</v>
      </c>
      <c r="AL25" s="1208">
        <f t="shared" ca="1" si="18"/>
        <v>0</v>
      </c>
      <c r="AM25" s="1208">
        <f t="shared" ca="1" si="18"/>
        <v>0</v>
      </c>
      <c r="AN25" s="1208">
        <f t="shared" ca="1" si="18"/>
        <v>0</v>
      </c>
      <c r="AO25" s="1208">
        <f t="shared" ca="1" si="18"/>
        <v>0</v>
      </c>
      <c r="AP25" s="1208">
        <f t="shared" ca="1" si="18"/>
        <v>0</v>
      </c>
      <c r="AQ25" s="1208">
        <f t="shared" ca="1" si="18"/>
        <v>0</v>
      </c>
      <c r="AR25" s="1208">
        <f t="shared" ca="1" si="18"/>
        <v>0</v>
      </c>
      <c r="AS25" s="1208">
        <f t="shared" ca="1" si="18"/>
        <v>0</v>
      </c>
      <c r="AT25" s="1208">
        <f t="shared" ca="1" si="18"/>
        <v>0</v>
      </c>
      <c r="AU25" s="1208">
        <f t="shared" ca="1" si="18"/>
        <v>0</v>
      </c>
      <c r="AV25" s="1208">
        <f t="shared" ca="1" si="18"/>
        <v>0</v>
      </c>
      <c r="AW25" s="1208">
        <f t="shared" ca="1" si="18"/>
        <v>0</v>
      </c>
      <c r="AX25" s="1208">
        <f t="shared" ca="1" si="18"/>
        <v>0</v>
      </c>
      <c r="AY25" s="1208">
        <f t="shared" ca="1" si="18"/>
        <v>0</v>
      </c>
      <c r="AZ25" s="1208">
        <f t="shared" ca="1" si="18"/>
        <v>0</v>
      </c>
      <c r="BA25" s="1208">
        <f t="shared" ca="1" si="18"/>
        <v>0</v>
      </c>
      <c r="BB25" s="1208">
        <f t="shared" ca="1" si="18"/>
        <v>0</v>
      </c>
      <c r="BC25" s="1208">
        <f t="shared" ca="1" si="18"/>
        <v>0</v>
      </c>
      <c r="BD25" s="1208">
        <f t="shared" ca="1" si="18"/>
        <v>0</v>
      </c>
      <c r="BE25" s="1208">
        <f t="shared" ca="1" si="18"/>
        <v>0</v>
      </c>
      <c r="BF25" s="1208">
        <f t="shared" ca="1" si="18"/>
        <v>0</v>
      </c>
      <c r="BG25" s="1208">
        <f t="shared" ca="1" si="18"/>
        <v>0</v>
      </c>
      <c r="BH25" s="1208">
        <f t="shared" ca="1" si="18"/>
        <v>0</v>
      </c>
      <c r="BI25" s="1208">
        <f t="shared" ca="1" si="18"/>
        <v>0</v>
      </c>
      <c r="BJ25" s="1208">
        <f t="shared" ca="1" si="18"/>
        <v>0</v>
      </c>
      <c r="BK25" s="1208">
        <f t="shared" ca="1" si="18"/>
        <v>0</v>
      </c>
      <c r="BL25" s="1208">
        <f t="shared" ca="1" si="18"/>
        <v>0</v>
      </c>
      <c r="BM25" s="1208">
        <f t="shared" ca="1" si="18"/>
        <v>0</v>
      </c>
      <c r="BN25" s="1208">
        <f t="shared" ca="1" si="18"/>
        <v>0</v>
      </c>
      <c r="BO25" s="1208">
        <f t="shared" ca="1" si="18"/>
        <v>0</v>
      </c>
      <c r="BP25" s="1208">
        <f t="shared" ca="1" si="18"/>
        <v>0</v>
      </c>
      <c r="BQ25" s="1208">
        <f t="shared" ca="1" si="18"/>
        <v>0</v>
      </c>
      <c r="BR25" s="1208">
        <f t="shared" ref="BR25:CC25" ca="1" si="19">GetInfo("Medicare/Medi-Cal Crossover Units B",BR6)</f>
        <v>0</v>
      </c>
      <c r="BS25" s="1208">
        <f t="shared" ca="1" si="19"/>
        <v>0</v>
      </c>
      <c r="BT25" s="1208">
        <f t="shared" ca="1" si="19"/>
        <v>0</v>
      </c>
      <c r="BU25" s="1208">
        <f t="shared" ca="1" si="19"/>
        <v>0</v>
      </c>
      <c r="BV25" s="1208">
        <f t="shared" ca="1" si="19"/>
        <v>0</v>
      </c>
      <c r="BW25" s="1208">
        <f t="shared" ca="1" si="19"/>
        <v>0</v>
      </c>
      <c r="BX25" s="1208">
        <f t="shared" ca="1" si="19"/>
        <v>0</v>
      </c>
      <c r="BY25" s="1208">
        <f t="shared" ca="1" si="19"/>
        <v>0</v>
      </c>
      <c r="BZ25" s="1208">
        <f t="shared" ca="1" si="19"/>
        <v>0</v>
      </c>
      <c r="CA25" s="1208">
        <f t="shared" ca="1" si="19"/>
        <v>0</v>
      </c>
      <c r="CB25" s="1208">
        <f t="shared" ca="1" si="19"/>
        <v>0</v>
      </c>
      <c r="CC25" s="1208">
        <f t="shared" ca="1" si="19"/>
        <v>0</v>
      </c>
    </row>
    <row r="26" spans="1:81" s="63" customFormat="1" ht="15.95" hidden="1" customHeight="1">
      <c r="A26" s="110" t="s">
        <v>804</v>
      </c>
      <c r="B26" s="1426"/>
      <c r="C26" s="1427"/>
      <c r="D26" s="428" t="str">
        <f>FiscalYear_Period3</f>
        <v xml:space="preserve"> </v>
      </c>
      <c r="E26" s="1210"/>
      <c r="F26" s="1208">
        <f t="shared" ref="F26:BQ26" ca="1" si="20">GetInfo("Medicare/Medi-Cal Crossover Units C",F6)</f>
        <v>0</v>
      </c>
      <c r="G26" s="1208">
        <f t="shared" ca="1" si="20"/>
        <v>0</v>
      </c>
      <c r="H26" s="1208">
        <f t="shared" ca="1" si="20"/>
        <v>0</v>
      </c>
      <c r="I26" s="1208">
        <f t="shared" ca="1" si="20"/>
        <v>0</v>
      </c>
      <c r="J26" s="1208">
        <f t="shared" ca="1" si="20"/>
        <v>0</v>
      </c>
      <c r="K26" s="1208">
        <f t="shared" ca="1" si="20"/>
        <v>0</v>
      </c>
      <c r="L26" s="1208">
        <f t="shared" ca="1" si="20"/>
        <v>0</v>
      </c>
      <c r="M26" s="1208">
        <f t="shared" ca="1" si="20"/>
        <v>0</v>
      </c>
      <c r="N26" s="1208">
        <f t="shared" ca="1" si="20"/>
        <v>0</v>
      </c>
      <c r="O26" s="1208">
        <f t="shared" ca="1" si="20"/>
        <v>0</v>
      </c>
      <c r="P26" s="1208">
        <f t="shared" ca="1" si="20"/>
        <v>0</v>
      </c>
      <c r="Q26" s="1208">
        <f t="shared" ca="1" si="20"/>
        <v>0</v>
      </c>
      <c r="R26" s="1208">
        <f t="shared" ca="1" si="20"/>
        <v>0</v>
      </c>
      <c r="S26" s="1208">
        <f t="shared" ca="1" si="20"/>
        <v>0</v>
      </c>
      <c r="T26" s="1208">
        <f t="shared" ca="1" si="20"/>
        <v>0</v>
      </c>
      <c r="U26" s="1208">
        <f t="shared" ca="1" si="20"/>
        <v>0</v>
      </c>
      <c r="V26" s="1208">
        <f t="shared" ca="1" si="20"/>
        <v>0</v>
      </c>
      <c r="W26" s="1208">
        <f t="shared" ca="1" si="20"/>
        <v>0</v>
      </c>
      <c r="X26" s="1208">
        <f t="shared" ca="1" si="20"/>
        <v>0</v>
      </c>
      <c r="Y26" s="1208">
        <f t="shared" ca="1" si="20"/>
        <v>0</v>
      </c>
      <c r="Z26" s="1208">
        <f t="shared" ca="1" si="20"/>
        <v>0</v>
      </c>
      <c r="AA26" s="1208">
        <f t="shared" ca="1" si="20"/>
        <v>0</v>
      </c>
      <c r="AB26" s="1208">
        <f t="shared" ca="1" si="20"/>
        <v>0</v>
      </c>
      <c r="AC26" s="1208">
        <f t="shared" ca="1" si="20"/>
        <v>0</v>
      </c>
      <c r="AD26" s="1208">
        <f t="shared" ca="1" si="20"/>
        <v>0</v>
      </c>
      <c r="AE26" s="1208">
        <f t="shared" ca="1" si="20"/>
        <v>0</v>
      </c>
      <c r="AF26" s="1208">
        <f t="shared" ca="1" si="20"/>
        <v>0</v>
      </c>
      <c r="AG26" s="1208">
        <f t="shared" ca="1" si="20"/>
        <v>0</v>
      </c>
      <c r="AH26" s="1208">
        <f t="shared" ca="1" si="20"/>
        <v>0</v>
      </c>
      <c r="AI26" s="1208">
        <f t="shared" ca="1" si="20"/>
        <v>0</v>
      </c>
      <c r="AJ26" s="1208">
        <f t="shared" ca="1" si="20"/>
        <v>0</v>
      </c>
      <c r="AK26" s="1208">
        <f t="shared" ca="1" si="20"/>
        <v>0</v>
      </c>
      <c r="AL26" s="1208">
        <f t="shared" ca="1" si="20"/>
        <v>0</v>
      </c>
      <c r="AM26" s="1208">
        <f t="shared" ca="1" si="20"/>
        <v>0</v>
      </c>
      <c r="AN26" s="1208">
        <f t="shared" ca="1" si="20"/>
        <v>0</v>
      </c>
      <c r="AO26" s="1208">
        <f t="shared" ca="1" si="20"/>
        <v>0</v>
      </c>
      <c r="AP26" s="1208">
        <f t="shared" ca="1" si="20"/>
        <v>0</v>
      </c>
      <c r="AQ26" s="1208">
        <f t="shared" ca="1" si="20"/>
        <v>0</v>
      </c>
      <c r="AR26" s="1208">
        <f t="shared" ca="1" si="20"/>
        <v>0</v>
      </c>
      <c r="AS26" s="1208">
        <f t="shared" ca="1" si="20"/>
        <v>0</v>
      </c>
      <c r="AT26" s="1208">
        <f t="shared" ca="1" si="20"/>
        <v>0</v>
      </c>
      <c r="AU26" s="1208">
        <f t="shared" ca="1" si="20"/>
        <v>0</v>
      </c>
      <c r="AV26" s="1208">
        <f t="shared" ca="1" si="20"/>
        <v>0</v>
      </c>
      <c r="AW26" s="1208">
        <f t="shared" ca="1" si="20"/>
        <v>0</v>
      </c>
      <c r="AX26" s="1208">
        <f t="shared" ca="1" si="20"/>
        <v>0</v>
      </c>
      <c r="AY26" s="1208">
        <f t="shared" ca="1" si="20"/>
        <v>0</v>
      </c>
      <c r="AZ26" s="1208">
        <f t="shared" ca="1" si="20"/>
        <v>0</v>
      </c>
      <c r="BA26" s="1208">
        <f t="shared" ca="1" si="20"/>
        <v>0</v>
      </c>
      <c r="BB26" s="1208">
        <f t="shared" ca="1" si="20"/>
        <v>0</v>
      </c>
      <c r="BC26" s="1208">
        <f t="shared" ca="1" si="20"/>
        <v>0</v>
      </c>
      <c r="BD26" s="1208">
        <f t="shared" ca="1" si="20"/>
        <v>0</v>
      </c>
      <c r="BE26" s="1208">
        <f t="shared" ca="1" si="20"/>
        <v>0</v>
      </c>
      <c r="BF26" s="1208">
        <f t="shared" ca="1" si="20"/>
        <v>0</v>
      </c>
      <c r="BG26" s="1208">
        <f t="shared" ca="1" si="20"/>
        <v>0</v>
      </c>
      <c r="BH26" s="1208">
        <f t="shared" ca="1" si="20"/>
        <v>0</v>
      </c>
      <c r="BI26" s="1208">
        <f t="shared" ca="1" si="20"/>
        <v>0</v>
      </c>
      <c r="BJ26" s="1208">
        <f t="shared" ca="1" si="20"/>
        <v>0</v>
      </c>
      <c r="BK26" s="1208">
        <f t="shared" ca="1" si="20"/>
        <v>0</v>
      </c>
      <c r="BL26" s="1208">
        <f t="shared" ca="1" si="20"/>
        <v>0</v>
      </c>
      <c r="BM26" s="1208">
        <f t="shared" ca="1" si="20"/>
        <v>0</v>
      </c>
      <c r="BN26" s="1208">
        <f t="shared" ca="1" si="20"/>
        <v>0</v>
      </c>
      <c r="BO26" s="1208">
        <f t="shared" ca="1" si="20"/>
        <v>0</v>
      </c>
      <c r="BP26" s="1208">
        <f t="shared" ca="1" si="20"/>
        <v>0</v>
      </c>
      <c r="BQ26" s="1208">
        <f t="shared" ca="1" si="20"/>
        <v>0</v>
      </c>
      <c r="BR26" s="1208">
        <f t="shared" ref="BR26:CC26" ca="1" si="21">GetInfo("Medicare/Medi-Cal Crossover Units C",BR6)</f>
        <v>0</v>
      </c>
      <c r="BS26" s="1208">
        <f t="shared" ca="1" si="21"/>
        <v>0</v>
      </c>
      <c r="BT26" s="1208">
        <f t="shared" ca="1" si="21"/>
        <v>0</v>
      </c>
      <c r="BU26" s="1208">
        <f t="shared" ca="1" si="21"/>
        <v>0</v>
      </c>
      <c r="BV26" s="1208">
        <f t="shared" ca="1" si="21"/>
        <v>0</v>
      </c>
      <c r="BW26" s="1208">
        <f t="shared" ca="1" si="21"/>
        <v>0</v>
      </c>
      <c r="BX26" s="1208">
        <f t="shared" ca="1" si="21"/>
        <v>0</v>
      </c>
      <c r="BY26" s="1208">
        <f t="shared" ca="1" si="21"/>
        <v>0</v>
      </c>
      <c r="BZ26" s="1208">
        <f t="shared" ca="1" si="21"/>
        <v>0</v>
      </c>
      <c r="CA26" s="1208">
        <f t="shared" ca="1" si="21"/>
        <v>0</v>
      </c>
      <c r="CB26" s="1208">
        <f t="shared" ca="1" si="21"/>
        <v>0</v>
      </c>
      <c r="CC26" s="1208">
        <f t="shared" ca="1" si="21"/>
        <v>0</v>
      </c>
    </row>
    <row r="27" spans="1:81" s="63" customFormat="1" ht="15.95" customHeight="1">
      <c r="A27" s="110">
        <v>8</v>
      </c>
      <c r="B27" s="1413" t="s">
        <v>500</v>
      </c>
      <c r="C27" s="1422"/>
      <c r="D27" s="428" t="str">
        <f>Entire_FiscalYear</f>
        <v>07/01/12 - 06/30/13</v>
      </c>
      <c r="E27" s="1210"/>
      <c r="F27" s="1208">
        <f ca="1">GetInfo("Enhanced SD/MC Children Units A",F6)</f>
        <v>0</v>
      </c>
      <c r="G27" s="1208">
        <f t="shared" ref="G27:CC27" ca="1" si="22">GetInfo("Enhanced SD/MC Children Units A",G6)</f>
        <v>0</v>
      </c>
      <c r="H27" s="1208">
        <f t="shared" ca="1" si="22"/>
        <v>0</v>
      </c>
      <c r="I27" s="1208">
        <f t="shared" ca="1" si="22"/>
        <v>0</v>
      </c>
      <c r="J27" s="1208">
        <f t="shared" ca="1" si="22"/>
        <v>0</v>
      </c>
      <c r="K27" s="1208">
        <f t="shared" ca="1" si="22"/>
        <v>0</v>
      </c>
      <c r="L27" s="1208">
        <f t="shared" ca="1" si="22"/>
        <v>0</v>
      </c>
      <c r="M27" s="1208">
        <f t="shared" ca="1" si="22"/>
        <v>0</v>
      </c>
      <c r="N27" s="1208">
        <f t="shared" ca="1" si="22"/>
        <v>0</v>
      </c>
      <c r="O27" s="1208">
        <f t="shared" ca="1" si="22"/>
        <v>0</v>
      </c>
      <c r="P27" s="1208">
        <f t="shared" ca="1" si="22"/>
        <v>0</v>
      </c>
      <c r="Q27" s="1208">
        <f t="shared" ca="1" si="22"/>
        <v>0</v>
      </c>
      <c r="R27" s="1208">
        <f t="shared" ca="1" si="22"/>
        <v>0</v>
      </c>
      <c r="S27" s="1208">
        <f t="shared" ca="1" si="22"/>
        <v>0</v>
      </c>
      <c r="T27" s="1208">
        <f t="shared" ca="1" si="22"/>
        <v>0</v>
      </c>
      <c r="U27" s="1208">
        <f t="shared" ca="1" si="22"/>
        <v>0</v>
      </c>
      <c r="V27" s="1208">
        <f t="shared" ca="1" si="22"/>
        <v>0</v>
      </c>
      <c r="W27" s="1208">
        <f t="shared" ca="1" si="22"/>
        <v>0</v>
      </c>
      <c r="X27" s="1208">
        <f t="shared" ca="1" si="22"/>
        <v>0</v>
      </c>
      <c r="Y27" s="1208">
        <f t="shared" ca="1" si="22"/>
        <v>0</v>
      </c>
      <c r="Z27" s="1208">
        <f t="shared" ca="1" si="22"/>
        <v>0</v>
      </c>
      <c r="AA27" s="1208">
        <f t="shared" ca="1" si="22"/>
        <v>0</v>
      </c>
      <c r="AB27" s="1208">
        <f t="shared" ca="1" si="22"/>
        <v>0</v>
      </c>
      <c r="AC27" s="1208">
        <f t="shared" ca="1" si="22"/>
        <v>0</v>
      </c>
      <c r="AD27" s="1208">
        <f t="shared" ca="1" si="22"/>
        <v>0</v>
      </c>
      <c r="AE27" s="1208">
        <f t="shared" ca="1" si="22"/>
        <v>0</v>
      </c>
      <c r="AF27" s="1208">
        <f t="shared" ca="1" si="22"/>
        <v>0</v>
      </c>
      <c r="AG27" s="1208">
        <f t="shared" ca="1" si="22"/>
        <v>0</v>
      </c>
      <c r="AH27" s="1208">
        <f t="shared" ca="1" si="22"/>
        <v>0</v>
      </c>
      <c r="AI27" s="1208">
        <f t="shared" ca="1" si="22"/>
        <v>0</v>
      </c>
      <c r="AJ27" s="1208">
        <f t="shared" ca="1" si="22"/>
        <v>0</v>
      </c>
      <c r="AK27" s="1208">
        <f t="shared" ca="1" si="22"/>
        <v>0</v>
      </c>
      <c r="AL27" s="1208">
        <f t="shared" ca="1" si="22"/>
        <v>0</v>
      </c>
      <c r="AM27" s="1208">
        <f t="shared" ca="1" si="22"/>
        <v>0</v>
      </c>
      <c r="AN27" s="1208">
        <f t="shared" ca="1" si="22"/>
        <v>0</v>
      </c>
      <c r="AO27" s="1208">
        <f t="shared" ca="1" si="22"/>
        <v>0</v>
      </c>
      <c r="AP27" s="1208">
        <f t="shared" ca="1" si="22"/>
        <v>0</v>
      </c>
      <c r="AQ27" s="1208">
        <f t="shared" ca="1" si="22"/>
        <v>0</v>
      </c>
      <c r="AR27" s="1208">
        <f t="shared" ca="1" si="22"/>
        <v>0</v>
      </c>
      <c r="AS27" s="1208">
        <f t="shared" ca="1" si="22"/>
        <v>0</v>
      </c>
      <c r="AT27" s="1208">
        <f t="shared" ca="1" si="22"/>
        <v>0</v>
      </c>
      <c r="AU27" s="1208">
        <f t="shared" ca="1" si="22"/>
        <v>0</v>
      </c>
      <c r="AV27" s="1208">
        <f t="shared" ca="1" si="22"/>
        <v>0</v>
      </c>
      <c r="AW27" s="1208">
        <f t="shared" ca="1" si="22"/>
        <v>0</v>
      </c>
      <c r="AX27" s="1208">
        <f t="shared" ca="1" si="22"/>
        <v>0</v>
      </c>
      <c r="AY27" s="1208">
        <f t="shared" ca="1" si="22"/>
        <v>0</v>
      </c>
      <c r="AZ27" s="1208">
        <f t="shared" ca="1" si="22"/>
        <v>0</v>
      </c>
      <c r="BA27" s="1208">
        <f t="shared" ca="1" si="22"/>
        <v>0</v>
      </c>
      <c r="BB27" s="1208">
        <f t="shared" ca="1" si="22"/>
        <v>0</v>
      </c>
      <c r="BC27" s="1208">
        <f t="shared" ca="1" si="22"/>
        <v>0</v>
      </c>
      <c r="BD27" s="1208">
        <f t="shared" ca="1" si="22"/>
        <v>0</v>
      </c>
      <c r="BE27" s="1208">
        <f t="shared" ca="1" si="22"/>
        <v>0</v>
      </c>
      <c r="BF27" s="1208">
        <f t="shared" ca="1" si="22"/>
        <v>0</v>
      </c>
      <c r="BG27" s="1208">
        <f t="shared" ca="1" si="22"/>
        <v>0</v>
      </c>
      <c r="BH27" s="1208">
        <f t="shared" ca="1" si="22"/>
        <v>0</v>
      </c>
      <c r="BI27" s="1208">
        <f t="shared" ca="1" si="22"/>
        <v>0</v>
      </c>
      <c r="BJ27" s="1208">
        <f t="shared" ca="1" si="22"/>
        <v>0</v>
      </c>
      <c r="BK27" s="1208">
        <f t="shared" ca="1" si="22"/>
        <v>0</v>
      </c>
      <c r="BL27" s="1208">
        <f t="shared" ca="1" si="22"/>
        <v>0</v>
      </c>
      <c r="BM27" s="1208">
        <f t="shared" ca="1" si="22"/>
        <v>0</v>
      </c>
      <c r="BN27" s="1208">
        <f t="shared" ca="1" si="22"/>
        <v>0</v>
      </c>
      <c r="BO27" s="1208">
        <f t="shared" ca="1" si="22"/>
        <v>0</v>
      </c>
      <c r="BP27" s="1208">
        <f t="shared" ca="1" si="22"/>
        <v>0</v>
      </c>
      <c r="BQ27" s="1208">
        <f t="shared" ca="1" si="22"/>
        <v>0</v>
      </c>
      <c r="BR27" s="1208">
        <f t="shared" ca="1" si="22"/>
        <v>0</v>
      </c>
      <c r="BS27" s="1208">
        <f t="shared" ca="1" si="22"/>
        <v>0</v>
      </c>
      <c r="BT27" s="1208">
        <f t="shared" ca="1" si="22"/>
        <v>0</v>
      </c>
      <c r="BU27" s="1208">
        <f t="shared" ca="1" si="22"/>
        <v>0</v>
      </c>
      <c r="BV27" s="1208">
        <f t="shared" ca="1" si="22"/>
        <v>0</v>
      </c>
      <c r="BW27" s="1208">
        <f t="shared" ca="1" si="22"/>
        <v>0</v>
      </c>
      <c r="BX27" s="1208">
        <f t="shared" ca="1" si="22"/>
        <v>0</v>
      </c>
      <c r="BY27" s="1208">
        <f t="shared" ca="1" si="22"/>
        <v>0</v>
      </c>
      <c r="BZ27" s="1208">
        <f t="shared" ca="1" si="22"/>
        <v>0</v>
      </c>
      <c r="CA27" s="1208">
        <f t="shared" ca="1" si="22"/>
        <v>0</v>
      </c>
      <c r="CB27" s="1208">
        <f t="shared" ca="1" si="22"/>
        <v>0</v>
      </c>
      <c r="CC27" s="1208">
        <f t="shared" ca="1" si="22"/>
        <v>0</v>
      </c>
    </row>
    <row r="28" spans="1:81" s="63" customFormat="1" ht="15.95" customHeight="1">
      <c r="A28" s="110">
        <v>9</v>
      </c>
      <c r="B28" s="58" t="s">
        <v>821</v>
      </c>
      <c r="C28" s="554"/>
      <c r="D28" s="428" t="str">
        <f>Entire_FiscalYear</f>
        <v>07/01/12 - 06/30/13</v>
      </c>
      <c r="E28" s="1210"/>
      <c r="F28" s="1208">
        <f t="shared" ref="F28:BQ28" ca="1" si="23">GetInfo("BCCTP Units",F6)</f>
        <v>0</v>
      </c>
      <c r="G28" s="1208">
        <f t="shared" ca="1" si="23"/>
        <v>0</v>
      </c>
      <c r="H28" s="1208">
        <f t="shared" ca="1" si="23"/>
        <v>0</v>
      </c>
      <c r="I28" s="1208">
        <f t="shared" ca="1" si="23"/>
        <v>0</v>
      </c>
      <c r="J28" s="1208">
        <f t="shared" ca="1" si="23"/>
        <v>0</v>
      </c>
      <c r="K28" s="1208">
        <f t="shared" ca="1" si="23"/>
        <v>0</v>
      </c>
      <c r="L28" s="1208">
        <f t="shared" ca="1" si="23"/>
        <v>0</v>
      </c>
      <c r="M28" s="1208">
        <f t="shared" ca="1" si="23"/>
        <v>0</v>
      </c>
      <c r="N28" s="1208">
        <f t="shared" ca="1" si="23"/>
        <v>0</v>
      </c>
      <c r="O28" s="1208">
        <f t="shared" ca="1" si="23"/>
        <v>0</v>
      </c>
      <c r="P28" s="1208">
        <f t="shared" ca="1" si="23"/>
        <v>0</v>
      </c>
      <c r="Q28" s="1208">
        <f t="shared" ca="1" si="23"/>
        <v>0</v>
      </c>
      <c r="R28" s="1208">
        <f t="shared" ca="1" si="23"/>
        <v>0</v>
      </c>
      <c r="S28" s="1208">
        <f t="shared" ca="1" si="23"/>
        <v>0</v>
      </c>
      <c r="T28" s="1208">
        <f t="shared" ca="1" si="23"/>
        <v>0</v>
      </c>
      <c r="U28" s="1208">
        <f t="shared" ca="1" si="23"/>
        <v>0</v>
      </c>
      <c r="V28" s="1208">
        <f t="shared" ca="1" si="23"/>
        <v>0</v>
      </c>
      <c r="W28" s="1208">
        <f t="shared" ca="1" si="23"/>
        <v>0</v>
      </c>
      <c r="X28" s="1208">
        <f t="shared" ca="1" si="23"/>
        <v>0</v>
      </c>
      <c r="Y28" s="1208">
        <f t="shared" ca="1" si="23"/>
        <v>0</v>
      </c>
      <c r="Z28" s="1208">
        <f t="shared" ca="1" si="23"/>
        <v>0</v>
      </c>
      <c r="AA28" s="1208">
        <f t="shared" ca="1" si="23"/>
        <v>0</v>
      </c>
      <c r="AB28" s="1208">
        <f t="shared" ca="1" si="23"/>
        <v>0</v>
      </c>
      <c r="AC28" s="1208">
        <f t="shared" ca="1" si="23"/>
        <v>0</v>
      </c>
      <c r="AD28" s="1208">
        <f t="shared" ca="1" si="23"/>
        <v>0</v>
      </c>
      <c r="AE28" s="1208">
        <f t="shared" ca="1" si="23"/>
        <v>0</v>
      </c>
      <c r="AF28" s="1208">
        <f t="shared" ca="1" si="23"/>
        <v>0</v>
      </c>
      <c r="AG28" s="1208">
        <f t="shared" ca="1" si="23"/>
        <v>0</v>
      </c>
      <c r="AH28" s="1208">
        <f t="shared" ca="1" si="23"/>
        <v>0</v>
      </c>
      <c r="AI28" s="1208">
        <f t="shared" ca="1" si="23"/>
        <v>0</v>
      </c>
      <c r="AJ28" s="1208">
        <f t="shared" ca="1" si="23"/>
        <v>0</v>
      </c>
      <c r="AK28" s="1208">
        <f t="shared" ca="1" si="23"/>
        <v>0</v>
      </c>
      <c r="AL28" s="1208">
        <f t="shared" ca="1" si="23"/>
        <v>0</v>
      </c>
      <c r="AM28" s="1208">
        <f t="shared" ca="1" si="23"/>
        <v>0</v>
      </c>
      <c r="AN28" s="1208">
        <f t="shared" ca="1" si="23"/>
        <v>0</v>
      </c>
      <c r="AO28" s="1208">
        <f t="shared" ca="1" si="23"/>
        <v>0</v>
      </c>
      <c r="AP28" s="1208">
        <f t="shared" ca="1" si="23"/>
        <v>0</v>
      </c>
      <c r="AQ28" s="1208">
        <f t="shared" ca="1" si="23"/>
        <v>0</v>
      </c>
      <c r="AR28" s="1208">
        <f t="shared" ca="1" si="23"/>
        <v>0</v>
      </c>
      <c r="AS28" s="1208">
        <f t="shared" ca="1" si="23"/>
        <v>0</v>
      </c>
      <c r="AT28" s="1208">
        <f t="shared" ca="1" si="23"/>
        <v>0</v>
      </c>
      <c r="AU28" s="1208">
        <f t="shared" ca="1" si="23"/>
        <v>0</v>
      </c>
      <c r="AV28" s="1208">
        <f t="shared" ca="1" si="23"/>
        <v>0</v>
      </c>
      <c r="AW28" s="1208">
        <f t="shared" ca="1" si="23"/>
        <v>0</v>
      </c>
      <c r="AX28" s="1208">
        <f t="shared" ca="1" si="23"/>
        <v>0</v>
      </c>
      <c r="AY28" s="1208">
        <f t="shared" ca="1" si="23"/>
        <v>0</v>
      </c>
      <c r="AZ28" s="1208">
        <f t="shared" ca="1" si="23"/>
        <v>0</v>
      </c>
      <c r="BA28" s="1208">
        <f t="shared" ca="1" si="23"/>
        <v>0</v>
      </c>
      <c r="BB28" s="1208">
        <f t="shared" ca="1" si="23"/>
        <v>0</v>
      </c>
      <c r="BC28" s="1208">
        <f t="shared" ca="1" si="23"/>
        <v>0</v>
      </c>
      <c r="BD28" s="1208">
        <f t="shared" ca="1" si="23"/>
        <v>0</v>
      </c>
      <c r="BE28" s="1208">
        <f t="shared" ca="1" si="23"/>
        <v>0</v>
      </c>
      <c r="BF28" s="1208">
        <f t="shared" ca="1" si="23"/>
        <v>0</v>
      </c>
      <c r="BG28" s="1208">
        <f t="shared" ca="1" si="23"/>
        <v>0</v>
      </c>
      <c r="BH28" s="1208">
        <f t="shared" ca="1" si="23"/>
        <v>0</v>
      </c>
      <c r="BI28" s="1208">
        <f t="shared" ca="1" si="23"/>
        <v>0</v>
      </c>
      <c r="BJ28" s="1208">
        <f t="shared" ca="1" si="23"/>
        <v>0</v>
      </c>
      <c r="BK28" s="1208">
        <f t="shared" ca="1" si="23"/>
        <v>0</v>
      </c>
      <c r="BL28" s="1208">
        <f t="shared" ca="1" si="23"/>
        <v>0</v>
      </c>
      <c r="BM28" s="1208">
        <f t="shared" ca="1" si="23"/>
        <v>0</v>
      </c>
      <c r="BN28" s="1208">
        <f t="shared" ca="1" si="23"/>
        <v>0</v>
      </c>
      <c r="BO28" s="1208">
        <f t="shared" ca="1" si="23"/>
        <v>0</v>
      </c>
      <c r="BP28" s="1208">
        <f t="shared" ca="1" si="23"/>
        <v>0</v>
      </c>
      <c r="BQ28" s="1208">
        <f t="shared" ca="1" si="23"/>
        <v>0</v>
      </c>
      <c r="BR28" s="1208">
        <f t="shared" ref="BR28:CC28" ca="1" si="24">GetInfo("BCCTP Units",BR6)</f>
        <v>0</v>
      </c>
      <c r="BS28" s="1208">
        <f t="shared" ca="1" si="24"/>
        <v>0</v>
      </c>
      <c r="BT28" s="1208">
        <f t="shared" ca="1" si="24"/>
        <v>0</v>
      </c>
      <c r="BU28" s="1208">
        <f t="shared" ca="1" si="24"/>
        <v>0</v>
      </c>
      <c r="BV28" s="1208">
        <f t="shared" ca="1" si="24"/>
        <v>0</v>
      </c>
      <c r="BW28" s="1208">
        <f t="shared" ca="1" si="24"/>
        <v>0</v>
      </c>
      <c r="BX28" s="1208">
        <f t="shared" ca="1" si="24"/>
        <v>0</v>
      </c>
      <c r="BY28" s="1208">
        <f t="shared" ca="1" si="24"/>
        <v>0</v>
      </c>
      <c r="BZ28" s="1208">
        <f t="shared" ca="1" si="24"/>
        <v>0</v>
      </c>
      <c r="CA28" s="1208">
        <f t="shared" ca="1" si="24"/>
        <v>0</v>
      </c>
      <c r="CB28" s="1208">
        <f t="shared" ca="1" si="24"/>
        <v>0</v>
      </c>
      <c r="CC28" s="1208">
        <f t="shared" ca="1" si="24"/>
        <v>0</v>
      </c>
    </row>
    <row r="29" spans="1:81" s="63" customFormat="1" ht="15.95" customHeight="1">
      <c r="A29" s="110">
        <v>10</v>
      </c>
      <c r="B29" s="58" t="s">
        <v>832</v>
      </c>
      <c r="C29" s="554"/>
      <c r="D29" s="428" t="str">
        <f>Entire_FiscalYear</f>
        <v>07/01/12 - 06/30/13</v>
      </c>
      <c r="E29" s="1210"/>
      <c r="F29" s="1208">
        <f t="shared" ref="F29:BQ29" ca="1" si="25">GetInfo("Pregnancy Units",F6)</f>
        <v>0</v>
      </c>
      <c r="G29" s="1208">
        <f t="shared" ca="1" si="25"/>
        <v>0</v>
      </c>
      <c r="H29" s="1208">
        <f t="shared" ca="1" si="25"/>
        <v>0</v>
      </c>
      <c r="I29" s="1208">
        <f t="shared" ca="1" si="25"/>
        <v>0</v>
      </c>
      <c r="J29" s="1208">
        <f t="shared" ca="1" si="25"/>
        <v>0</v>
      </c>
      <c r="K29" s="1208">
        <f t="shared" ca="1" si="25"/>
        <v>0</v>
      </c>
      <c r="L29" s="1208">
        <f t="shared" ca="1" si="25"/>
        <v>0</v>
      </c>
      <c r="M29" s="1208">
        <f t="shared" ca="1" si="25"/>
        <v>0</v>
      </c>
      <c r="N29" s="1208">
        <f t="shared" ca="1" si="25"/>
        <v>0</v>
      </c>
      <c r="O29" s="1208">
        <f t="shared" ca="1" si="25"/>
        <v>0</v>
      </c>
      <c r="P29" s="1208">
        <f t="shared" ca="1" si="25"/>
        <v>0</v>
      </c>
      <c r="Q29" s="1208">
        <f t="shared" ca="1" si="25"/>
        <v>0</v>
      </c>
      <c r="R29" s="1208">
        <f t="shared" ca="1" si="25"/>
        <v>0</v>
      </c>
      <c r="S29" s="1208">
        <f t="shared" ca="1" si="25"/>
        <v>0</v>
      </c>
      <c r="T29" s="1208">
        <f t="shared" ca="1" si="25"/>
        <v>0</v>
      </c>
      <c r="U29" s="1208">
        <f t="shared" ca="1" si="25"/>
        <v>0</v>
      </c>
      <c r="V29" s="1208">
        <f t="shared" ca="1" si="25"/>
        <v>0</v>
      </c>
      <c r="W29" s="1208">
        <f t="shared" ca="1" si="25"/>
        <v>0</v>
      </c>
      <c r="X29" s="1208">
        <f t="shared" ca="1" si="25"/>
        <v>0</v>
      </c>
      <c r="Y29" s="1208">
        <f t="shared" ca="1" si="25"/>
        <v>0</v>
      </c>
      <c r="Z29" s="1208">
        <f t="shared" ca="1" si="25"/>
        <v>0</v>
      </c>
      <c r="AA29" s="1208">
        <f t="shared" ca="1" si="25"/>
        <v>0</v>
      </c>
      <c r="AB29" s="1208">
        <f t="shared" ca="1" si="25"/>
        <v>0</v>
      </c>
      <c r="AC29" s="1208">
        <f t="shared" ca="1" si="25"/>
        <v>0</v>
      </c>
      <c r="AD29" s="1208">
        <f t="shared" ca="1" si="25"/>
        <v>0</v>
      </c>
      <c r="AE29" s="1208">
        <f t="shared" ca="1" si="25"/>
        <v>0</v>
      </c>
      <c r="AF29" s="1208">
        <f t="shared" ca="1" si="25"/>
        <v>0</v>
      </c>
      <c r="AG29" s="1208">
        <f t="shared" ca="1" si="25"/>
        <v>0</v>
      </c>
      <c r="AH29" s="1208">
        <f t="shared" ca="1" si="25"/>
        <v>0</v>
      </c>
      <c r="AI29" s="1208">
        <f t="shared" ca="1" si="25"/>
        <v>0</v>
      </c>
      <c r="AJ29" s="1208">
        <f t="shared" ca="1" si="25"/>
        <v>0</v>
      </c>
      <c r="AK29" s="1208">
        <f t="shared" ca="1" si="25"/>
        <v>0</v>
      </c>
      <c r="AL29" s="1208">
        <f t="shared" ca="1" si="25"/>
        <v>0</v>
      </c>
      <c r="AM29" s="1208">
        <f t="shared" ca="1" si="25"/>
        <v>0</v>
      </c>
      <c r="AN29" s="1208">
        <f t="shared" ca="1" si="25"/>
        <v>0</v>
      </c>
      <c r="AO29" s="1208">
        <f t="shared" ca="1" si="25"/>
        <v>0</v>
      </c>
      <c r="AP29" s="1208">
        <f t="shared" ca="1" si="25"/>
        <v>0</v>
      </c>
      <c r="AQ29" s="1208">
        <f t="shared" ca="1" si="25"/>
        <v>0</v>
      </c>
      <c r="AR29" s="1208">
        <f t="shared" ca="1" si="25"/>
        <v>0</v>
      </c>
      <c r="AS29" s="1208">
        <f t="shared" ca="1" si="25"/>
        <v>0</v>
      </c>
      <c r="AT29" s="1208">
        <f t="shared" ca="1" si="25"/>
        <v>0</v>
      </c>
      <c r="AU29" s="1208">
        <f t="shared" ca="1" si="25"/>
        <v>0</v>
      </c>
      <c r="AV29" s="1208">
        <f t="shared" ca="1" si="25"/>
        <v>0</v>
      </c>
      <c r="AW29" s="1208">
        <f t="shared" ca="1" si="25"/>
        <v>0</v>
      </c>
      <c r="AX29" s="1208">
        <f t="shared" ca="1" si="25"/>
        <v>0</v>
      </c>
      <c r="AY29" s="1208">
        <f t="shared" ca="1" si="25"/>
        <v>0</v>
      </c>
      <c r="AZ29" s="1208">
        <f t="shared" ca="1" si="25"/>
        <v>0</v>
      </c>
      <c r="BA29" s="1208">
        <f t="shared" ca="1" si="25"/>
        <v>0</v>
      </c>
      <c r="BB29" s="1208">
        <f t="shared" ca="1" si="25"/>
        <v>0</v>
      </c>
      <c r="BC29" s="1208">
        <f t="shared" ca="1" si="25"/>
        <v>0</v>
      </c>
      <c r="BD29" s="1208">
        <f t="shared" ca="1" si="25"/>
        <v>0</v>
      </c>
      <c r="BE29" s="1208">
        <f t="shared" ca="1" si="25"/>
        <v>0</v>
      </c>
      <c r="BF29" s="1208">
        <f t="shared" ca="1" si="25"/>
        <v>0</v>
      </c>
      <c r="BG29" s="1208">
        <f t="shared" ca="1" si="25"/>
        <v>0</v>
      </c>
      <c r="BH29" s="1208">
        <f t="shared" ca="1" si="25"/>
        <v>0</v>
      </c>
      <c r="BI29" s="1208">
        <f t="shared" ca="1" si="25"/>
        <v>0</v>
      </c>
      <c r="BJ29" s="1208">
        <f t="shared" ca="1" si="25"/>
        <v>0</v>
      </c>
      <c r="BK29" s="1208">
        <f t="shared" ca="1" si="25"/>
        <v>0</v>
      </c>
      <c r="BL29" s="1208">
        <f t="shared" ca="1" si="25"/>
        <v>0</v>
      </c>
      <c r="BM29" s="1208">
        <f t="shared" ca="1" si="25"/>
        <v>0</v>
      </c>
      <c r="BN29" s="1208">
        <f t="shared" ca="1" si="25"/>
        <v>0</v>
      </c>
      <c r="BO29" s="1208">
        <f t="shared" ca="1" si="25"/>
        <v>0</v>
      </c>
      <c r="BP29" s="1208">
        <f t="shared" ca="1" si="25"/>
        <v>0</v>
      </c>
      <c r="BQ29" s="1208">
        <f t="shared" ca="1" si="25"/>
        <v>0</v>
      </c>
      <c r="BR29" s="1208">
        <f t="shared" ref="BR29:CC29" ca="1" si="26">GetInfo("Pregnancy Units",BR6)</f>
        <v>0</v>
      </c>
      <c r="BS29" s="1208">
        <f t="shared" ca="1" si="26"/>
        <v>0</v>
      </c>
      <c r="BT29" s="1208">
        <f t="shared" ca="1" si="26"/>
        <v>0</v>
      </c>
      <c r="BU29" s="1208">
        <f t="shared" ca="1" si="26"/>
        <v>0</v>
      </c>
      <c r="BV29" s="1208">
        <f t="shared" ca="1" si="26"/>
        <v>0</v>
      </c>
      <c r="BW29" s="1208">
        <f t="shared" ca="1" si="26"/>
        <v>0</v>
      </c>
      <c r="BX29" s="1208">
        <f t="shared" ca="1" si="26"/>
        <v>0</v>
      </c>
      <c r="BY29" s="1208">
        <f t="shared" ca="1" si="26"/>
        <v>0</v>
      </c>
      <c r="BZ29" s="1208">
        <f t="shared" ca="1" si="26"/>
        <v>0</v>
      </c>
      <c r="CA29" s="1208">
        <f t="shared" ca="1" si="26"/>
        <v>0</v>
      </c>
      <c r="CB29" s="1208">
        <f t="shared" ca="1" si="26"/>
        <v>0</v>
      </c>
      <c r="CC29" s="1208">
        <f t="shared" ca="1" si="26"/>
        <v>0</v>
      </c>
    </row>
    <row r="30" spans="1:81" s="63" customFormat="1" ht="15.95" customHeight="1">
      <c r="A30" s="110">
        <v>11</v>
      </c>
      <c r="B30" s="58" t="s">
        <v>501</v>
      </c>
      <c r="C30" s="554"/>
      <c r="D30" s="428" t="str">
        <f>Entire_FiscalYear</f>
        <v>07/01/12 - 06/30/13</v>
      </c>
      <c r="E30" s="1210"/>
      <c r="F30" s="1208">
        <f t="shared" ref="F30:BQ30" ca="1" si="27">GetInfo("Refugee Units",F6)</f>
        <v>0</v>
      </c>
      <c r="G30" s="1208">
        <f t="shared" ca="1" si="27"/>
        <v>0</v>
      </c>
      <c r="H30" s="1208">
        <f t="shared" ca="1" si="27"/>
        <v>0</v>
      </c>
      <c r="I30" s="1208">
        <f t="shared" ca="1" si="27"/>
        <v>0</v>
      </c>
      <c r="J30" s="1208">
        <f t="shared" ca="1" si="27"/>
        <v>0</v>
      </c>
      <c r="K30" s="1208">
        <f t="shared" ca="1" si="27"/>
        <v>0</v>
      </c>
      <c r="L30" s="1208">
        <f t="shared" ca="1" si="27"/>
        <v>0</v>
      </c>
      <c r="M30" s="1208">
        <f t="shared" ca="1" si="27"/>
        <v>0</v>
      </c>
      <c r="N30" s="1208">
        <f t="shared" ca="1" si="27"/>
        <v>0</v>
      </c>
      <c r="O30" s="1208">
        <f t="shared" ca="1" si="27"/>
        <v>0</v>
      </c>
      <c r="P30" s="1208">
        <f t="shared" ca="1" si="27"/>
        <v>0</v>
      </c>
      <c r="Q30" s="1208">
        <f t="shared" ca="1" si="27"/>
        <v>0</v>
      </c>
      <c r="R30" s="1208">
        <f t="shared" ca="1" si="27"/>
        <v>0</v>
      </c>
      <c r="S30" s="1208">
        <f t="shared" ca="1" si="27"/>
        <v>0</v>
      </c>
      <c r="T30" s="1208">
        <f t="shared" ca="1" si="27"/>
        <v>0</v>
      </c>
      <c r="U30" s="1208">
        <f t="shared" ca="1" si="27"/>
        <v>0</v>
      </c>
      <c r="V30" s="1208">
        <f t="shared" ca="1" si="27"/>
        <v>0</v>
      </c>
      <c r="W30" s="1208">
        <f t="shared" ca="1" si="27"/>
        <v>0</v>
      </c>
      <c r="X30" s="1208">
        <f t="shared" ca="1" si="27"/>
        <v>0</v>
      </c>
      <c r="Y30" s="1208">
        <f t="shared" ca="1" si="27"/>
        <v>0</v>
      </c>
      <c r="Z30" s="1208">
        <f t="shared" ca="1" si="27"/>
        <v>0</v>
      </c>
      <c r="AA30" s="1208">
        <f t="shared" ca="1" si="27"/>
        <v>0</v>
      </c>
      <c r="AB30" s="1208">
        <f t="shared" ca="1" si="27"/>
        <v>0</v>
      </c>
      <c r="AC30" s="1208">
        <f t="shared" ca="1" si="27"/>
        <v>0</v>
      </c>
      <c r="AD30" s="1208">
        <f t="shared" ca="1" si="27"/>
        <v>0</v>
      </c>
      <c r="AE30" s="1208">
        <f t="shared" ca="1" si="27"/>
        <v>0</v>
      </c>
      <c r="AF30" s="1208">
        <f t="shared" ca="1" si="27"/>
        <v>0</v>
      </c>
      <c r="AG30" s="1208">
        <f t="shared" ca="1" si="27"/>
        <v>0</v>
      </c>
      <c r="AH30" s="1208">
        <f t="shared" ca="1" si="27"/>
        <v>0</v>
      </c>
      <c r="AI30" s="1208">
        <f t="shared" ca="1" si="27"/>
        <v>0</v>
      </c>
      <c r="AJ30" s="1208">
        <f t="shared" ca="1" si="27"/>
        <v>0</v>
      </c>
      <c r="AK30" s="1208">
        <f t="shared" ca="1" si="27"/>
        <v>0</v>
      </c>
      <c r="AL30" s="1208">
        <f t="shared" ca="1" si="27"/>
        <v>0</v>
      </c>
      <c r="AM30" s="1208">
        <f t="shared" ca="1" si="27"/>
        <v>0</v>
      </c>
      <c r="AN30" s="1208">
        <f t="shared" ca="1" si="27"/>
        <v>0</v>
      </c>
      <c r="AO30" s="1208">
        <f t="shared" ca="1" si="27"/>
        <v>0</v>
      </c>
      <c r="AP30" s="1208">
        <f t="shared" ca="1" si="27"/>
        <v>0</v>
      </c>
      <c r="AQ30" s="1208">
        <f t="shared" ca="1" si="27"/>
        <v>0</v>
      </c>
      <c r="AR30" s="1208">
        <f t="shared" ca="1" si="27"/>
        <v>0</v>
      </c>
      <c r="AS30" s="1208">
        <f t="shared" ca="1" si="27"/>
        <v>0</v>
      </c>
      <c r="AT30" s="1208">
        <f t="shared" ca="1" si="27"/>
        <v>0</v>
      </c>
      <c r="AU30" s="1208">
        <f t="shared" ca="1" si="27"/>
        <v>0</v>
      </c>
      <c r="AV30" s="1208">
        <f t="shared" ca="1" si="27"/>
        <v>0</v>
      </c>
      <c r="AW30" s="1208">
        <f t="shared" ca="1" si="27"/>
        <v>0</v>
      </c>
      <c r="AX30" s="1208">
        <f t="shared" ca="1" si="27"/>
        <v>0</v>
      </c>
      <c r="AY30" s="1208">
        <f t="shared" ca="1" si="27"/>
        <v>0</v>
      </c>
      <c r="AZ30" s="1208">
        <f t="shared" ca="1" si="27"/>
        <v>0</v>
      </c>
      <c r="BA30" s="1208">
        <f t="shared" ca="1" si="27"/>
        <v>0</v>
      </c>
      <c r="BB30" s="1208">
        <f t="shared" ca="1" si="27"/>
        <v>0</v>
      </c>
      <c r="BC30" s="1208">
        <f t="shared" ca="1" si="27"/>
        <v>0</v>
      </c>
      <c r="BD30" s="1208">
        <f t="shared" ca="1" si="27"/>
        <v>0</v>
      </c>
      <c r="BE30" s="1208">
        <f t="shared" ca="1" si="27"/>
        <v>0</v>
      </c>
      <c r="BF30" s="1208">
        <f t="shared" ca="1" si="27"/>
        <v>0</v>
      </c>
      <c r="BG30" s="1208">
        <f t="shared" ca="1" si="27"/>
        <v>0</v>
      </c>
      <c r="BH30" s="1208">
        <f t="shared" ca="1" si="27"/>
        <v>0</v>
      </c>
      <c r="BI30" s="1208">
        <f t="shared" ca="1" si="27"/>
        <v>0</v>
      </c>
      <c r="BJ30" s="1208">
        <f t="shared" ca="1" si="27"/>
        <v>0</v>
      </c>
      <c r="BK30" s="1208">
        <f t="shared" ca="1" si="27"/>
        <v>0</v>
      </c>
      <c r="BL30" s="1208">
        <f t="shared" ca="1" si="27"/>
        <v>0</v>
      </c>
      <c r="BM30" s="1208">
        <f t="shared" ca="1" si="27"/>
        <v>0</v>
      </c>
      <c r="BN30" s="1208">
        <f t="shared" ca="1" si="27"/>
        <v>0</v>
      </c>
      <c r="BO30" s="1208">
        <f t="shared" ca="1" si="27"/>
        <v>0</v>
      </c>
      <c r="BP30" s="1208">
        <f t="shared" ca="1" si="27"/>
        <v>0</v>
      </c>
      <c r="BQ30" s="1208">
        <f t="shared" ca="1" si="27"/>
        <v>0</v>
      </c>
      <c r="BR30" s="1208">
        <f t="shared" ref="BR30:CC30" ca="1" si="28">GetInfo("Refugee Units",BR6)</f>
        <v>0</v>
      </c>
      <c r="BS30" s="1208">
        <f t="shared" ca="1" si="28"/>
        <v>0</v>
      </c>
      <c r="BT30" s="1208">
        <f t="shared" ca="1" si="28"/>
        <v>0</v>
      </c>
      <c r="BU30" s="1208">
        <f t="shared" ca="1" si="28"/>
        <v>0</v>
      </c>
      <c r="BV30" s="1208">
        <f t="shared" ca="1" si="28"/>
        <v>0</v>
      </c>
      <c r="BW30" s="1208">
        <f t="shared" ca="1" si="28"/>
        <v>0</v>
      </c>
      <c r="BX30" s="1208">
        <f t="shared" ca="1" si="28"/>
        <v>0</v>
      </c>
      <c r="BY30" s="1208">
        <f t="shared" ca="1" si="28"/>
        <v>0</v>
      </c>
      <c r="BZ30" s="1208">
        <f t="shared" ca="1" si="28"/>
        <v>0</v>
      </c>
      <c r="CA30" s="1208">
        <f t="shared" ca="1" si="28"/>
        <v>0</v>
      </c>
      <c r="CB30" s="1208">
        <f t="shared" ca="1" si="28"/>
        <v>0</v>
      </c>
      <c r="CC30" s="1208">
        <f t="shared" ca="1" si="28"/>
        <v>0</v>
      </c>
    </row>
    <row r="31" spans="1:81" s="63" customFormat="1" ht="15.95" customHeight="1">
      <c r="A31" s="110">
        <v>12</v>
      </c>
      <c r="B31" s="1407" t="s">
        <v>216</v>
      </c>
      <c r="C31" s="1408"/>
      <c r="D31" s="428" t="str">
        <f>Entire_FiscalYear</f>
        <v>07/01/12 - 06/30/13</v>
      </c>
      <c r="E31" s="1210"/>
      <c r="F31" s="1208">
        <f ca="1">GetInfo("Healthy Families (SED) Units A",F6)</f>
        <v>0</v>
      </c>
      <c r="G31" s="1208">
        <f t="shared" ref="G31:CC31" ca="1" si="29">GetInfo("Healthy Families (SED) Units A",G6)</f>
        <v>0</v>
      </c>
      <c r="H31" s="1208">
        <f t="shared" ca="1" si="29"/>
        <v>0</v>
      </c>
      <c r="I31" s="1208">
        <f t="shared" ca="1" si="29"/>
        <v>0</v>
      </c>
      <c r="J31" s="1208">
        <f t="shared" ca="1" si="29"/>
        <v>0</v>
      </c>
      <c r="K31" s="1208">
        <f t="shared" ca="1" si="29"/>
        <v>0</v>
      </c>
      <c r="L31" s="1208">
        <f t="shared" ca="1" si="29"/>
        <v>0</v>
      </c>
      <c r="M31" s="1208">
        <f t="shared" ca="1" si="29"/>
        <v>0</v>
      </c>
      <c r="N31" s="1208">
        <f t="shared" ca="1" si="29"/>
        <v>0</v>
      </c>
      <c r="O31" s="1208">
        <f t="shared" ca="1" si="29"/>
        <v>0</v>
      </c>
      <c r="P31" s="1208">
        <f t="shared" ca="1" si="29"/>
        <v>0</v>
      </c>
      <c r="Q31" s="1208">
        <f t="shared" ca="1" si="29"/>
        <v>0</v>
      </c>
      <c r="R31" s="1208">
        <f t="shared" ca="1" si="29"/>
        <v>0</v>
      </c>
      <c r="S31" s="1208">
        <f t="shared" ca="1" si="29"/>
        <v>0</v>
      </c>
      <c r="T31" s="1208">
        <f t="shared" ca="1" si="29"/>
        <v>0</v>
      </c>
      <c r="U31" s="1208">
        <f t="shared" ca="1" si="29"/>
        <v>0</v>
      </c>
      <c r="V31" s="1208">
        <f t="shared" ca="1" si="29"/>
        <v>0</v>
      </c>
      <c r="W31" s="1208">
        <f t="shared" ca="1" si="29"/>
        <v>0</v>
      </c>
      <c r="X31" s="1208">
        <f t="shared" ca="1" si="29"/>
        <v>0</v>
      </c>
      <c r="Y31" s="1208">
        <f t="shared" ca="1" si="29"/>
        <v>0</v>
      </c>
      <c r="Z31" s="1208">
        <f t="shared" ca="1" si="29"/>
        <v>0</v>
      </c>
      <c r="AA31" s="1208">
        <f t="shared" ca="1" si="29"/>
        <v>0</v>
      </c>
      <c r="AB31" s="1208">
        <f t="shared" ca="1" si="29"/>
        <v>0</v>
      </c>
      <c r="AC31" s="1208">
        <f t="shared" ca="1" si="29"/>
        <v>0</v>
      </c>
      <c r="AD31" s="1208">
        <f t="shared" ca="1" si="29"/>
        <v>0</v>
      </c>
      <c r="AE31" s="1208">
        <f t="shared" ca="1" si="29"/>
        <v>0</v>
      </c>
      <c r="AF31" s="1208">
        <f t="shared" ca="1" si="29"/>
        <v>0</v>
      </c>
      <c r="AG31" s="1208">
        <f t="shared" ca="1" si="29"/>
        <v>0</v>
      </c>
      <c r="AH31" s="1208">
        <f t="shared" ca="1" si="29"/>
        <v>0</v>
      </c>
      <c r="AI31" s="1208">
        <f t="shared" ca="1" si="29"/>
        <v>0</v>
      </c>
      <c r="AJ31" s="1208">
        <f t="shared" ca="1" si="29"/>
        <v>0</v>
      </c>
      <c r="AK31" s="1208">
        <f t="shared" ca="1" si="29"/>
        <v>0</v>
      </c>
      <c r="AL31" s="1208">
        <f t="shared" ca="1" si="29"/>
        <v>0</v>
      </c>
      <c r="AM31" s="1208">
        <f t="shared" ca="1" si="29"/>
        <v>0</v>
      </c>
      <c r="AN31" s="1208">
        <f t="shared" ca="1" si="29"/>
        <v>0</v>
      </c>
      <c r="AO31" s="1208">
        <f t="shared" ca="1" si="29"/>
        <v>0</v>
      </c>
      <c r="AP31" s="1208">
        <f t="shared" ca="1" si="29"/>
        <v>0</v>
      </c>
      <c r="AQ31" s="1208">
        <f t="shared" ca="1" si="29"/>
        <v>0</v>
      </c>
      <c r="AR31" s="1208">
        <f t="shared" ca="1" si="29"/>
        <v>0</v>
      </c>
      <c r="AS31" s="1208">
        <f t="shared" ca="1" si="29"/>
        <v>0</v>
      </c>
      <c r="AT31" s="1208">
        <f t="shared" ca="1" si="29"/>
        <v>0</v>
      </c>
      <c r="AU31" s="1208">
        <f t="shared" ca="1" si="29"/>
        <v>0</v>
      </c>
      <c r="AV31" s="1208">
        <f t="shared" ca="1" si="29"/>
        <v>0</v>
      </c>
      <c r="AW31" s="1208">
        <f t="shared" ca="1" si="29"/>
        <v>0</v>
      </c>
      <c r="AX31" s="1208">
        <f t="shared" ca="1" si="29"/>
        <v>0</v>
      </c>
      <c r="AY31" s="1208">
        <f t="shared" ca="1" si="29"/>
        <v>0</v>
      </c>
      <c r="AZ31" s="1208">
        <f t="shared" ca="1" si="29"/>
        <v>0</v>
      </c>
      <c r="BA31" s="1208">
        <f t="shared" ca="1" si="29"/>
        <v>0</v>
      </c>
      <c r="BB31" s="1208">
        <f t="shared" ca="1" si="29"/>
        <v>0</v>
      </c>
      <c r="BC31" s="1208">
        <f t="shared" ca="1" si="29"/>
        <v>0</v>
      </c>
      <c r="BD31" s="1208">
        <f t="shared" ca="1" si="29"/>
        <v>0</v>
      </c>
      <c r="BE31" s="1208">
        <f t="shared" ca="1" si="29"/>
        <v>0</v>
      </c>
      <c r="BF31" s="1208">
        <f t="shared" ca="1" si="29"/>
        <v>0</v>
      </c>
      <c r="BG31" s="1208">
        <f t="shared" ca="1" si="29"/>
        <v>0</v>
      </c>
      <c r="BH31" s="1208">
        <f t="shared" ca="1" si="29"/>
        <v>0</v>
      </c>
      <c r="BI31" s="1208">
        <f t="shared" ca="1" si="29"/>
        <v>0</v>
      </c>
      <c r="BJ31" s="1208">
        <f t="shared" ca="1" si="29"/>
        <v>0</v>
      </c>
      <c r="BK31" s="1208">
        <f t="shared" ca="1" si="29"/>
        <v>0</v>
      </c>
      <c r="BL31" s="1208">
        <f t="shared" ca="1" si="29"/>
        <v>0</v>
      </c>
      <c r="BM31" s="1208">
        <f t="shared" ca="1" si="29"/>
        <v>0</v>
      </c>
      <c r="BN31" s="1208">
        <f t="shared" ca="1" si="29"/>
        <v>0</v>
      </c>
      <c r="BO31" s="1208">
        <f t="shared" ca="1" si="29"/>
        <v>0</v>
      </c>
      <c r="BP31" s="1208">
        <f t="shared" ca="1" si="29"/>
        <v>0</v>
      </c>
      <c r="BQ31" s="1208">
        <f t="shared" ca="1" si="29"/>
        <v>0</v>
      </c>
      <c r="BR31" s="1208">
        <f t="shared" ca="1" si="29"/>
        <v>0</v>
      </c>
      <c r="BS31" s="1208">
        <f t="shared" ca="1" si="29"/>
        <v>0</v>
      </c>
      <c r="BT31" s="1208">
        <f t="shared" ca="1" si="29"/>
        <v>0</v>
      </c>
      <c r="BU31" s="1208">
        <f t="shared" ca="1" si="29"/>
        <v>0</v>
      </c>
      <c r="BV31" s="1208">
        <f t="shared" ca="1" si="29"/>
        <v>0</v>
      </c>
      <c r="BW31" s="1208">
        <f t="shared" ca="1" si="29"/>
        <v>0</v>
      </c>
      <c r="BX31" s="1208">
        <f t="shared" ca="1" si="29"/>
        <v>0</v>
      </c>
      <c r="BY31" s="1208">
        <f t="shared" ca="1" si="29"/>
        <v>0</v>
      </c>
      <c r="BZ31" s="1208">
        <f t="shared" ca="1" si="29"/>
        <v>0</v>
      </c>
      <c r="CA31" s="1208">
        <f t="shared" ca="1" si="29"/>
        <v>0</v>
      </c>
      <c r="CB31" s="1208">
        <f t="shared" ca="1" si="29"/>
        <v>0</v>
      </c>
      <c r="CC31" s="1208">
        <f t="shared" ca="1" si="29"/>
        <v>0</v>
      </c>
    </row>
    <row r="32" spans="1:81" s="63" customFormat="1" ht="15" customHeight="1">
      <c r="A32" s="110">
        <v>13</v>
      </c>
      <c r="B32" s="1413" t="s">
        <v>217</v>
      </c>
      <c r="C32" s="1442"/>
      <c r="D32" s="1422"/>
      <c r="E32" s="1210"/>
      <c r="F32" s="1208">
        <f t="shared" ref="F32:BQ32" ca="1" si="30">IF(F14="","",F14-SUM(F21:F31))</f>
        <v>0</v>
      </c>
      <c r="G32" s="1208">
        <f t="shared" ca="1" si="30"/>
        <v>0</v>
      </c>
      <c r="H32" s="1208">
        <f t="shared" ca="1" si="30"/>
        <v>0</v>
      </c>
      <c r="I32" s="1208">
        <f t="shared" ca="1" si="30"/>
        <v>0</v>
      </c>
      <c r="J32" s="1208">
        <f t="shared" ca="1" si="30"/>
        <v>0</v>
      </c>
      <c r="K32" s="1208">
        <f t="shared" ca="1" si="30"/>
        <v>0</v>
      </c>
      <c r="L32" s="1208">
        <f t="shared" ca="1" si="30"/>
        <v>0</v>
      </c>
      <c r="M32" s="1208">
        <f t="shared" ca="1" si="30"/>
        <v>0</v>
      </c>
      <c r="N32" s="1208">
        <f t="shared" ca="1" si="30"/>
        <v>0</v>
      </c>
      <c r="O32" s="1208">
        <f t="shared" ca="1" si="30"/>
        <v>0</v>
      </c>
      <c r="P32" s="1208">
        <f t="shared" ca="1" si="30"/>
        <v>0</v>
      </c>
      <c r="Q32" s="1208">
        <f t="shared" ca="1" si="30"/>
        <v>0</v>
      </c>
      <c r="R32" s="1208">
        <f t="shared" ca="1" si="30"/>
        <v>0</v>
      </c>
      <c r="S32" s="1208">
        <f t="shared" ca="1" si="30"/>
        <v>0</v>
      </c>
      <c r="T32" s="1208">
        <f t="shared" ca="1" si="30"/>
        <v>0</v>
      </c>
      <c r="U32" s="1208">
        <f t="shared" ca="1" si="30"/>
        <v>0</v>
      </c>
      <c r="V32" s="1208">
        <f t="shared" ca="1" si="30"/>
        <v>0</v>
      </c>
      <c r="W32" s="1208">
        <f t="shared" ca="1" si="30"/>
        <v>0</v>
      </c>
      <c r="X32" s="1208">
        <f t="shared" ca="1" si="30"/>
        <v>0</v>
      </c>
      <c r="Y32" s="1208">
        <f t="shared" ca="1" si="30"/>
        <v>0</v>
      </c>
      <c r="Z32" s="1208">
        <f t="shared" ca="1" si="30"/>
        <v>0</v>
      </c>
      <c r="AA32" s="1208">
        <f t="shared" ca="1" si="30"/>
        <v>0</v>
      </c>
      <c r="AB32" s="1208">
        <f t="shared" ca="1" si="30"/>
        <v>0</v>
      </c>
      <c r="AC32" s="1208">
        <f t="shared" ca="1" si="30"/>
        <v>0</v>
      </c>
      <c r="AD32" s="1208">
        <f t="shared" ca="1" si="30"/>
        <v>0</v>
      </c>
      <c r="AE32" s="1208">
        <f t="shared" ca="1" si="30"/>
        <v>0</v>
      </c>
      <c r="AF32" s="1208">
        <f t="shared" ca="1" si="30"/>
        <v>0</v>
      </c>
      <c r="AG32" s="1208">
        <f t="shared" ca="1" si="30"/>
        <v>0</v>
      </c>
      <c r="AH32" s="1208">
        <f t="shared" ca="1" si="30"/>
        <v>0</v>
      </c>
      <c r="AI32" s="1208">
        <f t="shared" ca="1" si="30"/>
        <v>0</v>
      </c>
      <c r="AJ32" s="1208">
        <f t="shared" ca="1" si="30"/>
        <v>0</v>
      </c>
      <c r="AK32" s="1208">
        <f t="shared" ca="1" si="30"/>
        <v>0</v>
      </c>
      <c r="AL32" s="1208">
        <f t="shared" ca="1" si="30"/>
        <v>0</v>
      </c>
      <c r="AM32" s="1208">
        <f t="shared" ca="1" si="30"/>
        <v>0</v>
      </c>
      <c r="AN32" s="1208">
        <f t="shared" ca="1" si="30"/>
        <v>0</v>
      </c>
      <c r="AO32" s="1208">
        <f t="shared" ca="1" si="30"/>
        <v>0</v>
      </c>
      <c r="AP32" s="1208">
        <f t="shared" ca="1" si="30"/>
        <v>0</v>
      </c>
      <c r="AQ32" s="1208">
        <f t="shared" ca="1" si="30"/>
        <v>0</v>
      </c>
      <c r="AR32" s="1208">
        <f t="shared" ca="1" si="30"/>
        <v>0</v>
      </c>
      <c r="AS32" s="1208">
        <f t="shared" ca="1" si="30"/>
        <v>0</v>
      </c>
      <c r="AT32" s="1208">
        <f t="shared" ca="1" si="30"/>
        <v>0</v>
      </c>
      <c r="AU32" s="1208">
        <f t="shared" ca="1" si="30"/>
        <v>0</v>
      </c>
      <c r="AV32" s="1208">
        <f t="shared" ca="1" si="30"/>
        <v>0</v>
      </c>
      <c r="AW32" s="1208">
        <f t="shared" ca="1" si="30"/>
        <v>0</v>
      </c>
      <c r="AX32" s="1208">
        <f t="shared" ca="1" si="30"/>
        <v>0</v>
      </c>
      <c r="AY32" s="1208">
        <f t="shared" ca="1" si="30"/>
        <v>0</v>
      </c>
      <c r="AZ32" s="1208">
        <f t="shared" ca="1" si="30"/>
        <v>0</v>
      </c>
      <c r="BA32" s="1208">
        <f t="shared" ca="1" si="30"/>
        <v>0</v>
      </c>
      <c r="BB32" s="1208">
        <f t="shared" ca="1" si="30"/>
        <v>0</v>
      </c>
      <c r="BC32" s="1208">
        <f t="shared" ca="1" si="30"/>
        <v>0</v>
      </c>
      <c r="BD32" s="1208">
        <f t="shared" ca="1" si="30"/>
        <v>0</v>
      </c>
      <c r="BE32" s="1208">
        <f t="shared" ca="1" si="30"/>
        <v>0</v>
      </c>
      <c r="BF32" s="1208">
        <f t="shared" ca="1" si="30"/>
        <v>0</v>
      </c>
      <c r="BG32" s="1208">
        <f t="shared" ca="1" si="30"/>
        <v>0</v>
      </c>
      <c r="BH32" s="1208">
        <f t="shared" ca="1" si="30"/>
        <v>0</v>
      </c>
      <c r="BI32" s="1208">
        <f t="shared" ca="1" si="30"/>
        <v>0</v>
      </c>
      <c r="BJ32" s="1208">
        <f t="shared" ca="1" si="30"/>
        <v>0</v>
      </c>
      <c r="BK32" s="1208">
        <f t="shared" ca="1" si="30"/>
        <v>0</v>
      </c>
      <c r="BL32" s="1208">
        <f t="shared" ca="1" si="30"/>
        <v>0</v>
      </c>
      <c r="BM32" s="1208">
        <f t="shared" ca="1" si="30"/>
        <v>0</v>
      </c>
      <c r="BN32" s="1208">
        <f t="shared" ca="1" si="30"/>
        <v>0</v>
      </c>
      <c r="BO32" s="1208">
        <f t="shared" ca="1" si="30"/>
        <v>0</v>
      </c>
      <c r="BP32" s="1208">
        <f t="shared" ca="1" si="30"/>
        <v>0</v>
      </c>
      <c r="BQ32" s="1208">
        <f t="shared" ca="1" si="30"/>
        <v>0</v>
      </c>
      <c r="BR32" s="1208">
        <f t="shared" ref="BR32:CC32" ca="1" si="31">IF(BR14="","",BR14-SUM(BR21:BR31))</f>
        <v>0</v>
      </c>
      <c r="BS32" s="1208">
        <f t="shared" ca="1" si="31"/>
        <v>0</v>
      </c>
      <c r="BT32" s="1208">
        <f t="shared" ca="1" si="31"/>
        <v>0</v>
      </c>
      <c r="BU32" s="1208">
        <f t="shared" ca="1" si="31"/>
        <v>0</v>
      </c>
      <c r="BV32" s="1208">
        <f t="shared" ca="1" si="31"/>
        <v>0</v>
      </c>
      <c r="BW32" s="1208">
        <f t="shared" ca="1" si="31"/>
        <v>0</v>
      </c>
      <c r="BX32" s="1208">
        <f t="shared" ca="1" si="31"/>
        <v>0</v>
      </c>
      <c r="BY32" s="1208">
        <f t="shared" ca="1" si="31"/>
        <v>0</v>
      </c>
      <c r="BZ32" s="1208">
        <f t="shared" ca="1" si="31"/>
        <v>0</v>
      </c>
      <c r="CA32" s="1208">
        <f t="shared" ca="1" si="31"/>
        <v>0</v>
      </c>
      <c r="CB32" s="1208">
        <f t="shared" ca="1" si="31"/>
        <v>0</v>
      </c>
      <c r="CC32" s="1208">
        <f t="shared" ca="1" si="31"/>
        <v>0</v>
      </c>
    </row>
    <row r="33" spans="1:81" s="63" customFormat="1" ht="3.75" customHeight="1">
      <c r="A33" s="111"/>
      <c r="B33" s="64"/>
      <c r="C33" s="65"/>
      <c r="D33" s="66"/>
      <c r="E33" s="1210"/>
      <c r="F33" s="1210"/>
      <c r="G33" s="1210"/>
      <c r="H33" s="1210"/>
      <c r="I33" s="1210"/>
      <c r="J33" s="1210"/>
      <c r="K33" s="1210"/>
      <c r="L33" s="1210"/>
      <c r="M33" s="1210"/>
      <c r="N33" s="1210"/>
      <c r="O33" s="1210"/>
      <c r="P33" s="1210"/>
      <c r="Q33" s="1210"/>
      <c r="R33" s="1210"/>
      <c r="S33" s="1210"/>
      <c r="T33" s="1210"/>
      <c r="U33" s="1210"/>
      <c r="V33" s="1210"/>
      <c r="W33" s="1210"/>
      <c r="X33" s="1210"/>
      <c r="Y33" s="1210"/>
      <c r="Z33" s="1210"/>
      <c r="AA33" s="1210"/>
      <c r="AB33" s="1210"/>
      <c r="AC33" s="1210"/>
      <c r="AD33" s="1210"/>
      <c r="AE33" s="1210"/>
      <c r="AF33" s="1210"/>
      <c r="AG33" s="1210"/>
      <c r="AH33" s="1210"/>
      <c r="AI33" s="1210"/>
      <c r="AJ33" s="1210"/>
      <c r="AK33" s="1210"/>
      <c r="AL33" s="1210"/>
      <c r="AM33" s="1210"/>
      <c r="AN33" s="1210"/>
      <c r="AO33" s="1210"/>
      <c r="AP33" s="1210"/>
      <c r="AQ33" s="1210"/>
      <c r="AR33" s="1210"/>
      <c r="AS33" s="1210"/>
      <c r="AT33" s="1210"/>
      <c r="AU33" s="1210"/>
      <c r="AV33" s="1210"/>
      <c r="AW33" s="1210"/>
      <c r="AX33" s="1210"/>
      <c r="AY33" s="1210"/>
      <c r="AZ33" s="1210"/>
      <c r="BA33" s="1210"/>
      <c r="BB33" s="1210"/>
      <c r="BC33" s="1210"/>
      <c r="BD33" s="1210"/>
      <c r="BE33" s="1210"/>
      <c r="BF33" s="1210"/>
      <c r="BG33" s="1210"/>
      <c r="BH33" s="1210"/>
      <c r="BI33" s="1210"/>
      <c r="BJ33" s="1210"/>
      <c r="BK33" s="1210"/>
      <c r="BL33" s="1210"/>
      <c r="BM33" s="1210"/>
      <c r="BN33" s="1210"/>
      <c r="BO33" s="1210"/>
      <c r="BP33" s="1210"/>
      <c r="BQ33" s="1210"/>
      <c r="BR33" s="1210"/>
      <c r="BS33" s="1210"/>
      <c r="BT33" s="1210"/>
      <c r="BU33" s="1210"/>
      <c r="BV33" s="1210"/>
      <c r="BW33" s="1210"/>
      <c r="BX33" s="1210"/>
      <c r="BY33" s="1210"/>
      <c r="BZ33" s="1210"/>
      <c r="CA33" s="1210"/>
      <c r="CB33" s="1210"/>
      <c r="CC33" s="1210"/>
    </row>
    <row r="34" spans="1:81" s="63" customFormat="1" ht="19.5" customHeight="1">
      <c r="A34" s="110">
        <v>14</v>
      </c>
      <c r="B34" s="1407" t="s">
        <v>152</v>
      </c>
      <c r="C34" s="1408"/>
      <c r="D34" s="428" t="str">
        <f>Entire_FiscalYear</f>
        <v>07/01/12 - 06/30/13</v>
      </c>
      <c r="E34" s="1212">
        <f t="shared" ref="E34:E39" ca="1" si="32">SUM(F34:CC34)</f>
        <v>0</v>
      </c>
      <c r="F34" s="1208">
        <f ca="1">F21*F17</f>
        <v>0</v>
      </c>
      <c r="G34" s="1208">
        <f t="shared" ref="G34:BR34" ca="1" si="33">G21*G17</f>
        <v>0</v>
      </c>
      <c r="H34" s="1208">
        <f t="shared" ca="1" si="33"/>
        <v>0</v>
      </c>
      <c r="I34" s="1208">
        <f t="shared" ca="1" si="33"/>
        <v>0</v>
      </c>
      <c r="J34" s="1208">
        <f t="shared" ca="1" si="33"/>
        <v>0</v>
      </c>
      <c r="K34" s="1208">
        <f t="shared" ca="1" si="33"/>
        <v>0</v>
      </c>
      <c r="L34" s="1208">
        <f t="shared" ca="1" si="33"/>
        <v>0</v>
      </c>
      <c r="M34" s="1208">
        <f t="shared" ca="1" si="33"/>
        <v>0</v>
      </c>
      <c r="N34" s="1208">
        <f t="shared" ca="1" si="33"/>
        <v>0</v>
      </c>
      <c r="O34" s="1208">
        <f t="shared" ca="1" si="33"/>
        <v>0</v>
      </c>
      <c r="P34" s="1208">
        <f t="shared" ca="1" si="33"/>
        <v>0</v>
      </c>
      <c r="Q34" s="1208">
        <f t="shared" ca="1" si="33"/>
        <v>0</v>
      </c>
      <c r="R34" s="1208">
        <f t="shared" ca="1" si="33"/>
        <v>0</v>
      </c>
      <c r="S34" s="1208">
        <f t="shared" ca="1" si="33"/>
        <v>0</v>
      </c>
      <c r="T34" s="1208">
        <f t="shared" ca="1" si="33"/>
        <v>0</v>
      </c>
      <c r="U34" s="1208">
        <f t="shared" ca="1" si="33"/>
        <v>0</v>
      </c>
      <c r="V34" s="1208">
        <f t="shared" ca="1" si="33"/>
        <v>0</v>
      </c>
      <c r="W34" s="1208">
        <f t="shared" ca="1" si="33"/>
        <v>0</v>
      </c>
      <c r="X34" s="1208">
        <f t="shared" ca="1" si="33"/>
        <v>0</v>
      </c>
      <c r="Y34" s="1208">
        <f t="shared" ca="1" si="33"/>
        <v>0</v>
      </c>
      <c r="Z34" s="1208">
        <f t="shared" ca="1" si="33"/>
        <v>0</v>
      </c>
      <c r="AA34" s="1208">
        <f t="shared" ca="1" si="33"/>
        <v>0</v>
      </c>
      <c r="AB34" s="1208">
        <f t="shared" ca="1" si="33"/>
        <v>0</v>
      </c>
      <c r="AC34" s="1208">
        <f t="shared" ca="1" si="33"/>
        <v>0</v>
      </c>
      <c r="AD34" s="1208">
        <f t="shared" ca="1" si="33"/>
        <v>0</v>
      </c>
      <c r="AE34" s="1208">
        <f t="shared" ca="1" si="33"/>
        <v>0</v>
      </c>
      <c r="AF34" s="1208">
        <f t="shared" ca="1" si="33"/>
        <v>0</v>
      </c>
      <c r="AG34" s="1208">
        <f t="shared" ca="1" si="33"/>
        <v>0</v>
      </c>
      <c r="AH34" s="1208">
        <f t="shared" ca="1" si="33"/>
        <v>0</v>
      </c>
      <c r="AI34" s="1208">
        <f t="shared" ca="1" si="33"/>
        <v>0</v>
      </c>
      <c r="AJ34" s="1208">
        <f t="shared" ca="1" si="33"/>
        <v>0</v>
      </c>
      <c r="AK34" s="1208">
        <f t="shared" ca="1" si="33"/>
        <v>0</v>
      </c>
      <c r="AL34" s="1208">
        <f t="shared" ca="1" si="33"/>
        <v>0</v>
      </c>
      <c r="AM34" s="1208">
        <f t="shared" ca="1" si="33"/>
        <v>0</v>
      </c>
      <c r="AN34" s="1208">
        <f t="shared" ca="1" si="33"/>
        <v>0</v>
      </c>
      <c r="AO34" s="1208">
        <f t="shared" ca="1" si="33"/>
        <v>0</v>
      </c>
      <c r="AP34" s="1208">
        <f t="shared" ca="1" si="33"/>
        <v>0</v>
      </c>
      <c r="AQ34" s="1208">
        <f t="shared" ca="1" si="33"/>
        <v>0</v>
      </c>
      <c r="AR34" s="1208">
        <f t="shared" ca="1" si="33"/>
        <v>0</v>
      </c>
      <c r="AS34" s="1208">
        <f t="shared" ca="1" si="33"/>
        <v>0</v>
      </c>
      <c r="AT34" s="1208">
        <f t="shared" ca="1" si="33"/>
        <v>0</v>
      </c>
      <c r="AU34" s="1208">
        <f t="shared" ca="1" si="33"/>
        <v>0</v>
      </c>
      <c r="AV34" s="1208">
        <f t="shared" ca="1" si="33"/>
        <v>0</v>
      </c>
      <c r="AW34" s="1208">
        <f t="shared" ca="1" si="33"/>
        <v>0</v>
      </c>
      <c r="AX34" s="1208">
        <f t="shared" ca="1" si="33"/>
        <v>0</v>
      </c>
      <c r="AY34" s="1208">
        <f t="shared" ca="1" si="33"/>
        <v>0</v>
      </c>
      <c r="AZ34" s="1208">
        <f t="shared" ca="1" si="33"/>
        <v>0</v>
      </c>
      <c r="BA34" s="1208">
        <f t="shared" ca="1" si="33"/>
        <v>0</v>
      </c>
      <c r="BB34" s="1208">
        <f t="shared" ca="1" si="33"/>
        <v>0</v>
      </c>
      <c r="BC34" s="1208">
        <f t="shared" ca="1" si="33"/>
        <v>0</v>
      </c>
      <c r="BD34" s="1208">
        <f t="shared" ca="1" si="33"/>
        <v>0</v>
      </c>
      <c r="BE34" s="1208">
        <f t="shared" ca="1" si="33"/>
        <v>0</v>
      </c>
      <c r="BF34" s="1208">
        <f t="shared" ca="1" si="33"/>
        <v>0</v>
      </c>
      <c r="BG34" s="1208">
        <f t="shared" ca="1" si="33"/>
        <v>0</v>
      </c>
      <c r="BH34" s="1208">
        <f t="shared" ca="1" si="33"/>
        <v>0</v>
      </c>
      <c r="BI34" s="1208">
        <f t="shared" ca="1" si="33"/>
        <v>0</v>
      </c>
      <c r="BJ34" s="1208">
        <f t="shared" ca="1" si="33"/>
        <v>0</v>
      </c>
      <c r="BK34" s="1208">
        <f t="shared" ca="1" si="33"/>
        <v>0</v>
      </c>
      <c r="BL34" s="1208">
        <f t="shared" ca="1" si="33"/>
        <v>0</v>
      </c>
      <c r="BM34" s="1208">
        <f t="shared" ca="1" si="33"/>
        <v>0</v>
      </c>
      <c r="BN34" s="1208">
        <f t="shared" ca="1" si="33"/>
        <v>0</v>
      </c>
      <c r="BO34" s="1208">
        <f t="shared" ca="1" si="33"/>
        <v>0</v>
      </c>
      <c r="BP34" s="1208">
        <f t="shared" ca="1" si="33"/>
        <v>0</v>
      </c>
      <c r="BQ34" s="1208">
        <f t="shared" ca="1" si="33"/>
        <v>0</v>
      </c>
      <c r="BR34" s="1208">
        <f t="shared" ca="1" si="33"/>
        <v>0</v>
      </c>
      <c r="BS34" s="1208">
        <f t="shared" ref="BS34:CC34" ca="1" si="34">BS21*BS17</f>
        <v>0</v>
      </c>
      <c r="BT34" s="1208">
        <f t="shared" ca="1" si="34"/>
        <v>0</v>
      </c>
      <c r="BU34" s="1208">
        <f t="shared" ca="1" si="34"/>
        <v>0</v>
      </c>
      <c r="BV34" s="1208">
        <f t="shared" ca="1" si="34"/>
        <v>0</v>
      </c>
      <c r="BW34" s="1208">
        <f t="shared" ca="1" si="34"/>
        <v>0</v>
      </c>
      <c r="BX34" s="1208">
        <f t="shared" ca="1" si="34"/>
        <v>0</v>
      </c>
      <c r="BY34" s="1208">
        <f t="shared" ca="1" si="34"/>
        <v>0</v>
      </c>
      <c r="BZ34" s="1208">
        <f t="shared" ca="1" si="34"/>
        <v>0</v>
      </c>
      <c r="CA34" s="1208">
        <f t="shared" ca="1" si="34"/>
        <v>0</v>
      </c>
      <c r="CB34" s="1208">
        <f t="shared" ca="1" si="34"/>
        <v>0</v>
      </c>
      <c r="CC34" s="1208">
        <f t="shared" ca="1" si="34"/>
        <v>0</v>
      </c>
    </row>
    <row r="35" spans="1:81" s="63" customFormat="1" ht="0.75" hidden="1" customHeight="1">
      <c r="A35" s="110" t="s">
        <v>218</v>
      </c>
      <c r="B35" s="1409"/>
      <c r="C35" s="1410"/>
      <c r="D35" s="428" t="str">
        <f>FiscalYear_Period2</f>
        <v xml:space="preserve"> </v>
      </c>
      <c r="E35" s="1212">
        <f ca="1">SUM(F35:CC35)</f>
        <v>0</v>
      </c>
      <c r="F35" s="1208">
        <f ca="1">F22*F17</f>
        <v>0</v>
      </c>
      <c r="G35" s="1208">
        <f t="shared" ref="G35:BR35" ca="1" si="35">G22*G17</f>
        <v>0</v>
      </c>
      <c r="H35" s="1208">
        <f t="shared" ca="1" si="35"/>
        <v>0</v>
      </c>
      <c r="I35" s="1208">
        <f t="shared" ca="1" si="35"/>
        <v>0</v>
      </c>
      <c r="J35" s="1208">
        <f t="shared" ca="1" si="35"/>
        <v>0</v>
      </c>
      <c r="K35" s="1208">
        <f t="shared" ca="1" si="35"/>
        <v>0</v>
      </c>
      <c r="L35" s="1208">
        <f t="shared" ca="1" si="35"/>
        <v>0</v>
      </c>
      <c r="M35" s="1208">
        <f t="shared" ca="1" si="35"/>
        <v>0</v>
      </c>
      <c r="N35" s="1208">
        <f t="shared" ca="1" si="35"/>
        <v>0</v>
      </c>
      <c r="O35" s="1208">
        <f t="shared" ca="1" si="35"/>
        <v>0</v>
      </c>
      <c r="P35" s="1208">
        <f t="shared" ca="1" si="35"/>
        <v>0</v>
      </c>
      <c r="Q35" s="1208">
        <f t="shared" ca="1" si="35"/>
        <v>0</v>
      </c>
      <c r="R35" s="1208">
        <f t="shared" ca="1" si="35"/>
        <v>0</v>
      </c>
      <c r="S35" s="1208">
        <f t="shared" ca="1" si="35"/>
        <v>0</v>
      </c>
      <c r="T35" s="1208">
        <f t="shared" ca="1" si="35"/>
        <v>0</v>
      </c>
      <c r="U35" s="1208">
        <f t="shared" ca="1" si="35"/>
        <v>0</v>
      </c>
      <c r="V35" s="1208">
        <f t="shared" ca="1" si="35"/>
        <v>0</v>
      </c>
      <c r="W35" s="1208">
        <f t="shared" ca="1" si="35"/>
        <v>0</v>
      </c>
      <c r="X35" s="1208">
        <f t="shared" ca="1" si="35"/>
        <v>0</v>
      </c>
      <c r="Y35" s="1208">
        <f t="shared" ca="1" si="35"/>
        <v>0</v>
      </c>
      <c r="Z35" s="1208">
        <f t="shared" ca="1" si="35"/>
        <v>0</v>
      </c>
      <c r="AA35" s="1208">
        <f t="shared" ca="1" si="35"/>
        <v>0</v>
      </c>
      <c r="AB35" s="1208">
        <f t="shared" ca="1" si="35"/>
        <v>0</v>
      </c>
      <c r="AC35" s="1208">
        <f t="shared" ca="1" si="35"/>
        <v>0</v>
      </c>
      <c r="AD35" s="1208">
        <f t="shared" ca="1" si="35"/>
        <v>0</v>
      </c>
      <c r="AE35" s="1208">
        <f t="shared" ca="1" si="35"/>
        <v>0</v>
      </c>
      <c r="AF35" s="1208">
        <f t="shared" ca="1" si="35"/>
        <v>0</v>
      </c>
      <c r="AG35" s="1208">
        <f t="shared" ca="1" si="35"/>
        <v>0</v>
      </c>
      <c r="AH35" s="1208">
        <f t="shared" ca="1" si="35"/>
        <v>0</v>
      </c>
      <c r="AI35" s="1208">
        <f t="shared" ca="1" si="35"/>
        <v>0</v>
      </c>
      <c r="AJ35" s="1208">
        <f t="shared" ca="1" si="35"/>
        <v>0</v>
      </c>
      <c r="AK35" s="1208">
        <f t="shared" ca="1" si="35"/>
        <v>0</v>
      </c>
      <c r="AL35" s="1208">
        <f t="shared" ca="1" si="35"/>
        <v>0</v>
      </c>
      <c r="AM35" s="1208">
        <f t="shared" ca="1" si="35"/>
        <v>0</v>
      </c>
      <c r="AN35" s="1208">
        <f t="shared" ca="1" si="35"/>
        <v>0</v>
      </c>
      <c r="AO35" s="1208">
        <f t="shared" ca="1" si="35"/>
        <v>0</v>
      </c>
      <c r="AP35" s="1208">
        <f t="shared" ca="1" si="35"/>
        <v>0</v>
      </c>
      <c r="AQ35" s="1208">
        <f t="shared" ca="1" si="35"/>
        <v>0</v>
      </c>
      <c r="AR35" s="1208">
        <f t="shared" ca="1" si="35"/>
        <v>0</v>
      </c>
      <c r="AS35" s="1208">
        <f t="shared" ca="1" si="35"/>
        <v>0</v>
      </c>
      <c r="AT35" s="1208">
        <f t="shared" ca="1" si="35"/>
        <v>0</v>
      </c>
      <c r="AU35" s="1208">
        <f t="shared" ca="1" si="35"/>
        <v>0</v>
      </c>
      <c r="AV35" s="1208">
        <f t="shared" ca="1" si="35"/>
        <v>0</v>
      </c>
      <c r="AW35" s="1208">
        <f t="shared" ca="1" si="35"/>
        <v>0</v>
      </c>
      <c r="AX35" s="1208">
        <f t="shared" ca="1" si="35"/>
        <v>0</v>
      </c>
      <c r="AY35" s="1208">
        <f t="shared" ca="1" si="35"/>
        <v>0</v>
      </c>
      <c r="AZ35" s="1208">
        <f t="shared" ca="1" si="35"/>
        <v>0</v>
      </c>
      <c r="BA35" s="1208">
        <f t="shared" ca="1" si="35"/>
        <v>0</v>
      </c>
      <c r="BB35" s="1208">
        <f t="shared" ca="1" si="35"/>
        <v>0</v>
      </c>
      <c r="BC35" s="1208">
        <f t="shared" ca="1" si="35"/>
        <v>0</v>
      </c>
      <c r="BD35" s="1208">
        <f t="shared" ca="1" si="35"/>
        <v>0</v>
      </c>
      <c r="BE35" s="1208">
        <f t="shared" ca="1" si="35"/>
        <v>0</v>
      </c>
      <c r="BF35" s="1208">
        <f t="shared" ca="1" si="35"/>
        <v>0</v>
      </c>
      <c r="BG35" s="1208">
        <f t="shared" ca="1" si="35"/>
        <v>0</v>
      </c>
      <c r="BH35" s="1208">
        <f t="shared" ca="1" si="35"/>
        <v>0</v>
      </c>
      <c r="BI35" s="1208">
        <f t="shared" ca="1" si="35"/>
        <v>0</v>
      </c>
      <c r="BJ35" s="1208">
        <f t="shared" ca="1" si="35"/>
        <v>0</v>
      </c>
      <c r="BK35" s="1208">
        <f t="shared" ca="1" si="35"/>
        <v>0</v>
      </c>
      <c r="BL35" s="1208">
        <f t="shared" ca="1" si="35"/>
        <v>0</v>
      </c>
      <c r="BM35" s="1208">
        <f t="shared" ca="1" si="35"/>
        <v>0</v>
      </c>
      <c r="BN35" s="1208">
        <f t="shared" ca="1" si="35"/>
        <v>0</v>
      </c>
      <c r="BO35" s="1208">
        <f t="shared" ca="1" si="35"/>
        <v>0</v>
      </c>
      <c r="BP35" s="1208">
        <f t="shared" ca="1" si="35"/>
        <v>0</v>
      </c>
      <c r="BQ35" s="1208">
        <f t="shared" ca="1" si="35"/>
        <v>0</v>
      </c>
      <c r="BR35" s="1208">
        <f t="shared" ca="1" si="35"/>
        <v>0</v>
      </c>
      <c r="BS35" s="1208">
        <f t="shared" ref="BS35:CC35" ca="1" si="36">BS22*BS17</f>
        <v>0</v>
      </c>
      <c r="BT35" s="1208">
        <f t="shared" ca="1" si="36"/>
        <v>0</v>
      </c>
      <c r="BU35" s="1208">
        <f t="shared" ca="1" si="36"/>
        <v>0</v>
      </c>
      <c r="BV35" s="1208">
        <f t="shared" ca="1" si="36"/>
        <v>0</v>
      </c>
      <c r="BW35" s="1208">
        <f t="shared" ca="1" si="36"/>
        <v>0</v>
      </c>
      <c r="BX35" s="1208">
        <f t="shared" ca="1" si="36"/>
        <v>0</v>
      </c>
      <c r="BY35" s="1208">
        <f t="shared" ca="1" si="36"/>
        <v>0</v>
      </c>
      <c r="BZ35" s="1208">
        <f t="shared" ca="1" si="36"/>
        <v>0</v>
      </c>
      <c r="CA35" s="1208">
        <f t="shared" ca="1" si="36"/>
        <v>0</v>
      </c>
      <c r="CB35" s="1208">
        <f t="shared" ca="1" si="36"/>
        <v>0</v>
      </c>
      <c r="CC35" s="1208">
        <f t="shared" ca="1" si="36"/>
        <v>0</v>
      </c>
    </row>
    <row r="36" spans="1:81" s="63" customFormat="1" ht="15.95" hidden="1" customHeight="1">
      <c r="A36" s="110" t="s">
        <v>837</v>
      </c>
      <c r="B36" s="1426"/>
      <c r="C36" s="1427"/>
      <c r="D36" s="428" t="str">
        <f>FiscalYear_Period3</f>
        <v xml:space="preserve"> </v>
      </c>
      <c r="E36" s="1212">
        <f t="shared" ca="1" si="32"/>
        <v>0</v>
      </c>
      <c r="F36" s="1211">
        <f ca="1">F23*F17</f>
        <v>0</v>
      </c>
      <c r="G36" s="1211">
        <f t="shared" ref="G36:BR36" ca="1" si="37">G23*G17</f>
        <v>0</v>
      </c>
      <c r="H36" s="1211">
        <f t="shared" ca="1" si="37"/>
        <v>0</v>
      </c>
      <c r="I36" s="1211">
        <f t="shared" ca="1" si="37"/>
        <v>0</v>
      </c>
      <c r="J36" s="1211">
        <f t="shared" ca="1" si="37"/>
        <v>0</v>
      </c>
      <c r="K36" s="1211">
        <f t="shared" ca="1" si="37"/>
        <v>0</v>
      </c>
      <c r="L36" s="1211">
        <f t="shared" ca="1" si="37"/>
        <v>0</v>
      </c>
      <c r="M36" s="1211">
        <f t="shared" ca="1" si="37"/>
        <v>0</v>
      </c>
      <c r="N36" s="1211">
        <f t="shared" ca="1" si="37"/>
        <v>0</v>
      </c>
      <c r="O36" s="1211">
        <f t="shared" ca="1" si="37"/>
        <v>0</v>
      </c>
      <c r="P36" s="1211">
        <f t="shared" ca="1" si="37"/>
        <v>0</v>
      </c>
      <c r="Q36" s="1211">
        <f t="shared" ca="1" si="37"/>
        <v>0</v>
      </c>
      <c r="R36" s="1211">
        <f t="shared" ca="1" si="37"/>
        <v>0</v>
      </c>
      <c r="S36" s="1211">
        <f t="shared" ca="1" si="37"/>
        <v>0</v>
      </c>
      <c r="T36" s="1211">
        <f t="shared" ca="1" si="37"/>
        <v>0</v>
      </c>
      <c r="U36" s="1211">
        <f t="shared" ca="1" si="37"/>
        <v>0</v>
      </c>
      <c r="V36" s="1211">
        <f t="shared" ca="1" si="37"/>
        <v>0</v>
      </c>
      <c r="W36" s="1211">
        <f t="shared" ca="1" si="37"/>
        <v>0</v>
      </c>
      <c r="X36" s="1211">
        <f t="shared" ca="1" si="37"/>
        <v>0</v>
      </c>
      <c r="Y36" s="1211">
        <f t="shared" ca="1" si="37"/>
        <v>0</v>
      </c>
      <c r="Z36" s="1211">
        <f t="shared" ca="1" si="37"/>
        <v>0</v>
      </c>
      <c r="AA36" s="1211">
        <f t="shared" ca="1" si="37"/>
        <v>0</v>
      </c>
      <c r="AB36" s="1211">
        <f t="shared" ca="1" si="37"/>
        <v>0</v>
      </c>
      <c r="AC36" s="1211">
        <f t="shared" ca="1" si="37"/>
        <v>0</v>
      </c>
      <c r="AD36" s="1211">
        <f t="shared" ca="1" si="37"/>
        <v>0</v>
      </c>
      <c r="AE36" s="1211">
        <f t="shared" ca="1" si="37"/>
        <v>0</v>
      </c>
      <c r="AF36" s="1211">
        <f t="shared" ca="1" si="37"/>
        <v>0</v>
      </c>
      <c r="AG36" s="1211">
        <f t="shared" ca="1" si="37"/>
        <v>0</v>
      </c>
      <c r="AH36" s="1211">
        <f t="shared" ca="1" si="37"/>
        <v>0</v>
      </c>
      <c r="AI36" s="1211">
        <f t="shared" ca="1" si="37"/>
        <v>0</v>
      </c>
      <c r="AJ36" s="1211">
        <f t="shared" ca="1" si="37"/>
        <v>0</v>
      </c>
      <c r="AK36" s="1211">
        <f t="shared" ca="1" si="37"/>
        <v>0</v>
      </c>
      <c r="AL36" s="1211">
        <f t="shared" ca="1" si="37"/>
        <v>0</v>
      </c>
      <c r="AM36" s="1211">
        <f t="shared" ca="1" si="37"/>
        <v>0</v>
      </c>
      <c r="AN36" s="1211">
        <f t="shared" ca="1" si="37"/>
        <v>0</v>
      </c>
      <c r="AO36" s="1211">
        <f t="shared" ca="1" si="37"/>
        <v>0</v>
      </c>
      <c r="AP36" s="1211">
        <f t="shared" ca="1" si="37"/>
        <v>0</v>
      </c>
      <c r="AQ36" s="1211">
        <f t="shared" ca="1" si="37"/>
        <v>0</v>
      </c>
      <c r="AR36" s="1211">
        <f t="shared" ca="1" si="37"/>
        <v>0</v>
      </c>
      <c r="AS36" s="1211">
        <f t="shared" ca="1" si="37"/>
        <v>0</v>
      </c>
      <c r="AT36" s="1211">
        <f t="shared" ca="1" si="37"/>
        <v>0</v>
      </c>
      <c r="AU36" s="1211">
        <f t="shared" ca="1" si="37"/>
        <v>0</v>
      </c>
      <c r="AV36" s="1211">
        <f t="shared" ca="1" si="37"/>
        <v>0</v>
      </c>
      <c r="AW36" s="1211">
        <f t="shared" ca="1" si="37"/>
        <v>0</v>
      </c>
      <c r="AX36" s="1211">
        <f t="shared" ca="1" si="37"/>
        <v>0</v>
      </c>
      <c r="AY36" s="1211">
        <f t="shared" ca="1" si="37"/>
        <v>0</v>
      </c>
      <c r="AZ36" s="1211">
        <f t="shared" ca="1" si="37"/>
        <v>0</v>
      </c>
      <c r="BA36" s="1211">
        <f t="shared" ca="1" si="37"/>
        <v>0</v>
      </c>
      <c r="BB36" s="1211">
        <f t="shared" ca="1" si="37"/>
        <v>0</v>
      </c>
      <c r="BC36" s="1211">
        <f t="shared" ca="1" si="37"/>
        <v>0</v>
      </c>
      <c r="BD36" s="1211">
        <f t="shared" ca="1" si="37"/>
        <v>0</v>
      </c>
      <c r="BE36" s="1211">
        <f t="shared" ca="1" si="37"/>
        <v>0</v>
      </c>
      <c r="BF36" s="1211">
        <f t="shared" ca="1" si="37"/>
        <v>0</v>
      </c>
      <c r="BG36" s="1211">
        <f t="shared" ca="1" si="37"/>
        <v>0</v>
      </c>
      <c r="BH36" s="1211">
        <f t="shared" ca="1" si="37"/>
        <v>0</v>
      </c>
      <c r="BI36" s="1211">
        <f t="shared" ca="1" si="37"/>
        <v>0</v>
      </c>
      <c r="BJ36" s="1211">
        <f t="shared" ca="1" si="37"/>
        <v>0</v>
      </c>
      <c r="BK36" s="1211">
        <f t="shared" ca="1" si="37"/>
        <v>0</v>
      </c>
      <c r="BL36" s="1211">
        <f t="shared" ca="1" si="37"/>
        <v>0</v>
      </c>
      <c r="BM36" s="1211">
        <f t="shared" ca="1" si="37"/>
        <v>0</v>
      </c>
      <c r="BN36" s="1211">
        <f t="shared" ca="1" si="37"/>
        <v>0</v>
      </c>
      <c r="BO36" s="1211">
        <f t="shared" ca="1" si="37"/>
        <v>0</v>
      </c>
      <c r="BP36" s="1211">
        <f t="shared" ca="1" si="37"/>
        <v>0</v>
      </c>
      <c r="BQ36" s="1211">
        <f t="shared" ca="1" si="37"/>
        <v>0</v>
      </c>
      <c r="BR36" s="1211">
        <f t="shared" ca="1" si="37"/>
        <v>0</v>
      </c>
      <c r="BS36" s="1211">
        <f t="shared" ref="BS36:CC36" ca="1" si="38">BS23*BS17</f>
        <v>0</v>
      </c>
      <c r="BT36" s="1211">
        <f t="shared" ca="1" si="38"/>
        <v>0</v>
      </c>
      <c r="BU36" s="1211">
        <f t="shared" ca="1" si="38"/>
        <v>0</v>
      </c>
      <c r="BV36" s="1211">
        <f t="shared" ca="1" si="38"/>
        <v>0</v>
      </c>
      <c r="BW36" s="1211">
        <f t="shared" ca="1" si="38"/>
        <v>0</v>
      </c>
      <c r="BX36" s="1211">
        <f t="shared" ca="1" si="38"/>
        <v>0</v>
      </c>
      <c r="BY36" s="1211">
        <f t="shared" ca="1" si="38"/>
        <v>0</v>
      </c>
      <c r="BZ36" s="1211">
        <f t="shared" ca="1" si="38"/>
        <v>0</v>
      </c>
      <c r="CA36" s="1211">
        <f t="shared" ca="1" si="38"/>
        <v>0</v>
      </c>
      <c r="CB36" s="1211">
        <f t="shared" ca="1" si="38"/>
        <v>0</v>
      </c>
      <c r="CC36" s="1211">
        <f t="shared" ca="1" si="38"/>
        <v>0</v>
      </c>
    </row>
    <row r="37" spans="1:81" s="63" customFormat="1" ht="21" hidden="1" customHeight="1">
      <c r="A37" s="110">
        <v>16</v>
      </c>
      <c r="B37" s="1407" t="s">
        <v>153</v>
      </c>
      <c r="C37" s="1408"/>
      <c r="D37" s="428" t="str">
        <f>FiscalYear_Period1</f>
        <v>07/01/12 - 06/30/13</v>
      </c>
      <c r="E37" s="1212">
        <f t="shared" ca="1" si="32"/>
        <v>0</v>
      </c>
      <c r="F37" s="1208">
        <f ca="1">F21*F18</f>
        <v>0</v>
      </c>
      <c r="G37" s="1208">
        <f t="shared" ref="G37:BR37" ca="1" si="39">G21*G18</f>
        <v>0</v>
      </c>
      <c r="H37" s="1208">
        <f t="shared" ca="1" si="39"/>
        <v>0</v>
      </c>
      <c r="I37" s="1208">
        <f t="shared" ca="1" si="39"/>
        <v>0</v>
      </c>
      <c r="J37" s="1208">
        <f t="shared" ca="1" si="39"/>
        <v>0</v>
      </c>
      <c r="K37" s="1208">
        <f t="shared" ca="1" si="39"/>
        <v>0</v>
      </c>
      <c r="L37" s="1208">
        <f t="shared" ca="1" si="39"/>
        <v>0</v>
      </c>
      <c r="M37" s="1208">
        <f t="shared" ca="1" si="39"/>
        <v>0</v>
      </c>
      <c r="N37" s="1208">
        <f t="shared" ca="1" si="39"/>
        <v>0</v>
      </c>
      <c r="O37" s="1208">
        <f t="shared" ca="1" si="39"/>
        <v>0</v>
      </c>
      <c r="P37" s="1208">
        <f t="shared" ca="1" si="39"/>
        <v>0</v>
      </c>
      <c r="Q37" s="1208">
        <f t="shared" ca="1" si="39"/>
        <v>0</v>
      </c>
      <c r="R37" s="1208">
        <f t="shared" ca="1" si="39"/>
        <v>0</v>
      </c>
      <c r="S37" s="1208">
        <f t="shared" ca="1" si="39"/>
        <v>0</v>
      </c>
      <c r="T37" s="1208">
        <f t="shared" ca="1" si="39"/>
        <v>0</v>
      </c>
      <c r="U37" s="1208">
        <f t="shared" ca="1" si="39"/>
        <v>0</v>
      </c>
      <c r="V37" s="1208">
        <f t="shared" ca="1" si="39"/>
        <v>0</v>
      </c>
      <c r="W37" s="1208">
        <f t="shared" ca="1" si="39"/>
        <v>0</v>
      </c>
      <c r="X37" s="1208">
        <f t="shared" ca="1" si="39"/>
        <v>0</v>
      </c>
      <c r="Y37" s="1208">
        <f t="shared" ca="1" si="39"/>
        <v>0</v>
      </c>
      <c r="Z37" s="1208">
        <f t="shared" ca="1" si="39"/>
        <v>0</v>
      </c>
      <c r="AA37" s="1208">
        <f t="shared" ca="1" si="39"/>
        <v>0</v>
      </c>
      <c r="AB37" s="1208">
        <f t="shared" ca="1" si="39"/>
        <v>0</v>
      </c>
      <c r="AC37" s="1208">
        <f t="shared" ca="1" si="39"/>
        <v>0</v>
      </c>
      <c r="AD37" s="1208">
        <f t="shared" ca="1" si="39"/>
        <v>0</v>
      </c>
      <c r="AE37" s="1208">
        <f t="shared" ca="1" si="39"/>
        <v>0</v>
      </c>
      <c r="AF37" s="1208">
        <f t="shared" ca="1" si="39"/>
        <v>0</v>
      </c>
      <c r="AG37" s="1208">
        <f t="shared" ca="1" si="39"/>
        <v>0</v>
      </c>
      <c r="AH37" s="1208">
        <f t="shared" ca="1" si="39"/>
        <v>0</v>
      </c>
      <c r="AI37" s="1208">
        <f t="shared" ca="1" si="39"/>
        <v>0</v>
      </c>
      <c r="AJ37" s="1208">
        <f t="shared" ca="1" si="39"/>
        <v>0</v>
      </c>
      <c r="AK37" s="1208">
        <f t="shared" ca="1" si="39"/>
        <v>0</v>
      </c>
      <c r="AL37" s="1208">
        <f t="shared" ca="1" si="39"/>
        <v>0</v>
      </c>
      <c r="AM37" s="1208">
        <f t="shared" ca="1" si="39"/>
        <v>0</v>
      </c>
      <c r="AN37" s="1208">
        <f t="shared" ca="1" si="39"/>
        <v>0</v>
      </c>
      <c r="AO37" s="1208">
        <f t="shared" ca="1" si="39"/>
        <v>0</v>
      </c>
      <c r="AP37" s="1208">
        <f t="shared" ca="1" si="39"/>
        <v>0</v>
      </c>
      <c r="AQ37" s="1208">
        <f t="shared" ca="1" si="39"/>
        <v>0</v>
      </c>
      <c r="AR37" s="1208">
        <f t="shared" ca="1" si="39"/>
        <v>0</v>
      </c>
      <c r="AS37" s="1208">
        <f t="shared" ca="1" si="39"/>
        <v>0</v>
      </c>
      <c r="AT37" s="1208">
        <f t="shared" ca="1" si="39"/>
        <v>0</v>
      </c>
      <c r="AU37" s="1208">
        <f t="shared" ca="1" si="39"/>
        <v>0</v>
      </c>
      <c r="AV37" s="1208">
        <f t="shared" ca="1" si="39"/>
        <v>0</v>
      </c>
      <c r="AW37" s="1208">
        <f t="shared" ca="1" si="39"/>
        <v>0</v>
      </c>
      <c r="AX37" s="1208">
        <f t="shared" ca="1" si="39"/>
        <v>0</v>
      </c>
      <c r="AY37" s="1208">
        <f t="shared" ca="1" si="39"/>
        <v>0</v>
      </c>
      <c r="AZ37" s="1208">
        <f t="shared" ca="1" si="39"/>
        <v>0</v>
      </c>
      <c r="BA37" s="1208">
        <f t="shared" ca="1" si="39"/>
        <v>0</v>
      </c>
      <c r="BB37" s="1208">
        <f t="shared" ca="1" si="39"/>
        <v>0</v>
      </c>
      <c r="BC37" s="1208">
        <f t="shared" ca="1" si="39"/>
        <v>0</v>
      </c>
      <c r="BD37" s="1208">
        <f t="shared" ca="1" si="39"/>
        <v>0</v>
      </c>
      <c r="BE37" s="1208">
        <f t="shared" ca="1" si="39"/>
        <v>0</v>
      </c>
      <c r="BF37" s="1208">
        <f t="shared" ca="1" si="39"/>
        <v>0</v>
      </c>
      <c r="BG37" s="1208">
        <f t="shared" ca="1" si="39"/>
        <v>0</v>
      </c>
      <c r="BH37" s="1208">
        <f t="shared" ca="1" si="39"/>
        <v>0</v>
      </c>
      <c r="BI37" s="1208">
        <f t="shared" ca="1" si="39"/>
        <v>0</v>
      </c>
      <c r="BJ37" s="1208">
        <f t="shared" ca="1" si="39"/>
        <v>0</v>
      </c>
      <c r="BK37" s="1208">
        <f t="shared" ca="1" si="39"/>
        <v>0</v>
      </c>
      <c r="BL37" s="1208">
        <f t="shared" ca="1" si="39"/>
        <v>0</v>
      </c>
      <c r="BM37" s="1208">
        <f t="shared" ca="1" si="39"/>
        <v>0</v>
      </c>
      <c r="BN37" s="1208">
        <f t="shared" ca="1" si="39"/>
        <v>0</v>
      </c>
      <c r="BO37" s="1208">
        <f t="shared" ca="1" si="39"/>
        <v>0</v>
      </c>
      <c r="BP37" s="1208">
        <f t="shared" ca="1" si="39"/>
        <v>0</v>
      </c>
      <c r="BQ37" s="1208">
        <f t="shared" ca="1" si="39"/>
        <v>0</v>
      </c>
      <c r="BR37" s="1208">
        <f t="shared" ca="1" si="39"/>
        <v>0</v>
      </c>
      <c r="BS37" s="1208">
        <f t="shared" ref="BS37:CC37" ca="1" si="40">BS21*BS18</f>
        <v>0</v>
      </c>
      <c r="BT37" s="1208">
        <f t="shared" ca="1" si="40"/>
        <v>0</v>
      </c>
      <c r="BU37" s="1208">
        <f t="shared" ca="1" si="40"/>
        <v>0</v>
      </c>
      <c r="BV37" s="1208">
        <f t="shared" ca="1" si="40"/>
        <v>0</v>
      </c>
      <c r="BW37" s="1208">
        <f t="shared" ca="1" si="40"/>
        <v>0</v>
      </c>
      <c r="BX37" s="1208">
        <f t="shared" ca="1" si="40"/>
        <v>0</v>
      </c>
      <c r="BY37" s="1208">
        <f t="shared" ca="1" si="40"/>
        <v>0</v>
      </c>
      <c r="BZ37" s="1208">
        <f t="shared" ca="1" si="40"/>
        <v>0</v>
      </c>
      <c r="CA37" s="1208">
        <f t="shared" ca="1" si="40"/>
        <v>0</v>
      </c>
      <c r="CB37" s="1208">
        <f t="shared" ca="1" si="40"/>
        <v>0</v>
      </c>
      <c r="CC37" s="1208">
        <f t="shared" ca="1" si="40"/>
        <v>0</v>
      </c>
    </row>
    <row r="38" spans="1:81" s="63" customFormat="1" ht="0.75" hidden="1" customHeight="1">
      <c r="A38" s="110" t="s">
        <v>219</v>
      </c>
      <c r="B38" s="1409"/>
      <c r="C38" s="1410"/>
      <c r="D38" s="428" t="str">
        <f>FiscalYear_Period2</f>
        <v xml:space="preserve"> </v>
      </c>
      <c r="E38" s="1212">
        <f ca="1">SUM(F38:CC38)</f>
        <v>0</v>
      </c>
      <c r="F38" s="1208">
        <f ca="1">F22*F18</f>
        <v>0</v>
      </c>
      <c r="G38" s="1208">
        <f t="shared" ref="G38:BR38" ca="1" si="41">G22*G18</f>
        <v>0</v>
      </c>
      <c r="H38" s="1208">
        <f t="shared" ca="1" si="41"/>
        <v>0</v>
      </c>
      <c r="I38" s="1208">
        <f t="shared" ca="1" si="41"/>
        <v>0</v>
      </c>
      <c r="J38" s="1208">
        <f t="shared" ca="1" si="41"/>
        <v>0</v>
      </c>
      <c r="K38" s="1208">
        <f t="shared" ca="1" si="41"/>
        <v>0</v>
      </c>
      <c r="L38" s="1208">
        <f t="shared" ca="1" si="41"/>
        <v>0</v>
      </c>
      <c r="M38" s="1208">
        <f t="shared" ca="1" si="41"/>
        <v>0</v>
      </c>
      <c r="N38" s="1208">
        <f t="shared" ca="1" si="41"/>
        <v>0</v>
      </c>
      <c r="O38" s="1208">
        <f t="shared" ca="1" si="41"/>
        <v>0</v>
      </c>
      <c r="P38" s="1208">
        <f t="shared" ca="1" si="41"/>
        <v>0</v>
      </c>
      <c r="Q38" s="1208">
        <f t="shared" ca="1" si="41"/>
        <v>0</v>
      </c>
      <c r="R38" s="1208">
        <f t="shared" ca="1" si="41"/>
        <v>0</v>
      </c>
      <c r="S38" s="1208">
        <f t="shared" ca="1" si="41"/>
        <v>0</v>
      </c>
      <c r="T38" s="1208">
        <f t="shared" ca="1" si="41"/>
        <v>0</v>
      </c>
      <c r="U38" s="1208">
        <f t="shared" ca="1" si="41"/>
        <v>0</v>
      </c>
      <c r="V38" s="1208">
        <f t="shared" ca="1" si="41"/>
        <v>0</v>
      </c>
      <c r="W38" s="1208">
        <f t="shared" ca="1" si="41"/>
        <v>0</v>
      </c>
      <c r="X38" s="1208">
        <f t="shared" ca="1" si="41"/>
        <v>0</v>
      </c>
      <c r="Y38" s="1208">
        <f t="shared" ca="1" si="41"/>
        <v>0</v>
      </c>
      <c r="Z38" s="1208">
        <f t="shared" ca="1" si="41"/>
        <v>0</v>
      </c>
      <c r="AA38" s="1208">
        <f t="shared" ca="1" si="41"/>
        <v>0</v>
      </c>
      <c r="AB38" s="1208">
        <f t="shared" ca="1" si="41"/>
        <v>0</v>
      </c>
      <c r="AC38" s="1208">
        <f t="shared" ca="1" si="41"/>
        <v>0</v>
      </c>
      <c r="AD38" s="1208">
        <f t="shared" ca="1" si="41"/>
        <v>0</v>
      </c>
      <c r="AE38" s="1208">
        <f t="shared" ca="1" si="41"/>
        <v>0</v>
      </c>
      <c r="AF38" s="1208">
        <f t="shared" ca="1" si="41"/>
        <v>0</v>
      </c>
      <c r="AG38" s="1208">
        <f t="shared" ca="1" si="41"/>
        <v>0</v>
      </c>
      <c r="AH38" s="1208">
        <f t="shared" ca="1" si="41"/>
        <v>0</v>
      </c>
      <c r="AI38" s="1208">
        <f t="shared" ca="1" si="41"/>
        <v>0</v>
      </c>
      <c r="AJ38" s="1208">
        <f t="shared" ca="1" si="41"/>
        <v>0</v>
      </c>
      <c r="AK38" s="1208">
        <f t="shared" ca="1" si="41"/>
        <v>0</v>
      </c>
      <c r="AL38" s="1208">
        <f t="shared" ca="1" si="41"/>
        <v>0</v>
      </c>
      <c r="AM38" s="1208">
        <f t="shared" ca="1" si="41"/>
        <v>0</v>
      </c>
      <c r="AN38" s="1208">
        <f t="shared" ca="1" si="41"/>
        <v>0</v>
      </c>
      <c r="AO38" s="1208">
        <f t="shared" ca="1" si="41"/>
        <v>0</v>
      </c>
      <c r="AP38" s="1208">
        <f t="shared" ca="1" si="41"/>
        <v>0</v>
      </c>
      <c r="AQ38" s="1208">
        <f t="shared" ca="1" si="41"/>
        <v>0</v>
      </c>
      <c r="AR38" s="1208">
        <f t="shared" ca="1" si="41"/>
        <v>0</v>
      </c>
      <c r="AS38" s="1208">
        <f t="shared" ca="1" si="41"/>
        <v>0</v>
      </c>
      <c r="AT38" s="1208">
        <f t="shared" ca="1" si="41"/>
        <v>0</v>
      </c>
      <c r="AU38" s="1208">
        <f t="shared" ca="1" si="41"/>
        <v>0</v>
      </c>
      <c r="AV38" s="1208">
        <f t="shared" ca="1" si="41"/>
        <v>0</v>
      </c>
      <c r="AW38" s="1208">
        <f t="shared" ca="1" si="41"/>
        <v>0</v>
      </c>
      <c r="AX38" s="1208">
        <f t="shared" ca="1" si="41"/>
        <v>0</v>
      </c>
      <c r="AY38" s="1208">
        <f t="shared" ca="1" si="41"/>
        <v>0</v>
      </c>
      <c r="AZ38" s="1208">
        <f t="shared" ca="1" si="41"/>
        <v>0</v>
      </c>
      <c r="BA38" s="1208">
        <f t="shared" ca="1" si="41"/>
        <v>0</v>
      </c>
      <c r="BB38" s="1208">
        <f t="shared" ca="1" si="41"/>
        <v>0</v>
      </c>
      <c r="BC38" s="1208">
        <f t="shared" ca="1" si="41"/>
        <v>0</v>
      </c>
      <c r="BD38" s="1208">
        <f t="shared" ca="1" si="41"/>
        <v>0</v>
      </c>
      <c r="BE38" s="1208">
        <f t="shared" ca="1" si="41"/>
        <v>0</v>
      </c>
      <c r="BF38" s="1208">
        <f t="shared" ca="1" si="41"/>
        <v>0</v>
      </c>
      <c r="BG38" s="1208">
        <f t="shared" ca="1" si="41"/>
        <v>0</v>
      </c>
      <c r="BH38" s="1208">
        <f t="shared" ca="1" si="41"/>
        <v>0</v>
      </c>
      <c r="BI38" s="1208">
        <f t="shared" ca="1" si="41"/>
        <v>0</v>
      </c>
      <c r="BJ38" s="1208">
        <f t="shared" ca="1" si="41"/>
        <v>0</v>
      </c>
      <c r="BK38" s="1208">
        <f t="shared" ca="1" si="41"/>
        <v>0</v>
      </c>
      <c r="BL38" s="1208">
        <f t="shared" ca="1" si="41"/>
        <v>0</v>
      </c>
      <c r="BM38" s="1208">
        <f t="shared" ca="1" si="41"/>
        <v>0</v>
      </c>
      <c r="BN38" s="1208">
        <f t="shared" ca="1" si="41"/>
        <v>0</v>
      </c>
      <c r="BO38" s="1208">
        <f t="shared" ca="1" si="41"/>
        <v>0</v>
      </c>
      <c r="BP38" s="1208">
        <f t="shared" ca="1" si="41"/>
        <v>0</v>
      </c>
      <c r="BQ38" s="1208">
        <f t="shared" ca="1" si="41"/>
        <v>0</v>
      </c>
      <c r="BR38" s="1208">
        <f t="shared" ca="1" si="41"/>
        <v>0</v>
      </c>
      <c r="BS38" s="1208">
        <f t="shared" ref="BS38:CC38" ca="1" si="42">BS22*BS18</f>
        <v>0</v>
      </c>
      <c r="BT38" s="1208">
        <f t="shared" ca="1" si="42"/>
        <v>0</v>
      </c>
      <c r="BU38" s="1208">
        <f t="shared" ca="1" si="42"/>
        <v>0</v>
      </c>
      <c r="BV38" s="1208">
        <f t="shared" ca="1" si="42"/>
        <v>0</v>
      </c>
      <c r="BW38" s="1208">
        <f t="shared" ca="1" si="42"/>
        <v>0</v>
      </c>
      <c r="BX38" s="1208">
        <f t="shared" ca="1" si="42"/>
        <v>0</v>
      </c>
      <c r="BY38" s="1208">
        <f t="shared" ca="1" si="42"/>
        <v>0</v>
      </c>
      <c r="BZ38" s="1208">
        <f t="shared" ca="1" si="42"/>
        <v>0</v>
      </c>
      <c r="CA38" s="1208">
        <f t="shared" ca="1" si="42"/>
        <v>0</v>
      </c>
      <c r="CB38" s="1208">
        <f t="shared" ca="1" si="42"/>
        <v>0</v>
      </c>
      <c r="CC38" s="1208">
        <f t="shared" ca="1" si="42"/>
        <v>0</v>
      </c>
    </row>
    <row r="39" spans="1:81" s="63" customFormat="1" ht="15.95" hidden="1" customHeight="1">
      <c r="A39" s="110" t="s">
        <v>814</v>
      </c>
      <c r="B39" s="1426"/>
      <c r="C39" s="1427"/>
      <c r="D39" s="428" t="str">
        <f>FiscalYear_Period3</f>
        <v xml:space="preserve"> </v>
      </c>
      <c r="E39" s="1212">
        <f t="shared" ca="1" si="32"/>
        <v>0</v>
      </c>
      <c r="F39" s="1208">
        <f ca="1">F23*F18</f>
        <v>0</v>
      </c>
      <c r="G39" s="1208">
        <f t="shared" ref="G39:BR39" ca="1" si="43">G23*G18</f>
        <v>0</v>
      </c>
      <c r="H39" s="1208">
        <f t="shared" ca="1" si="43"/>
        <v>0</v>
      </c>
      <c r="I39" s="1208">
        <f t="shared" ca="1" si="43"/>
        <v>0</v>
      </c>
      <c r="J39" s="1208">
        <f t="shared" ca="1" si="43"/>
        <v>0</v>
      </c>
      <c r="K39" s="1208">
        <f t="shared" ca="1" si="43"/>
        <v>0</v>
      </c>
      <c r="L39" s="1208">
        <f t="shared" ca="1" si="43"/>
        <v>0</v>
      </c>
      <c r="M39" s="1208">
        <f t="shared" ca="1" si="43"/>
        <v>0</v>
      </c>
      <c r="N39" s="1208">
        <f t="shared" ca="1" si="43"/>
        <v>0</v>
      </c>
      <c r="O39" s="1208">
        <f t="shared" ca="1" si="43"/>
        <v>0</v>
      </c>
      <c r="P39" s="1208">
        <f t="shared" ca="1" si="43"/>
        <v>0</v>
      </c>
      <c r="Q39" s="1208">
        <f t="shared" ca="1" si="43"/>
        <v>0</v>
      </c>
      <c r="R39" s="1208">
        <f t="shared" ca="1" si="43"/>
        <v>0</v>
      </c>
      <c r="S39" s="1208">
        <f t="shared" ca="1" si="43"/>
        <v>0</v>
      </c>
      <c r="T39" s="1208">
        <f t="shared" ca="1" si="43"/>
        <v>0</v>
      </c>
      <c r="U39" s="1208">
        <f t="shared" ca="1" si="43"/>
        <v>0</v>
      </c>
      <c r="V39" s="1208">
        <f t="shared" ca="1" si="43"/>
        <v>0</v>
      </c>
      <c r="W39" s="1208">
        <f t="shared" ca="1" si="43"/>
        <v>0</v>
      </c>
      <c r="X39" s="1208">
        <f t="shared" ca="1" si="43"/>
        <v>0</v>
      </c>
      <c r="Y39" s="1208">
        <f t="shared" ca="1" si="43"/>
        <v>0</v>
      </c>
      <c r="Z39" s="1208">
        <f t="shared" ca="1" si="43"/>
        <v>0</v>
      </c>
      <c r="AA39" s="1208">
        <f t="shared" ca="1" si="43"/>
        <v>0</v>
      </c>
      <c r="AB39" s="1208">
        <f t="shared" ca="1" si="43"/>
        <v>0</v>
      </c>
      <c r="AC39" s="1208">
        <f t="shared" ca="1" si="43"/>
        <v>0</v>
      </c>
      <c r="AD39" s="1208">
        <f t="shared" ca="1" si="43"/>
        <v>0</v>
      </c>
      <c r="AE39" s="1208">
        <f t="shared" ca="1" si="43"/>
        <v>0</v>
      </c>
      <c r="AF39" s="1208">
        <f t="shared" ca="1" si="43"/>
        <v>0</v>
      </c>
      <c r="AG39" s="1208">
        <f t="shared" ca="1" si="43"/>
        <v>0</v>
      </c>
      <c r="AH39" s="1208">
        <f t="shared" ca="1" si="43"/>
        <v>0</v>
      </c>
      <c r="AI39" s="1208">
        <f t="shared" ca="1" si="43"/>
        <v>0</v>
      </c>
      <c r="AJ39" s="1208">
        <f t="shared" ca="1" si="43"/>
        <v>0</v>
      </c>
      <c r="AK39" s="1208">
        <f t="shared" ca="1" si="43"/>
        <v>0</v>
      </c>
      <c r="AL39" s="1208">
        <f t="shared" ca="1" si="43"/>
        <v>0</v>
      </c>
      <c r="AM39" s="1208">
        <f t="shared" ca="1" si="43"/>
        <v>0</v>
      </c>
      <c r="AN39" s="1208">
        <f t="shared" ca="1" si="43"/>
        <v>0</v>
      </c>
      <c r="AO39" s="1208">
        <f t="shared" ca="1" si="43"/>
        <v>0</v>
      </c>
      <c r="AP39" s="1208">
        <f t="shared" ca="1" si="43"/>
        <v>0</v>
      </c>
      <c r="AQ39" s="1208">
        <f t="shared" ca="1" si="43"/>
        <v>0</v>
      </c>
      <c r="AR39" s="1208">
        <f t="shared" ca="1" si="43"/>
        <v>0</v>
      </c>
      <c r="AS39" s="1208">
        <f t="shared" ca="1" si="43"/>
        <v>0</v>
      </c>
      <c r="AT39" s="1208">
        <f t="shared" ca="1" si="43"/>
        <v>0</v>
      </c>
      <c r="AU39" s="1208">
        <f t="shared" ca="1" si="43"/>
        <v>0</v>
      </c>
      <c r="AV39" s="1208">
        <f t="shared" ca="1" si="43"/>
        <v>0</v>
      </c>
      <c r="AW39" s="1208">
        <f t="shared" ca="1" si="43"/>
        <v>0</v>
      </c>
      <c r="AX39" s="1208">
        <f t="shared" ca="1" si="43"/>
        <v>0</v>
      </c>
      <c r="AY39" s="1208">
        <f t="shared" ca="1" si="43"/>
        <v>0</v>
      </c>
      <c r="AZ39" s="1208">
        <f t="shared" ca="1" si="43"/>
        <v>0</v>
      </c>
      <c r="BA39" s="1208">
        <f t="shared" ca="1" si="43"/>
        <v>0</v>
      </c>
      <c r="BB39" s="1208">
        <f t="shared" ca="1" si="43"/>
        <v>0</v>
      </c>
      <c r="BC39" s="1208">
        <f t="shared" ca="1" si="43"/>
        <v>0</v>
      </c>
      <c r="BD39" s="1208">
        <f t="shared" ca="1" si="43"/>
        <v>0</v>
      </c>
      <c r="BE39" s="1208">
        <f t="shared" ca="1" si="43"/>
        <v>0</v>
      </c>
      <c r="BF39" s="1208">
        <f t="shared" ca="1" si="43"/>
        <v>0</v>
      </c>
      <c r="BG39" s="1208">
        <f t="shared" ca="1" si="43"/>
        <v>0</v>
      </c>
      <c r="BH39" s="1208">
        <f t="shared" ca="1" si="43"/>
        <v>0</v>
      </c>
      <c r="BI39" s="1208">
        <f t="shared" ca="1" si="43"/>
        <v>0</v>
      </c>
      <c r="BJ39" s="1208">
        <f t="shared" ca="1" si="43"/>
        <v>0</v>
      </c>
      <c r="BK39" s="1208">
        <f t="shared" ca="1" si="43"/>
        <v>0</v>
      </c>
      <c r="BL39" s="1208">
        <f t="shared" ca="1" si="43"/>
        <v>0</v>
      </c>
      <c r="BM39" s="1208">
        <f t="shared" ca="1" si="43"/>
        <v>0</v>
      </c>
      <c r="BN39" s="1208">
        <f t="shared" ca="1" si="43"/>
        <v>0</v>
      </c>
      <c r="BO39" s="1208">
        <f t="shared" ca="1" si="43"/>
        <v>0</v>
      </c>
      <c r="BP39" s="1208">
        <f t="shared" ca="1" si="43"/>
        <v>0</v>
      </c>
      <c r="BQ39" s="1208">
        <f t="shared" ca="1" si="43"/>
        <v>0</v>
      </c>
      <c r="BR39" s="1208">
        <f t="shared" ca="1" si="43"/>
        <v>0</v>
      </c>
      <c r="BS39" s="1208">
        <f t="shared" ref="BS39:CC39" ca="1" si="44">BS23*BS18</f>
        <v>0</v>
      </c>
      <c r="BT39" s="1208">
        <f t="shared" ca="1" si="44"/>
        <v>0</v>
      </c>
      <c r="BU39" s="1208">
        <f t="shared" ca="1" si="44"/>
        <v>0</v>
      </c>
      <c r="BV39" s="1208">
        <f t="shared" ca="1" si="44"/>
        <v>0</v>
      </c>
      <c r="BW39" s="1208">
        <f t="shared" ca="1" si="44"/>
        <v>0</v>
      </c>
      <c r="BX39" s="1208">
        <f t="shared" ca="1" si="44"/>
        <v>0</v>
      </c>
      <c r="BY39" s="1208">
        <f t="shared" ca="1" si="44"/>
        <v>0</v>
      </c>
      <c r="BZ39" s="1208">
        <f t="shared" ca="1" si="44"/>
        <v>0</v>
      </c>
      <c r="CA39" s="1208">
        <f t="shared" ca="1" si="44"/>
        <v>0</v>
      </c>
      <c r="CB39" s="1208">
        <f t="shared" ca="1" si="44"/>
        <v>0</v>
      </c>
      <c r="CC39" s="1208">
        <f t="shared" ca="1" si="44"/>
        <v>0</v>
      </c>
    </row>
    <row r="40" spans="1:81" s="63" customFormat="1" ht="18.75" customHeight="1">
      <c r="A40" s="110">
        <v>15</v>
      </c>
      <c r="B40" s="1407" t="s">
        <v>154</v>
      </c>
      <c r="C40" s="1408"/>
      <c r="D40" s="428" t="str">
        <f>Entire_FiscalYear</f>
        <v>07/01/12 - 06/30/13</v>
      </c>
      <c r="E40" s="1212">
        <f ca="1">SUM(F40:CC40)</f>
        <v>0</v>
      </c>
      <c r="F40" s="1208">
        <f ca="1">F21*F19</f>
        <v>0</v>
      </c>
      <c r="G40" s="1208">
        <f t="shared" ref="G40:BR40" ca="1" si="45">G21*G19</f>
        <v>0</v>
      </c>
      <c r="H40" s="1208">
        <f t="shared" ca="1" si="45"/>
        <v>0</v>
      </c>
      <c r="I40" s="1208">
        <f t="shared" ca="1" si="45"/>
        <v>0</v>
      </c>
      <c r="J40" s="1208">
        <f t="shared" ca="1" si="45"/>
        <v>0</v>
      </c>
      <c r="K40" s="1208">
        <f t="shared" ca="1" si="45"/>
        <v>0</v>
      </c>
      <c r="L40" s="1208">
        <f t="shared" ca="1" si="45"/>
        <v>0</v>
      </c>
      <c r="M40" s="1208">
        <f t="shared" ca="1" si="45"/>
        <v>0</v>
      </c>
      <c r="N40" s="1208">
        <f t="shared" ca="1" si="45"/>
        <v>0</v>
      </c>
      <c r="O40" s="1208">
        <f t="shared" ca="1" si="45"/>
        <v>0</v>
      </c>
      <c r="P40" s="1208">
        <f t="shared" ca="1" si="45"/>
        <v>0</v>
      </c>
      <c r="Q40" s="1208">
        <f t="shared" ca="1" si="45"/>
        <v>0</v>
      </c>
      <c r="R40" s="1208">
        <f t="shared" ca="1" si="45"/>
        <v>0</v>
      </c>
      <c r="S40" s="1208">
        <f t="shared" ca="1" si="45"/>
        <v>0</v>
      </c>
      <c r="T40" s="1208">
        <f t="shared" ca="1" si="45"/>
        <v>0</v>
      </c>
      <c r="U40" s="1208">
        <f t="shared" ca="1" si="45"/>
        <v>0</v>
      </c>
      <c r="V40" s="1208">
        <f t="shared" ca="1" si="45"/>
        <v>0</v>
      </c>
      <c r="W40" s="1208">
        <f t="shared" ca="1" si="45"/>
        <v>0</v>
      </c>
      <c r="X40" s="1208">
        <f t="shared" ca="1" si="45"/>
        <v>0</v>
      </c>
      <c r="Y40" s="1208">
        <f t="shared" ca="1" si="45"/>
        <v>0</v>
      </c>
      <c r="Z40" s="1208">
        <f t="shared" ca="1" si="45"/>
        <v>0</v>
      </c>
      <c r="AA40" s="1208">
        <f t="shared" ca="1" si="45"/>
        <v>0</v>
      </c>
      <c r="AB40" s="1208">
        <f t="shared" ca="1" si="45"/>
        <v>0</v>
      </c>
      <c r="AC40" s="1208">
        <f t="shared" ca="1" si="45"/>
        <v>0</v>
      </c>
      <c r="AD40" s="1208">
        <f t="shared" ca="1" si="45"/>
        <v>0</v>
      </c>
      <c r="AE40" s="1208">
        <f t="shared" ca="1" si="45"/>
        <v>0</v>
      </c>
      <c r="AF40" s="1208">
        <f t="shared" ca="1" si="45"/>
        <v>0</v>
      </c>
      <c r="AG40" s="1208">
        <f t="shared" ca="1" si="45"/>
        <v>0</v>
      </c>
      <c r="AH40" s="1208">
        <f t="shared" ca="1" si="45"/>
        <v>0</v>
      </c>
      <c r="AI40" s="1208">
        <f t="shared" ca="1" si="45"/>
        <v>0</v>
      </c>
      <c r="AJ40" s="1208">
        <f t="shared" ca="1" si="45"/>
        <v>0</v>
      </c>
      <c r="AK40" s="1208">
        <f t="shared" ca="1" si="45"/>
        <v>0</v>
      </c>
      <c r="AL40" s="1208">
        <f t="shared" ca="1" si="45"/>
        <v>0</v>
      </c>
      <c r="AM40" s="1208">
        <f t="shared" ca="1" si="45"/>
        <v>0</v>
      </c>
      <c r="AN40" s="1208">
        <f t="shared" ca="1" si="45"/>
        <v>0</v>
      </c>
      <c r="AO40" s="1208">
        <f t="shared" ca="1" si="45"/>
        <v>0</v>
      </c>
      <c r="AP40" s="1208">
        <f t="shared" ca="1" si="45"/>
        <v>0</v>
      </c>
      <c r="AQ40" s="1208">
        <f t="shared" ca="1" si="45"/>
        <v>0</v>
      </c>
      <c r="AR40" s="1208">
        <f t="shared" ca="1" si="45"/>
        <v>0</v>
      </c>
      <c r="AS40" s="1208">
        <f t="shared" ca="1" si="45"/>
        <v>0</v>
      </c>
      <c r="AT40" s="1208">
        <f t="shared" ca="1" si="45"/>
        <v>0</v>
      </c>
      <c r="AU40" s="1208">
        <f t="shared" ca="1" si="45"/>
        <v>0</v>
      </c>
      <c r="AV40" s="1208">
        <f t="shared" ca="1" si="45"/>
        <v>0</v>
      </c>
      <c r="AW40" s="1208">
        <f t="shared" ca="1" si="45"/>
        <v>0</v>
      </c>
      <c r="AX40" s="1208">
        <f t="shared" ca="1" si="45"/>
        <v>0</v>
      </c>
      <c r="AY40" s="1208">
        <f t="shared" ca="1" si="45"/>
        <v>0</v>
      </c>
      <c r="AZ40" s="1208">
        <f t="shared" ca="1" si="45"/>
        <v>0</v>
      </c>
      <c r="BA40" s="1208">
        <f t="shared" ca="1" si="45"/>
        <v>0</v>
      </c>
      <c r="BB40" s="1208">
        <f t="shared" ca="1" si="45"/>
        <v>0</v>
      </c>
      <c r="BC40" s="1208">
        <f t="shared" ca="1" si="45"/>
        <v>0</v>
      </c>
      <c r="BD40" s="1208">
        <f t="shared" ca="1" si="45"/>
        <v>0</v>
      </c>
      <c r="BE40" s="1208">
        <f t="shared" ca="1" si="45"/>
        <v>0</v>
      </c>
      <c r="BF40" s="1208">
        <f t="shared" ca="1" si="45"/>
        <v>0</v>
      </c>
      <c r="BG40" s="1208">
        <f t="shared" ca="1" si="45"/>
        <v>0</v>
      </c>
      <c r="BH40" s="1208">
        <f t="shared" ca="1" si="45"/>
        <v>0</v>
      </c>
      <c r="BI40" s="1208">
        <f t="shared" ca="1" si="45"/>
        <v>0</v>
      </c>
      <c r="BJ40" s="1208">
        <f t="shared" ca="1" si="45"/>
        <v>0</v>
      </c>
      <c r="BK40" s="1208">
        <f t="shared" ca="1" si="45"/>
        <v>0</v>
      </c>
      <c r="BL40" s="1208">
        <f t="shared" ca="1" si="45"/>
        <v>0</v>
      </c>
      <c r="BM40" s="1208">
        <f t="shared" ca="1" si="45"/>
        <v>0</v>
      </c>
      <c r="BN40" s="1208">
        <f t="shared" ca="1" si="45"/>
        <v>0</v>
      </c>
      <c r="BO40" s="1208">
        <f t="shared" ca="1" si="45"/>
        <v>0</v>
      </c>
      <c r="BP40" s="1208">
        <f t="shared" ca="1" si="45"/>
        <v>0</v>
      </c>
      <c r="BQ40" s="1208">
        <f t="shared" ca="1" si="45"/>
        <v>0</v>
      </c>
      <c r="BR40" s="1208">
        <f t="shared" ca="1" si="45"/>
        <v>0</v>
      </c>
      <c r="BS40" s="1208">
        <f t="shared" ref="BS40:CC40" ca="1" si="46">BS21*BS19</f>
        <v>0</v>
      </c>
      <c r="BT40" s="1208">
        <f t="shared" ca="1" si="46"/>
        <v>0</v>
      </c>
      <c r="BU40" s="1208">
        <f t="shared" ca="1" si="46"/>
        <v>0</v>
      </c>
      <c r="BV40" s="1208">
        <f t="shared" ca="1" si="46"/>
        <v>0</v>
      </c>
      <c r="BW40" s="1208">
        <f t="shared" ca="1" si="46"/>
        <v>0</v>
      </c>
      <c r="BX40" s="1208">
        <f t="shared" ca="1" si="46"/>
        <v>0</v>
      </c>
      <c r="BY40" s="1208">
        <f t="shared" ca="1" si="46"/>
        <v>0</v>
      </c>
      <c r="BZ40" s="1208">
        <f t="shared" ca="1" si="46"/>
        <v>0</v>
      </c>
      <c r="CA40" s="1208">
        <f t="shared" ca="1" si="46"/>
        <v>0</v>
      </c>
      <c r="CB40" s="1208">
        <f t="shared" ca="1" si="46"/>
        <v>0</v>
      </c>
      <c r="CC40" s="1208">
        <f t="shared" ca="1" si="46"/>
        <v>0</v>
      </c>
    </row>
    <row r="41" spans="1:81" s="63" customFormat="1" ht="15.75" hidden="1" customHeight="1">
      <c r="A41" s="110" t="s">
        <v>220</v>
      </c>
      <c r="B41" s="1409"/>
      <c r="C41" s="1410"/>
      <c r="D41" s="428" t="str">
        <f>FiscalYear_Period2</f>
        <v xml:space="preserve"> </v>
      </c>
      <c r="E41" s="1212">
        <f ca="1">SUM(F41:CC41)</f>
        <v>0</v>
      </c>
      <c r="F41" s="1208">
        <f ca="1">F22*F19</f>
        <v>0</v>
      </c>
      <c r="G41" s="1208">
        <f t="shared" ref="G41:BR41" ca="1" si="47">G22*G19</f>
        <v>0</v>
      </c>
      <c r="H41" s="1208">
        <f t="shared" ca="1" si="47"/>
        <v>0</v>
      </c>
      <c r="I41" s="1208">
        <f t="shared" ca="1" si="47"/>
        <v>0</v>
      </c>
      <c r="J41" s="1208">
        <f t="shared" ca="1" si="47"/>
        <v>0</v>
      </c>
      <c r="K41" s="1208">
        <f t="shared" ca="1" si="47"/>
        <v>0</v>
      </c>
      <c r="L41" s="1208">
        <f t="shared" ca="1" si="47"/>
        <v>0</v>
      </c>
      <c r="M41" s="1208">
        <f t="shared" ca="1" si="47"/>
        <v>0</v>
      </c>
      <c r="N41" s="1208">
        <f t="shared" ca="1" si="47"/>
        <v>0</v>
      </c>
      <c r="O41" s="1208">
        <f t="shared" ca="1" si="47"/>
        <v>0</v>
      </c>
      <c r="P41" s="1208">
        <f t="shared" ca="1" si="47"/>
        <v>0</v>
      </c>
      <c r="Q41" s="1208">
        <f t="shared" ca="1" si="47"/>
        <v>0</v>
      </c>
      <c r="R41" s="1208">
        <f t="shared" ca="1" si="47"/>
        <v>0</v>
      </c>
      <c r="S41" s="1208">
        <f t="shared" ca="1" si="47"/>
        <v>0</v>
      </c>
      <c r="T41" s="1208">
        <f t="shared" ca="1" si="47"/>
        <v>0</v>
      </c>
      <c r="U41" s="1208">
        <f t="shared" ca="1" si="47"/>
        <v>0</v>
      </c>
      <c r="V41" s="1208">
        <f t="shared" ca="1" si="47"/>
        <v>0</v>
      </c>
      <c r="W41" s="1208">
        <f t="shared" ca="1" si="47"/>
        <v>0</v>
      </c>
      <c r="X41" s="1208">
        <f t="shared" ca="1" si="47"/>
        <v>0</v>
      </c>
      <c r="Y41" s="1208">
        <f t="shared" ca="1" si="47"/>
        <v>0</v>
      </c>
      <c r="Z41" s="1208">
        <f t="shared" ca="1" si="47"/>
        <v>0</v>
      </c>
      <c r="AA41" s="1208">
        <f t="shared" ca="1" si="47"/>
        <v>0</v>
      </c>
      <c r="AB41" s="1208">
        <f t="shared" ca="1" si="47"/>
        <v>0</v>
      </c>
      <c r="AC41" s="1208">
        <f t="shared" ca="1" si="47"/>
        <v>0</v>
      </c>
      <c r="AD41" s="1208">
        <f t="shared" ca="1" si="47"/>
        <v>0</v>
      </c>
      <c r="AE41" s="1208">
        <f t="shared" ca="1" si="47"/>
        <v>0</v>
      </c>
      <c r="AF41" s="1208">
        <f t="shared" ca="1" si="47"/>
        <v>0</v>
      </c>
      <c r="AG41" s="1208">
        <f t="shared" ca="1" si="47"/>
        <v>0</v>
      </c>
      <c r="AH41" s="1208">
        <f t="shared" ca="1" si="47"/>
        <v>0</v>
      </c>
      <c r="AI41" s="1208">
        <f t="shared" ca="1" si="47"/>
        <v>0</v>
      </c>
      <c r="AJ41" s="1208">
        <f t="shared" ca="1" si="47"/>
        <v>0</v>
      </c>
      <c r="AK41" s="1208">
        <f t="shared" ca="1" si="47"/>
        <v>0</v>
      </c>
      <c r="AL41" s="1208">
        <f t="shared" ca="1" si="47"/>
        <v>0</v>
      </c>
      <c r="AM41" s="1208">
        <f t="shared" ca="1" si="47"/>
        <v>0</v>
      </c>
      <c r="AN41" s="1208">
        <f t="shared" ca="1" si="47"/>
        <v>0</v>
      </c>
      <c r="AO41" s="1208">
        <f t="shared" ca="1" si="47"/>
        <v>0</v>
      </c>
      <c r="AP41" s="1208">
        <f t="shared" ca="1" si="47"/>
        <v>0</v>
      </c>
      <c r="AQ41" s="1208">
        <f t="shared" ca="1" si="47"/>
        <v>0</v>
      </c>
      <c r="AR41" s="1208">
        <f t="shared" ca="1" si="47"/>
        <v>0</v>
      </c>
      <c r="AS41" s="1208">
        <f t="shared" ca="1" si="47"/>
        <v>0</v>
      </c>
      <c r="AT41" s="1208">
        <f t="shared" ca="1" si="47"/>
        <v>0</v>
      </c>
      <c r="AU41" s="1208">
        <f t="shared" ca="1" si="47"/>
        <v>0</v>
      </c>
      <c r="AV41" s="1208">
        <f t="shared" ca="1" si="47"/>
        <v>0</v>
      </c>
      <c r="AW41" s="1208">
        <f t="shared" ca="1" si="47"/>
        <v>0</v>
      </c>
      <c r="AX41" s="1208">
        <f t="shared" ca="1" si="47"/>
        <v>0</v>
      </c>
      <c r="AY41" s="1208">
        <f t="shared" ca="1" si="47"/>
        <v>0</v>
      </c>
      <c r="AZ41" s="1208">
        <f t="shared" ca="1" si="47"/>
        <v>0</v>
      </c>
      <c r="BA41" s="1208">
        <f t="shared" ca="1" si="47"/>
        <v>0</v>
      </c>
      <c r="BB41" s="1208">
        <f t="shared" ca="1" si="47"/>
        <v>0</v>
      </c>
      <c r="BC41" s="1208">
        <f t="shared" ca="1" si="47"/>
        <v>0</v>
      </c>
      <c r="BD41" s="1208">
        <f t="shared" ca="1" si="47"/>
        <v>0</v>
      </c>
      <c r="BE41" s="1208">
        <f t="shared" ca="1" si="47"/>
        <v>0</v>
      </c>
      <c r="BF41" s="1208">
        <f t="shared" ca="1" si="47"/>
        <v>0</v>
      </c>
      <c r="BG41" s="1208">
        <f t="shared" ca="1" si="47"/>
        <v>0</v>
      </c>
      <c r="BH41" s="1208">
        <f t="shared" ca="1" si="47"/>
        <v>0</v>
      </c>
      <c r="BI41" s="1208">
        <f t="shared" ca="1" si="47"/>
        <v>0</v>
      </c>
      <c r="BJ41" s="1208">
        <f t="shared" ca="1" si="47"/>
        <v>0</v>
      </c>
      <c r="BK41" s="1208">
        <f t="shared" ca="1" si="47"/>
        <v>0</v>
      </c>
      <c r="BL41" s="1208">
        <f t="shared" ca="1" si="47"/>
        <v>0</v>
      </c>
      <c r="BM41" s="1208">
        <f t="shared" ca="1" si="47"/>
        <v>0</v>
      </c>
      <c r="BN41" s="1208">
        <f t="shared" ca="1" si="47"/>
        <v>0</v>
      </c>
      <c r="BO41" s="1208">
        <f t="shared" ca="1" si="47"/>
        <v>0</v>
      </c>
      <c r="BP41" s="1208">
        <f t="shared" ca="1" si="47"/>
        <v>0</v>
      </c>
      <c r="BQ41" s="1208">
        <f t="shared" ca="1" si="47"/>
        <v>0</v>
      </c>
      <c r="BR41" s="1208">
        <f t="shared" ca="1" si="47"/>
        <v>0</v>
      </c>
      <c r="BS41" s="1208">
        <f t="shared" ref="BS41:CC41" ca="1" si="48">BS22*BS19</f>
        <v>0</v>
      </c>
      <c r="BT41" s="1208">
        <f t="shared" ca="1" si="48"/>
        <v>0</v>
      </c>
      <c r="BU41" s="1208">
        <f t="shared" ca="1" si="48"/>
        <v>0</v>
      </c>
      <c r="BV41" s="1208">
        <f t="shared" ca="1" si="48"/>
        <v>0</v>
      </c>
      <c r="BW41" s="1208">
        <f t="shared" ca="1" si="48"/>
        <v>0</v>
      </c>
      <c r="BX41" s="1208">
        <f t="shared" ca="1" si="48"/>
        <v>0</v>
      </c>
      <c r="BY41" s="1208">
        <f t="shared" ca="1" si="48"/>
        <v>0</v>
      </c>
      <c r="BZ41" s="1208">
        <f t="shared" ca="1" si="48"/>
        <v>0</v>
      </c>
      <c r="CA41" s="1208">
        <f t="shared" ca="1" si="48"/>
        <v>0</v>
      </c>
      <c r="CB41" s="1208">
        <f t="shared" ca="1" si="48"/>
        <v>0</v>
      </c>
      <c r="CC41" s="1208">
        <f t="shared" ca="1" si="48"/>
        <v>0</v>
      </c>
    </row>
    <row r="42" spans="1:81" s="63" customFormat="1" ht="15.95" hidden="1" customHeight="1">
      <c r="A42" s="110" t="s">
        <v>815</v>
      </c>
      <c r="B42" s="1426"/>
      <c r="C42" s="1427"/>
      <c r="D42" s="428" t="str">
        <f>FiscalYear_Period3</f>
        <v xml:space="preserve"> </v>
      </c>
      <c r="E42" s="1212">
        <f ca="1">SUM(F42:CC42)</f>
        <v>0</v>
      </c>
      <c r="F42" s="1208">
        <f ca="1">F23*F19</f>
        <v>0</v>
      </c>
      <c r="G42" s="1208">
        <f t="shared" ref="G42:BR42" ca="1" si="49">G23*G19</f>
        <v>0</v>
      </c>
      <c r="H42" s="1208">
        <f t="shared" ca="1" si="49"/>
        <v>0</v>
      </c>
      <c r="I42" s="1208">
        <f t="shared" ca="1" si="49"/>
        <v>0</v>
      </c>
      <c r="J42" s="1208">
        <f t="shared" ca="1" si="49"/>
        <v>0</v>
      </c>
      <c r="K42" s="1208">
        <f t="shared" ca="1" si="49"/>
        <v>0</v>
      </c>
      <c r="L42" s="1208">
        <f t="shared" ca="1" si="49"/>
        <v>0</v>
      </c>
      <c r="M42" s="1208">
        <f t="shared" ca="1" si="49"/>
        <v>0</v>
      </c>
      <c r="N42" s="1208">
        <f t="shared" ca="1" si="49"/>
        <v>0</v>
      </c>
      <c r="O42" s="1208">
        <f t="shared" ca="1" si="49"/>
        <v>0</v>
      </c>
      <c r="P42" s="1208">
        <f t="shared" ca="1" si="49"/>
        <v>0</v>
      </c>
      <c r="Q42" s="1208">
        <f t="shared" ca="1" si="49"/>
        <v>0</v>
      </c>
      <c r="R42" s="1208">
        <f t="shared" ca="1" si="49"/>
        <v>0</v>
      </c>
      <c r="S42" s="1208">
        <f t="shared" ca="1" si="49"/>
        <v>0</v>
      </c>
      <c r="T42" s="1208">
        <f t="shared" ca="1" si="49"/>
        <v>0</v>
      </c>
      <c r="U42" s="1208">
        <f t="shared" ca="1" si="49"/>
        <v>0</v>
      </c>
      <c r="V42" s="1208">
        <f t="shared" ca="1" si="49"/>
        <v>0</v>
      </c>
      <c r="W42" s="1208">
        <f t="shared" ca="1" si="49"/>
        <v>0</v>
      </c>
      <c r="X42" s="1208">
        <f t="shared" ca="1" si="49"/>
        <v>0</v>
      </c>
      <c r="Y42" s="1208">
        <f t="shared" ca="1" si="49"/>
        <v>0</v>
      </c>
      <c r="Z42" s="1208">
        <f t="shared" ca="1" si="49"/>
        <v>0</v>
      </c>
      <c r="AA42" s="1208">
        <f t="shared" ca="1" si="49"/>
        <v>0</v>
      </c>
      <c r="AB42" s="1208">
        <f t="shared" ca="1" si="49"/>
        <v>0</v>
      </c>
      <c r="AC42" s="1208">
        <f t="shared" ca="1" si="49"/>
        <v>0</v>
      </c>
      <c r="AD42" s="1208">
        <f t="shared" ca="1" si="49"/>
        <v>0</v>
      </c>
      <c r="AE42" s="1208">
        <f t="shared" ca="1" si="49"/>
        <v>0</v>
      </c>
      <c r="AF42" s="1208">
        <f t="shared" ca="1" si="49"/>
        <v>0</v>
      </c>
      <c r="AG42" s="1208">
        <f t="shared" ca="1" si="49"/>
        <v>0</v>
      </c>
      <c r="AH42" s="1208">
        <f t="shared" ca="1" si="49"/>
        <v>0</v>
      </c>
      <c r="AI42" s="1208">
        <f t="shared" ca="1" si="49"/>
        <v>0</v>
      </c>
      <c r="AJ42" s="1208">
        <f t="shared" ca="1" si="49"/>
        <v>0</v>
      </c>
      <c r="AK42" s="1208">
        <f t="shared" ca="1" si="49"/>
        <v>0</v>
      </c>
      <c r="AL42" s="1208">
        <f t="shared" ca="1" si="49"/>
        <v>0</v>
      </c>
      <c r="AM42" s="1208">
        <f t="shared" ca="1" si="49"/>
        <v>0</v>
      </c>
      <c r="AN42" s="1208">
        <f t="shared" ca="1" si="49"/>
        <v>0</v>
      </c>
      <c r="AO42" s="1208">
        <f t="shared" ca="1" si="49"/>
        <v>0</v>
      </c>
      <c r="AP42" s="1208">
        <f t="shared" ca="1" si="49"/>
        <v>0</v>
      </c>
      <c r="AQ42" s="1208">
        <f t="shared" ca="1" si="49"/>
        <v>0</v>
      </c>
      <c r="AR42" s="1208">
        <f t="shared" ca="1" si="49"/>
        <v>0</v>
      </c>
      <c r="AS42" s="1208">
        <f t="shared" ca="1" si="49"/>
        <v>0</v>
      </c>
      <c r="AT42" s="1208">
        <f t="shared" ca="1" si="49"/>
        <v>0</v>
      </c>
      <c r="AU42" s="1208">
        <f t="shared" ca="1" si="49"/>
        <v>0</v>
      </c>
      <c r="AV42" s="1208">
        <f t="shared" ca="1" si="49"/>
        <v>0</v>
      </c>
      <c r="AW42" s="1208">
        <f t="shared" ca="1" si="49"/>
        <v>0</v>
      </c>
      <c r="AX42" s="1208">
        <f t="shared" ca="1" si="49"/>
        <v>0</v>
      </c>
      <c r="AY42" s="1208">
        <f t="shared" ca="1" si="49"/>
        <v>0</v>
      </c>
      <c r="AZ42" s="1208">
        <f t="shared" ca="1" si="49"/>
        <v>0</v>
      </c>
      <c r="BA42" s="1208">
        <f t="shared" ca="1" si="49"/>
        <v>0</v>
      </c>
      <c r="BB42" s="1208">
        <f t="shared" ca="1" si="49"/>
        <v>0</v>
      </c>
      <c r="BC42" s="1208">
        <f t="shared" ca="1" si="49"/>
        <v>0</v>
      </c>
      <c r="BD42" s="1208">
        <f t="shared" ca="1" si="49"/>
        <v>0</v>
      </c>
      <c r="BE42" s="1208">
        <f t="shared" ca="1" si="49"/>
        <v>0</v>
      </c>
      <c r="BF42" s="1208">
        <f t="shared" ca="1" si="49"/>
        <v>0</v>
      </c>
      <c r="BG42" s="1208">
        <f t="shared" ca="1" si="49"/>
        <v>0</v>
      </c>
      <c r="BH42" s="1208">
        <f t="shared" ca="1" si="49"/>
        <v>0</v>
      </c>
      <c r="BI42" s="1208">
        <f t="shared" ca="1" si="49"/>
        <v>0</v>
      </c>
      <c r="BJ42" s="1208">
        <f t="shared" ca="1" si="49"/>
        <v>0</v>
      </c>
      <c r="BK42" s="1208">
        <f t="shared" ca="1" si="49"/>
        <v>0</v>
      </c>
      <c r="BL42" s="1208">
        <f t="shared" ca="1" si="49"/>
        <v>0</v>
      </c>
      <c r="BM42" s="1208">
        <f t="shared" ca="1" si="49"/>
        <v>0</v>
      </c>
      <c r="BN42" s="1208">
        <f t="shared" ca="1" si="49"/>
        <v>0</v>
      </c>
      <c r="BO42" s="1208">
        <f t="shared" ca="1" si="49"/>
        <v>0</v>
      </c>
      <c r="BP42" s="1208">
        <f t="shared" ca="1" si="49"/>
        <v>0</v>
      </c>
      <c r="BQ42" s="1208">
        <f t="shared" ca="1" si="49"/>
        <v>0</v>
      </c>
      <c r="BR42" s="1208">
        <f t="shared" ca="1" si="49"/>
        <v>0</v>
      </c>
      <c r="BS42" s="1208">
        <f t="shared" ref="BS42:CC42" ca="1" si="50">BS23*BS19</f>
        <v>0</v>
      </c>
      <c r="BT42" s="1208">
        <f t="shared" ca="1" si="50"/>
        <v>0</v>
      </c>
      <c r="BU42" s="1208">
        <f t="shared" ca="1" si="50"/>
        <v>0</v>
      </c>
      <c r="BV42" s="1208">
        <f t="shared" ca="1" si="50"/>
        <v>0</v>
      </c>
      <c r="BW42" s="1208">
        <f t="shared" ca="1" si="50"/>
        <v>0</v>
      </c>
      <c r="BX42" s="1208">
        <f t="shared" ca="1" si="50"/>
        <v>0</v>
      </c>
      <c r="BY42" s="1208">
        <f t="shared" ca="1" si="50"/>
        <v>0</v>
      </c>
      <c r="BZ42" s="1208">
        <f t="shared" ca="1" si="50"/>
        <v>0</v>
      </c>
      <c r="CA42" s="1208">
        <f t="shared" ca="1" si="50"/>
        <v>0</v>
      </c>
      <c r="CB42" s="1208">
        <f t="shared" ca="1" si="50"/>
        <v>0</v>
      </c>
      <c r="CC42" s="1208">
        <f t="shared" ca="1" si="50"/>
        <v>0</v>
      </c>
    </row>
    <row r="43" spans="1:81" s="63" customFormat="1" ht="3.75" customHeight="1">
      <c r="A43" s="111" t="s">
        <v>838</v>
      </c>
      <c r="B43" s="64"/>
      <c r="C43" s="65"/>
      <c r="D43" s="66"/>
      <c r="E43" s="1210"/>
      <c r="F43" s="1210"/>
      <c r="G43" s="1210"/>
      <c r="H43" s="1210"/>
      <c r="I43" s="1210"/>
      <c r="J43" s="1210"/>
      <c r="K43" s="1210"/>
      <c r="L43" s="1210"/>
      <c r="M43" s="1210"/>
      <c r="N43" s="1210"/>
      <c r="O43" s="1210"/>
      <c r="P43" s="1210"/>
      <c r="Q43" s="1210"/>
      <c r="R43" s="1210"/>
      <c r="S43" s="1210"/>
      <c r="T43" s="1210"/>
      <c r="U43" s="1210"/>
      <c r="V43" s="1210"/>
      <c r="W43" s="1210"/>
      <c r="X43" s="1210"/>
      <c r="Y43" s="1210"/>
      <c r="Z43" s="1210"/>
      <c r="AA43" s="1210"/>
      <c r="AB43" s="1210"/>
      <c r="AC43" s="1210"/>
      <c r="AD43" s="1210"/>
      <c r="AE43" s="1210"/>
      <c r="AF43" s="1210"/>
      <c r="AG43" s="1210"/>
      <c r="AH43" s="1210"/>
      <c r="AI43" s="1210"/>
      <c r="AJ43" s="1210"/>
      <c r="AK43" s="1210"/>
      <c r="AL43" s="1210"/>
      <c r="AM43" s="1210"/>
      <c r="AN43" s="1210"/>
      <c r="AO43" s="1210"/>
      <c r="AP43" s="1210"/>
      <c r="AQ43" s="1210"/>
      <c r="AR43" s="1210"/>
      <c r="AS43" s="1210"/>
      <c r="AT43" s="1210"/>
      <c r="AU43" s="1210"/>
      <c r="AV43" s="1210"/>
      <c r="AW43" s="1210"/>
      <c r="AX43" s="1210"/>
      <c r="AY43" s="1210"/>
      <c r="AZ43" s="1210"/>
      <c r="BA43" s="1210"/>
      <c r="BB43" s="1210"/>
      <c r="BC43" s="1210"/>
      <c r="BD43" s="1210"/>
      <c r="BE43" s="1210"/>
      <c r="BF43" s="1210"/>
      <c r="BG43" s="1210"/>
      <c r="BH43" s="1210"/>
      <c r="BI43" s="1210"/>
      <c r="BJ43" s="1210"/>
      <c r="BK43" s="1210"/>
      <c r="BL43" s="1210"/>
      <c r="BM43" s="1210"/>
      <c r="BN43" s="1210"/>
      <c r="BO43" s="1210"/>
      <c r="BP43" s="1210"/>
      <c r="BQ43" s="1210"/>
      <c r="BR43" s="1210"/>
      <c r="BS43" s="1210"/>
      <c r="BT43" s="1210"/>
      <c r="BU43" s="1210"/>
      <c r="BV43" s="1210"/>
      <c r="BW43" s="1210"/>
      <c r="BX43" s="1210"/>
      <c r="BY43" s="1210"/>
      <c r="BZ43" s="1210"/>
      <c r="CA43" s="1210"/>
      <c r="CB43" s="1210"/>
      <c r="CC43" s="1210"/>
    </row>
    <row r="44" spans="1:81" s="63" customFormat="1" ht="21" customHeight="1">
      <c r="A44" s="110">
        <v>16</v>
      </c>
      <c r="B44" s="1407" t="s">
        <v>284</v>
      </c>
      <c r="C44" s="1408"/>
      <c r="D44" s="428" t="str">
        <f>Entire_FiscalYear</f>
        <v>07/01/12 - 06/30/13</v>
      </c>
      <c r="E44" s="1212">
        <f t="shared" ref="E44:E49" ca="1" si="51">SUM(F44:CC44)</f>
        <v>0</v>
      </c>
      <c r="F44" s="1212">
        <f ca="1">F24*F17</f>
        <v>0</v>
      </c>
      <c r="G44" s="1212">
        <f t="shared" ref="G44:BR44" ca="1" si="52">G24*G17</f>
        <v>0</v>
      </c>
      <c r="H44" s="1212">
        <f t="shared" ca="1" si="52"/>
        <v>0</v>
      </c>
      <c r="I44" s="1212">
        <f t="shared" ca="1" si="52"/>
        <v>0</v>
      </c>
      <c r="J44" s="1212">
        <f t="shared" ca="1" si="52"/>
        <v>0</v>
      </c>
      <c r="K44" s="1212">
        <f t="shared" ca="1" si="52"/>
        <v>0</v>
      </c>
      <c r="L44" s="1212">
        <f t="shared" ca="1" si="52"/>
        <v>0</v>
      </c>
      <c r="M44" s="1212">
        <f t="shared" ca="1" si="52"/>
        <v>0</v>
      </c>
      <c r="N44" s="1212">
        <f t="shared" ca="1" si="52"/>
        <v>0</v>
      </c>
      <c r="O44" s="1212">
        <f t="shared" ca="1" si="52"/>
        <v>0</v>
      </c>
      <c r="P44" s="1212">
        <f t="shared" ca="1" si="52"/>
        <v>0</v>
      </c>
      <c r="Q44" s="1212">
        <f t="shared" ca="1" si="52"/>
        <v>0</v>
      </c>
      <c r="R44" s="1212">
        <f t="shared" ca="1" si="52"/>
        <v>0</v>
      </c>
      <c r="S44" s="1212">
        <f t="shared" ca="1" si="52"/>
        <v>0</v>
      </c>
      <c r="T44" s="1212">
        <f t="shared" ca="1" si="52"/>
        <v>0</v>
      </c>
      <c r="U44" s="1212">
        <f t="shared" ca="1" si="52"/>
        <v>0</v>
      </c>
      <c r="V44" s="1212">
        <f t="shared" ca="1" si="52"/>
        <v>0</v>
      </c>
      <c r="W44" s="1212">
        <f t="shared" ca="1" si="52"/>
        <v>0</v>
      </c>
      <c r="X44" s="1212">
        <f t="shared" ca="1" si="52"/>
        <v>0</v>
      </c>
      <c r="Y44" s="1212">
        <f t="shared" ca="1" si="52"/>
        <v>0</v>
      </c>
      <c r="Z44" s="1212">
        <f t="shared" ca="1" si="52"/>
        <v>0</v>
      </c>
      <c r="AA44" s="1212">
        <f t="shared" ca="1" si="52"/>
        <v>0</v>
      </c>
      <c r="AB44" s="1212">
        <f t="shared" ca="1" si="52"/>
        <v>0</v>
      </c>
      <c r="AC44" s="1212">
        <f t="shared" ca="1" si="52"/>
        <v>0</v>
      </c>
      <c r="AD44" s="1212">
        <f t="shared" ca="1" si="52"/>
        <v>0</v>
      </c>
      <c r="AE44" s="1212">
        <f t="shared" ca="1" si="52"/>
        <v>0</v>
      </c>
      <c r="AF44" s="1212">
        <f t="shared" ca="1" si="52"/>
        <v>0</v>
      </c>
      <c r="AG44" s="1212">
        <f t="shared" ca="1" si="52"/>
        <v>0</v>
      </c>
      <c r="AH44" s="1212">
        <f t="shared" ca="1" si="52"/>
        <v>0</v>
      </c>
      <c r="AI44" s="1212">
        <f t="shared" ca="1" si="52"/>
        <v>0</v>
      </c>
      <c r="AJ44" s="1212">
        <f t="shared" ca="1" si="52"/>
        <v>0</v>
      </c>
      <c r="AK44" s="1212">
        <f t="shared" ca="1" si="52"/>
        <v>0</v>
      </c>
      <c r="AL44" s="1212">
        <f t="shared" ca="1" si="52"/>
        <v>0</v>
      </c>
      <c r="AM44" s="1212">
        <f t="shared" ca="1" si="52"/>
        <v>0</v>
      </c>
      <c r="AN44" s="1212">
        <f t="shared" ca="1" si="52"/>
        <v>0</v>
      </c>
      <c r="AO44" s="1212">
        <f t="shared" ca="1" si="52"/>
        <v>0</v>
      </c>
      <c r="AP44" s="1212">
        <f t="shared" ca="1" si="52"/>
        <v>0</v>
      </c>
      <c r="AQ44" s="1212">
        <f t="shared" ca="1" si="52"/>
        <v>0</v>
      </c>
      <c r="AR44" s="1212">
        <f t="shared" ca="1" si="52"/>
        <v>0</v>
      </c>
      <c r="AS44" s="1212">
        <f t="shared" ca="1" si="52"/>
        <v>0</v>
      </c>
      <c r="AT44" s="1212">
        <f t="shared" ca="1" si="52"/>
        <v>0</v>
      </c>
      <c r="AU44" s="1212">
        <f t="shared" ca="1" si="52"/>
        <v>0</v>
      </c>
      <c r="AV44" s="1212">
        <f t="shared" ca="1" si="52"/>
        <v>0</v>
      </c>
      <c r="AW44" s="1212">
        <f t="shared" ca="1" si="52"/>
        <v>0</v>
      </c>
      <c r="AX44" s="1212">
        <f t="shared" ca="1" si="52"/>
        <v>0</v>
      </c>
      <c r="AY44" s="1212">
        <f t="shared" ca="1" si="52"/>
        <v>0</v>
      </c>
      <c r="AZ44" s="1212">
        <f t="shared" ca="1" si="52"/>
        <v>0</v>
      </c>
      <c r="BA44" s="1212">
        <f t="shared" ca="1" si="52"/>
        <v>0</v>
      </c>
      <c r="BB44" s="1212">
        <f t="shared" ca="1" si="52"/>
        <v>0</v>
      </c>
      <c r="BC44" s="1212">
        <f t="shared" ca="1" si="52"/>
        <v>0</v>
      </c>
      <c r="BD44" s="1212">
        <f t="shared" ca="1" si="52"/>
        <v>0</v>
      </c>
      <c r="BE44" s="1212">
        <f t="shared" ca="1" si="52"/>
        <v>0</v>
      </c>
      <c r="BF44" s="1212">
        <f t="shared" ca="1" si="52"/>
        <v>0</v>
      </c>
      <c r="BG44" s="1212">
        <f t="shared" ca="1" si="52"/>
        <v>0</v>
      </c>
      <c r="BH44" s="1212">
        <f t="shared" ca="1" si="52"/>
        <v>0</v>
      </c>
      <c r="BI44" s="1212">
        <f t="shared" ca="1" si="52"/>
        <v>0</v>
      </c>
      <c r="BJ44" s="1212">
        <f t="shared" ca="1" si="52"/>
        <v>0</v>
      </c>
      <c r="BK44" s="1212">
        <f t="shared" ca="1" si="52"/>
        <v>0</v>
      </c>
      <c r="BL44" s="1212">
        <f t="shared" ca="1" si="52"/>
        <v>0</v>
      </c>
      <c r="BM44" s="1212">
        <f t="shared" ca="1" si="52"/>
        <v>0</v>
      </c>
      <c r="BN44" s="1212">
        <f t="shared" ca="1" si="52"/>
        <v>0</v>
      </c>
      <c r="BO44" s="1212">
        <f t="shared" ca="1" si="52"/>
        <v>0</v>
      </c>
      <c r="BP44" s="1212">
        <f t="shared" ca="1" si="52"/>
        <v>0</v>
      </c>
      <c r="BQ44" s="1212">
        <f t="shared" ca="1" si="52"/>
        <v>0</v>
      </c>
      <c r="BR44" s="1212">
        <f t="shared" ca="1" si="52"/>
        <v>0</v>
      </c>
      <c r="BS44" s="1212">
        <f t="shared" ref="BS44:CC44" ca="1" si="53">BS24*BS17</f>
        <v>0</v>
      </c>
      <c r="BT44" s="1212">
        <f t="shared" ca="1" si="53"/>
        <v>0</v>
      </c>
      <c r="BU44" s="1212">
        <f t="shared" ca="1" si="53"/>
        <v>0</v>
      </c>
      <c r="BV44" s="1212">
        <f t="shared" ca="1" si="53"/>
        <v>0</v>
      </c>
      <c r="BW44" s="1212">
        <f t="shared" ca="1" si="53"/>
        <v>0</v>
      </c>
      <c r="BX44" s="1212">
        <f t="shared" ca="1" si="53"/>
        <v>0</v>
      </c>
      <c r="BY44" s="1212">
        <f t="shared" ca="1" si="53"/>
        <v>0</v>
      </c>
      <c r="BZ44" s="1212">
        <f t="shared" ca="1" si="53"/>
        <v>0</v>
      </c>
      <c r="CA44" s="1212">
        <f t="shared" ca="1" si="53"/>
        <v>0</v>
      </c>
      <c r="CB44" s="1212">
        <f t="shared" ca="1" si="53"/>
        <v>0</v>
      </c>
      <c r="CC44" s="1212">
        <f t="shared" ca="1" si="53"/>
        <v>0</v>
      </c>
    </row>
    <row r="45" spans="1:81" s="63" customFormat="1" ht="15.75" hidden="1" customHeight="1">
      <c r="A45" s="110" t="s">
        <v>221</v>
      </c>
      <c r="B45" s="1409"/>
      <c r="C45" s="1410"/>
      <c r="D45" s="428" t="str">
        <f>FiscalYear_Period2</f>
        <v xml:space="preserve"> </v>
      </c>
      <c r="E45" s="1212">
        <f ca="1">SUM(F45:CC45)</f>
        <v>0</v>
      </c>
      <c r="F45" s="1212">
        <f ca="1">F25*F17</f>
        <v>0</v>
      </c>
      <c r="G45" s="1212">
        <f t="shared" ref="G45:BR45" ca="1" si="54">G25*G17</f>
        <v>0</v>
      </c>
      <c r="H45" s="1212">
        <f t="shared" ca="1" si="54"/>
        <v>0</v>
      </c>
      <c r="I45" s="1212">
        <f t="shared" ca="1" si="54"/>
        <v>0</v>
      </c>
      <c r="J45" s="1212">
        <f t="shared" ca="1" si="54"/>
        <v>0</v>
      </c>
      <c r="K45" s="1212">
        <f t="shared" ca="1" si="54"/>
        <v>0</v>
      </c>
      <c r="L45" s="1212">
        <f t="shared" ca="1" si="54"/>
        <v>0</v>
      </c>
      <c r="M45" s="1212">
        <f t="shared" ca="1" si="54"/>
        <v>0</v>
      </c>
      <c r="N45" s="1212">
        <f t="shared" ca="1" si="54"/>
        <v>0</v>
      </c>
      <c r="O45" s="1212">
        <f t="shared" ca="1" si="54"/>
        <v>0</v>
      </c>
      <c r="P45" s="1212">
        <f t="shared" ca="1" si="54"/>
        <v>0</v>
      </c>
      <c r="Q45" s="1212">
        <f t="shared" ca="1" si="54"/>
        <v>0</v>
      </c>
      <c r="R45" s="1212">
        <f t="shared" ca="1" si="54"/>
        <v>0</v>
      </c>
      <c r="S45" s="1212">
        <f t="shared" ca="1" si="54"/>
        <v>0</v>
      </c>
      <c r="T45" s="1212">
        <f t="shared" ca="1" si="54"/>
        <v>0</v>
      </c>
      <c r="U45" s="1212">
        <f t="shared" ca="1" si="54"/>
        <v>0</v>
      </c>
      <c r="V45" s="1212">
        <f t="shared" ca="1" si="54"/>
        <v>0</v>
      </c>
      <c r="W45" s="1212">
        <f t="shared" ca="1" si="54"/>
        <v>0</v>
      </c>
      <c r="X45" s="1212">
        <f t="shared" ca="1" si="54"/>
        <v>0</v>
      </c>
      <c r="Y45" s="1212">
        <f t="shared" ca="1" si="54"/>
        <v>0</v>
      </c>
      <c r="Z45" s="1212">
        <f t="shared" ca="1" si="54"/>
        <v>0</v>
      </c>
      <c r="AA45" s="1212">
        <f t="shared" ca="1" si="54"/>
        <v>0</v>
      </c>
      <c r="AB45" s="1212">
        <f t="shared" ca="1" si="54"/>
        <v>0</v>
      </c>
      <c r="AC45" s="1212">
        <f t="shared" ca="1" si="54"/>
        <v>0</v>
      </c>
      <c r="AD45" s="1212">
        <f t="shared" ca="1" si="54"/>
        <v>0</v>
      </c>
      <c r="AE45" s="1212">
        <f t="shared" ca="1" si="54"/>
        <v>0</v>
      </c>
      <c r="AF45" s="1212">
        <f t="shared" ca="1" si="54"/>
        <v>0</v>
      </c>
      <c r="AG45" s="1212">
        <f t="shared" ca="1" si="54"/>
        <v>0</v>
      </c>
      <c r="AH45" s="1212">
        <f t="shared" ca="1" si="54"/>
        <v>0</v>
      </c>
      <c r="AI45" s="1212">
        <f t="shared" ca="1" si="54"/>
        <v>0</v>
      </c>
      <c r="AJ45" s="1212">
        <f t="shared" ca="1" si="54"/>
        <v>0</v>
      </c>
      <c r="AK45" s="1212">
        <f t="shared" ca="1" si="54"/>
        <v>0</v>
      </c>
      <c r="AL45" s="1212">
        <f t="shared" ca="1" si="54"/>
        <v>0</v>
      </c>
      <c r="AM45" s="1212">
        <f t="shared" ca="1" si="54"/>
        <v>0</v>
      </c>
      <c r="AN45" s="1212">
        <f t="shared" ca="1" si="54"/>
        <v>0</v>
      </c>
      <c r="AO45" s="1212">
        <f t="shared" ca="1" si="54"/>
        <v>0</v>
      </c>
      <c r="AP45" s="1212">
        <f t="shared" ca="1" si="54"/>
        <v>0</v>
      </c>
      <c r="AQ45" s="1212">
        <f t="shared" ca="1" si="54"/>
        <v>0</v>
      </c>
      <c r="AR45" s="1212">
        <f t="shared" ca="1" si="54"/>
        <v>0</v>
      </c>
      <c r="AS45" s="1212">
        <f t="shared" ca="1" si="54"/>
        <v>0</v>
      </c>
      <c r="AT45" s="1212">
        <f t="shared" ca="1" si="54"/>
        <v>0</v>
      </c>
      <c r="AU45" s="1212">
        <f t="shared" ca="1" si="54"/>
        <v>0</v>
      </c>
      <c r="AV45" s="1212">
        <f t="shared" ca="1" si="54"/>
        <v>0</v>
      </c>
      <c r="AW45" s="1212">
        <f t="shared" ca="1" si="54"/>
        <v>0</v>
      </c>
      <c r="AX45" s="1212">
        <f t="shared" ca="1" si="54"/>
        <v>0</v>
      </c>
      <c r="AY45" s="1212">
        <f t="shared" ca="1" si="54"/>
        <v>0</v>
      </c>
      <c r="AZ45" s="1212">
        <f t="shared" ca="1" si="54"/>
        <v>0</v>
      </c>
      <c r="BA45" s="1212">
        <f t="shared" ca="1" si="54"/>
        <v>0</v>
      </c>
      <c r="BB45" s="1212">
        <f t="shared" ca="1" si="54"/>
        <v>0</v>
      </c>
      <c r="BC45" s="1212">
        <f t="shared" ca="1" si="54"/>
        <v>0</v>
      </c>
      <c r="BD45" s="1212">
        <f t="shared" ca="1" si="54"/>
        <v>0</v>
      </c>
      <c r="BE45" s="1212">
        <f t="shared" ca="1" si="54"/>
        <v>0</v>
      </c>
      <c r="BF45" s="1212">
        <f t="shared" ca="1" si="54"/>
        <v>0</v>
      </c>
      <c r="BG45" s="1212">
        <f t="shared" ca="1" si="54"/>
        <v>0</v>
      </c>
      <c r="BH45" s="1212">
        <f t="shared" ca="1" si="54"/>
        <v>0</v>
      </c>
      <c r="BI45" s="1212">
        <f t="shared" ca="1" si="54"/>
        <v>0</v>
      </c>
      <c r="BJ45" s="1212">
        <f t="shared" ca="1" si="54"/>
        <v>0</v>
      </c>
      <c r="BK45" s="1212">
        <f t="shared" ca="1" si="54"/>
        <v>0</v>
      </c>
      <c r="BL45" s="1212">
        <f t="shared" ca="1" si="54"/>
        <v>0</v>
      </c>
      <c r="BM45" s="1212">
        <f t="shared" ca="1" si="54"/>
        <v>0</v>
      </c>
      <c r="BN45" s="1212">
        <f t="shared" ca="1" si="54"/>
        <v>0</v>
      </c>
      <c r="BO45" s="1212">
        <f t="shared" ca="1" si="54"/>
        <v>0</v>
      </c>
      <c r="BP45" s="1212">
        <f t="shared" ca="1" si="54"/>
        <v>0</v>
      </c>
      <c r="BQ45" s="1212">
        <f t="shared" ca="1" si="54"/>
        <v>0</v>
      </c>
      <c r="BR45" s="1212">
        <f t="shared" ca="1" si="54"/>
        <v>0</v>
      </c>
      <c r="BS45" s="1212">
        <f t="shared" ref="BS45:CC45" ca="1" si="55">BS25*BS17</f>
        <v>0</v>
      </c>
      <c r="BT45" s="1212">
        <f t="shared" ca="1" si="55"/>
        <v>0</v>
      </c>
      <c r="BU45" s="1212">
        <f t="shared" ca="1" si="55"/>
        <v>0</v>
      </c>
      <c r="BV45" s="1212">
        <f t="shared" ca="1" si="55"/>
        <v>0</v>
      </c>
      <c r="BW45" s="1212">
        <f t="shared" ca="1" si="55"/>
        <v>0</v>
      </c>
      <c r="BX45" s="1212">
        <f t="shared" ca="1" si="55"/>
        <v>0</v>
      </c>
      <c r="BY45" s="1212">
        <f t="shared" ca="1" si="55"/>
        <v>0</v>
      </c>
      <c r="BZ45" s="1212">
        <f t="shared" ca="1" si="55"/>
        <v>0</v>
      </c>
      <c r="CA45" s="1212">
        <f t="shared" ca="1" si="55"/>
        <v>0</v>
      </c>
      <c r="CB45" s="1212">
        <f t="shared" ca="1" si="55"/>
        <v>0</v>
      </c>
      <c r="CC45" s="1212">
        <f t="shared" ca="1" si="55"/>
        <v>0</v>
      </c>
    </row>
    <row r="46" spans="1:81" s="63" customFormat="1" ht="15.95" hidden="1" customHeight="1">
      <c r="A46" s="110" t="s">
        <v>816</v>
      </c>
      <c r="B46" s="1426"/>
      <c r="C46" s="1427"/>
      <c r="D46" s="428" t="str">
        <f>FiscalYear_Period3</f>
        <v xml:space="preserve"> </v>
      </c>
      <c r="E46" s="1212">
        <f t="shared" ca="1" si="51"/>
        <v>0</v>
      </c>
      <c r="F46" s="1212">
        <f ca="1">F26*F17</f>
        <v>0</v>
      </c>
      <c r="G46" s="1212">
        <f t="shared" ref="G46:BR46" ca="1" si="56">G26*G17</f>
        <v>0</v>
      </c>
      <c r="H46" s="1212">
        <f t="shared" ca="1" si="56"/>
        <v>0</v>
      </c>
      <c r="I46" s="1212">
        <f t="shared" ca="1" si="56"/>
        <v>0</v>
      </c>
      <c r="J46" s="1212">
        <f t="shared" ca="1" si="56"/>
        <v>0</v>
      </c>
      <c r="K46" s="1212">
        <f t="shared" ca="1" si="56"/>
        <v>0</v>
      </c>
      <c r="L46" s="1212">
        <f t="shared" ca="1" si="56"/>
        <v>0</v>
      </c>
      <c r="M46" s="1212">
        <f t="shared" ca="1" si="56"/>
        <v>0</v>
      </c>
      <c r="N46" s="1212">
        <f t="shared" ca="1" si="56"/>
        <v>0</v>
      </c>
      <c r="O46" s="1212">
        <f t="shared" ca="1" si="56"/>
        <v>0</v>
      </c>
      <c r="P46" s="1212">
        <f t="shared" ca="1" si="56"/>
        <v>0</v>
      </c>
      <c r="Q46" s="1212">
        <f t="shared" ca="1" si="56"/>
        <v>0</v>
      </c>
      <c r="R46" s="1212">
        <f t="shared" ca="1" si="56"/>
        <v>0</v>
      </c>
      <c r="S46" s="1212">
        <f t="shared" ca="1" si="56"/>
        <v>0</v>
      </c>
      <c r="T46" s="1212">
        <f t="shared" ca="1" si="56"/>
        <v>0</v>
      </c>
      <c r="U46" s="1212">
        <f t="shared" ca="1" si="56"/>
        <v>0</v>
      </c>
      <c r="V46" s="1212">
        <f t="shared" ca="1" si="56"/>
        <v>0</v>
      </c>
      <c r="W46" s="1212">
        <f t="shared" ca="1" si="56"/>
        <v>0</v>
      </c>
      <c r="X46" s="1212">
        <f t="shared" ca="1" si="56"/>
        <v>0</v>
      </c>
      <c r="Y46" s="1212">
        <f t="shared" ca="1" si="56"/>
        <v>0</v>
      </c>
      <c r="Z46" s="1212">
        <f t="shared" ca="1" si="56"/>
        <v>0</v>
      </c>
      <c r="AA46" s="1212">
        <f t="shared" ca="1" si="56"/>
        <v>0</v>
      </c>
      <c r="AB46" s="1212">
        <f t="shared" ca="1" si="56"/>
        <v>0</v>
      </c>
      <c r="AC46" s="1212">
        <f t="shared" ca="1" si="56"/>
        <v>0</v>
      </c>
      <c r="AD46" s="1212">
        <f t="shared" ca="1" si="56"/>
        <v>0</v>
      </c>
      <c r="AE46" s="1212">
        <f t="shared" ca="1" si="56"/>
        <v>0</v>
      </c>
      <c r="AF46" s="1212">
        <f t="shared" ca="1" si="56"/>
        <v>0</v>
      </c>
      <c r="AG46" s="1212">
        <f t="shared" ca="1" si="56"/>
        <v>0</v>
      </c>
      <c r="AH46" s="1212">
        <f t="shared" ca="1" si="56"/>
        <v>0</v>
      </c>
      <c r="AI46" s="1212">
        <f t="shared" ca="1" si="56"/>
        <v>0</v>
      </c>
      <c r="AJ46" s="1212">
        <f t="shared" ca="1" si="56"/>
        <v>0</v>
      </c>
      <c r="AK46" s="1212">
        <f t="shared" ca="1" si="56"/>
        <v>0</v>
      </c>
      <c r="AL46" s="1212">
        <f t="shared" ca="1" si="56"/>
        <v>0</v>
      </c>
      <c r="AM46" s="1212">
        <f t="shared" ca="1" si="56"/>
        <v>0</v>
      </c>
      <c r="AN46" s="1212">
        <f t="shared" ca="1" si="56"/>
        <v>0</v>
      </c>
      <c r="AO46" s="1212">
        <f t="shared" ca="1" si="56"/>
        <v>0</v>
      </c>
      <c r="AP46" s="1212">
        <f t="shared" ca="1" si="56"/>
        <v>0</v>
      </c>
      <c r="AQ46" s="1212">
        <f t="shared" ca="1" si="56"/>
        <v>0</v>
      </c>
      <c r="AR46" s="1212">
        <f t="shared" ca="1" si="56"/>
        <v>0</v>
      </c>
      <c r="AS46" s="1212">
        <f t="shared" ca="1" si="56"/>
        <v>0</v>
      </c>
      <c r="AT46" s="1212">
        <f t="shared" ca="1" si="56"/>
        <v>0</v>
      </c>
      <c r="AU46" s="1212">
        <f t="shared" ca="1" si="56"/>
        <v>0</v>
      </c>
      <c r="AV46" s="1212">
        <f t="shared" ca="1" si="56"/>
        <v>0</v>
      </c>
      <c r="AW46" s="1212">
        <f t="shared" ca="1" si="56"/>
        <v>0</v>
      </c>
      <c r="AX46" s="1212">
        <f t="shared" ca="1" si="56"/>
        <v>0</v>
      </c>
      <c r="AY46" s="1212">
        <f t="shared" ca="1" si="56"/>
        <v>0</v>
      </c>
      <c r="AZ46" s="1212">
        <f t="shared" ca="1" si="56"/>
        <v>0</v>
      </c>
      <c r="BA46" s="1212">
        <f t="shared" ca="1" si="56"/>
        <v>0</v>
      </c>
      <c r="BB46" s="1212">
        <f t="shared" ca="1" si="56"/>
        <v>0</v>
      </c>
      <c r="BC46" s="1212">
        <f t="shared" ca="1" si="56"/>
        <v>0</v>
      </c>
      <c r="BD46" s="1212">
        <f t="shared" ca="1" si="56"/>
        <v>0</v>
      </c>
      <c r="BE46" s="1212">
        <f t="shared" ca="1" si="56"/>
        <v>0</v>
      </c>
      <c r="BF46" s="1212">
        <f t="shared" ca="1" si="56"/>
        <v>0</v>
      </c>
      <c r="BG46" s="1212">
        <f t="shared" ca="1" si="56"/>
        <v>0</v>
      </c>
      <c r="BH46" s="1212">
        <f t="shared" ca="1" si="56"/>
        <v>0</v>
      </c>
      <c r="BI46" s="1212">
        <f t="shared" ca="1" si="56"/>
        <v>0</v>
      </c>
      <c r="BJ46" s="1212">
        <f t="shared" ca="1" si="56"/>
        <v>0</v>
      </c>
      <c r="BK46" s="1212">
        <f t="shared" ca="1" si="56"/>
        <v>0</v>
      </c>
      <c r="BL46" s="1212">
        <f t="shared" ca="1" si="56"/>
        <v>0</v>
      </c>
      <c r="BM46" s="1212">
        <f t="shared" ca="1" si="56"/>
        <v>0</v>
      </c>
      <c r="BN46" s="1212">
        <f t="shared" ca="1" si="56"/>
        <v>0</v>
      </c>
      <c r="BO46" s="1212">
        <f t="shared" ca="1" si="56"/>
        <v>0</v>
      </c>
      <c r="BP46" s="1212">
        <f t="shared" ca="1" si="56"/>
        <v>0</v>
      </c>
      <c r="BQ46" s="1212">
        <f t="shared" ca="1" si="56"/>
        <v>0</v>
      </c>
      <c r="BR46" s="1212">
        <f t="shared" ca="1" si="56"/>
        <v>0</v>
      </c>
      <c r="BS46" s="1212">
        <f t="shared" ref="BS46:CC46" ca="1" si="57">BS26*BS17</f>
        <v>0</v>
      </c>
      <c r="BT46" s="1212">
        <f t="shared" ca="1" si="57"/>
        <v>0</v>
      </c>
      <c r="BU46" s="1212">
        <f t="shared" ca="1" si="57"/>
        <v>0</v>
      </c>
      <c r="BV46" s="1212">
        <f t="shared" ca="1" si="57"/>
        <v>0</v>
      </c>
      <c r="BW46" s="1212">
        <f t="shared" ca="1" si="57"/>
        <v>0</v>
      </c>
      <c r="BX46" s="1212">
        <f t="shared" ca="1" si="57"/>
        <v>0</v>
      </c>
      <c r="BY46" s="1212">
        <f t="shared" ca="1" si="57"/>
        <v>0</v>
      </c>
      <c r="BZ46" s="1212">
        <f t="shared" ca="1" si="57"/>
        <v>0</v>
      </c>
      <c r="CA46" s="1212">
        <f t="shared" ca="1" si="57"/>
        <v>0</v>
      </c>
      <c r="CB46" s="1212">
        <f t="shared" ca="1" si="57"/>
        <v>0</v>
      </c>
      <c r="CC46" s="1212">
        <f t="shared" ca="1" si="57"/>
        <v>0</v>
      </c>
    </row>
    <row r="47" spans="1:81" s="63" customFormat="1" ht="21" hidden="1" customHeight="1">
      <c r="A47" s="110">
        <v>19</v>
      </c>
      <c r="B47" s="1407" t="s">
        <v>287</v>
      </c>
      <c r="C47" s="1408"/>
      <c r="D47" s="428" t="str">
        <f>FiscalYear_Period1</f>
        <v>07/01/12 - 06/30/13</v>
      </c>
      <c r="E47" s="1212">
        <f t="shared" ca="1" si="51"/>
        <v>0</v>
      </c>
      <c r="F47" s="1212">
        <f ca="1">F24*F18</f>
        <v>0</v>
      </c>
      <c r="G47" s="1212">
        <f t="shared" ref="G47:BR47" ca="1" si="58">G24*G18</f>
        <v>0</v>
      </c>
      <c r="H47" s="1212">
        <f t="shared" ca="1" si="58"/>
        <v>0</v>
      </c>
      <c r="I47" s="1212">
        <f t="shared" ca="1" si="58"/>
        <v>0</v>
      </c>
      <c r="J47" s="1212">
        <f t="shared" ca="1" si="58"/>
        <v>0</v>
      </c>
      <c r="K47" s="1212">
        <f t="shared" ca="1" si="58"/>
        <v>0</v>
      </c>
      <c r="L47" s="1212">
        <f t="shared" ca="1" si="58"/>
        <v>0</v>
      </c>
      <c r="M47" s="1212">
        <f t="shared" ca="1" si="58"/>
        <v>0</v>
      </c>
      <c r="N47" s="1212">
        <f t="shared" ca="1" si="58"/>
        <v>0</v>
      </c>
      <c r="O47" s="1212">
        <f t="shared" ca="1" si="58"/>
        <v>0</v>
      </c>
      <c r="P47" s="1212">
        <f t="shared" ca="1" si="58"/>
        <v>0</v>
      </c>
      <c r="Q47" s="1212">
        <f t="shared" ca="1" si="58"/>
        <v>0</v>
      </c>
      <c r="R47" s="1212">
        <f t="shared" ca="1" si="58"/>
        <v>0</v>
      </c>
      <c r="S47" s="1212">
        <f t="shared" ca="1" si="58"/>
        <v>0</v>
      </c>
      <c r="T47" s="1212">
        <f t="shared" ca="1" si="58"/>
        <v>0</v>
      </c>
      <c r="U47" s="1212">
        <f t="shared" ca="1" si="58"/>
        <v>0</v>
      </c>
      <c r="V47" s="1212">
        <f t="shared" ca="1" si="58"/>
        <v>0</v>
      </c>
      <c r="W47" s="1212">
        <f t="shared" ca="1" si="58"/>
        <v>0</v>
      </c>
      <c r="X47" s="1212">
        <f t="shared" ca="1" si="58"/>
        <v>0</v>
      </c>
      <c r="Y47" s="1212">
        <f t="shared" ca="1" si="58"/>
        <v>0</v>
      </c>
      <c r="Z47" s="1212">
        <f t="shared" ca="1" si="58"/>
        <v>0</v>
      </c>
      <c r="AA47" s="1212">
        <f t="shared" ca="1" si="58"/>
        <v>0</v>
      </c>
      <c r="AB47" s="1212">
        <f t="shared" ca="1" si="58"/>
        <v>0</v>
      </c>
      <c r="AC47" s="1212">
        <f t="shared" ca="1" si="58"/>
        <v>0</v>
      </c>
      <c r="AD47" s="1212">
        <f t="shared" ca="1" si="58"/>
        <v>0</v>
      </c>
      <c r="AE47" s="1212">
        <f t="shared" ca="1" si="58"/>
        <v>0</v>
      </c>
      <c r="AF47" s="1212">
        <f t="shared" ca="1" si="58"/>
        <v>0</v>
      </c>
      <c r="AG47" s="1212">
        <f t="shared" ca="1" si="58"/>
        <v>0</v>
      </c>
      <c r="AH47" s="1212">
        <f t="shared" ca="1" si="58"/>
        <v>0</v>
      </c>
      <c r="AI47" s="1212">
        <f t="shared" ca="1" si="58"/>
        <v>0</v>
      </c>
      <c r="AJ47" s="1212">
        <f t="shared" ca="1" si="58"/>
        <v>0</v>
      </c>
      <c r="AK47" s="1212">
        <f t="shared" ca="1" si="58"/>
        <v>0</v>
      </c>
      <c r="AL47" s="1212">
        <f t="shared" ca="1" si="58"/>
        <v>0</v>
      </c>
      <c r="AM47" s="1212">
        <f t="shared" ca="1" si="58"/>
        <v>0</v>
      </c>
      <c r="AN47" s="1212">
        <f t="shared" ca="1" si="58"/>
        <v>0</v>
      </c>
      <c r="AO47" s="1212">
        <f t="shared" ca="1" si="58"/>
        <v>0</v>
      </c>
      <c r="AP47" s="1212">
        <f t="shared" ca="1" si="58"/>
        <v>0</v>
      </c>
      <c r="AQ47" s="1212">
        <f t="shared" ca="1" si="58"/>
        <v>0</v>
      </c>
      <c r="AR47" s="1212">
        <f t="shared" ca="1" si="58"/>
        <v>0</v>
      </c>
      <c r="AS47" s="1212">
        <f t="shared" ca="1" si="58"/>
        <v>0</v>
      </c>
      <c r="AT47" s="1212">
        <f t="shared" ca="1" si="58"/>
        <v>0</v>
      </c>
      <c r="AU47" s="1212">
        <f t="shared" ca="1" si="58"/>
        <v>0</v>
      </c>
      <c r="AV47" s="1212">
        <f t="shared" ca="1" si="58"/>
        <v>0</v>
      </c>
      <c r="AW47" s="1212">
        <f t="shared" ca="1" si="58"/>
        <v>0</v>
      </c>
      <c r="AX47" s="1212">
        <f t="shared" ca="1" si="58"/>
        <v>0</v>
      </c>
      <c r="AY47" s="1212">
        <f t="shared" ca="1" si="58"/>
        <v>0</v>
      </c>
      <c r="AZ47" s="1212">
        <f t="shared" ca="1" si="58"/>
        <v>0</v>
      </c>
      <c r="BA47" s="1212">
        <f t="shared" ca="1" si="58"/>
        <v>0</v>
      </c>
      <c r="BB47" s="1212">
        <f t="shared" ca="1" si="58"/>
        <v>0</v>
      </c>
      <c r="BC47" s="1212">
        <f t="shared" ca="1" si="58"/>
        <v>0</v>
      </c>
      <c r="BD47" s="1212">
        <f t="shared" ca="1" si="58"/>
        <v>0</v>
      </c>
      <c r="BE47" s="1212">
        <f t="shared" ca="1" si="58"/>
        <v>0</v>
      </c>
      <c r="BF47" s="1212">
        <f t="shared" ca="1" si="58"/>
        <v>0</v>
      </c>
      <c r="BG47" s="1212">
        <f t="shared" ca="1" si="58"/>
        <v>0</v>
      </c>
      <c r="BH47" s="1212">
        <f t="shared" ca="1" si="58"/>
        <v>0</v>
      </c>
      <c r="BI47" s="1212">
        <f t="shared" ca="1" si="58"/>
        <v>0</v>
      </c>
      <c r="BJ47" s="1212">
        <f t="shared" ca="1" si="58"/>
        <v>0</v>
      </c>
      <c r="BK47" s="1212">
        <f t="shared" ca="1" si="58"/>
        <v>0</v>
      </c>
      <c r="BL47" s="1212">
        <f t="shared" ca="1" si="58"/>
        <v>0</v>
      </c>
      <c r="BM47" s="1212">
        <f t="shared" ca="1" si="58"/>
        <v>0</v>
      </c>
      <c r="BN47" s="1212">
        <f t="shared" ca="1" si="58"/>
        <v>0</v>
      </c>
      <c r="BO47" s="1212">
        <f t="shared" ca="1" si="58"/>
        <v>0</v>
      </c>
      <c r="BP47" s="1212">
        <f t="shared" ca="1" si="58"/>
        <v>0</v>
      </c>
      <c r="BQ47" s="1212">
        <f t="shared" ca="1" si="58"/>
        <v>0</v>
      </c>
      <c r="BR47" s="1212">
        <f t="shared" ca="1" si="58"/>
        <v>0</v>
      </c>
      <c r="BS47" s="1212">
        <f t="shared" ref="BS47:CC47" ca="1" si="59">BS24*BS18</f>
        <v>0</v>
      </c>
      <c r="BT47" s="1212">
        <f t="shared" ca="1" si="59"/>
        <v>0</v>
      </c>
      <c r="BU47" s="1212">
        <f t="shared" ca="1" si="59"/>
        <v>0</v>
      </c>
      <c r="BV47" s="1212">
        <f t="shared" ca="1" si="59"/>
        <v>0</v>
      </c>
      <c r="BW47" s="1212">
        <f t="shared" ca="1" si="59"/>
        <v>0</v>
      </c>
      <c r="BX47" s="1212">
        <f t="shared" ca="1" si="59"/>
        <v>0</v>
      </c>
      <c r="BY47" s="1212">
        <f t="shared" ca="1" si="59"/>
        <v>0</v>
      </c>
      <c r="BZ47" s="1212">
        <f t="shared" ca="1" si="59"/>
        <v>0</v>
      </c>
      <c r="CA47" s="1212">
        <f t="shared" ca="1" si="59"/>
        <v>0</v>
      </c>
      <c r="CB47" s="1212">
        <f t="shared" ca="1" si="59"/>
        <v>0</v>
      </c>
      <c r="CC47" s="1212">
        <f t="shared" ca="1" si="59"/>
        <v>0</v>
      </c>
    </row>
    <row r="48" spans="1:81" s="63" customFormat="1" ht="15.75" hidden="1" customHeight="1">
      <c r="A48" s="110" t="s">
        <v>222</v>
      </c>
      <c r="B48" s="1409"/>
      <c r="C48" s="1410"/>
      <c r="D48" s="428" t="str">
        <f>FiscalYear_Period2</f>
        <v xml:space="preserve"> </v>
      </c>
      <c r="E48" s="1212">
        <f ca="1">SUM(F48:CC48)</f>
        <v>0</v>
      </c>
      <c r="F48" s="1212">
        <f ca="1">F25*F18</f>
        <v>0</v>
      </c>
      <c r="G48" s="1212">
        <f t="shared" ref="G48:BR48" ca="1" si="60">G25*G18</f>
        <v>0</v>
      </c>
      <c r="H48" s="1212">
        <f t="shared" ca="1" si="60"/>
        <v>0</v>
      </c>
      <c r="I48" s="1212">
        <f t="shared" ca="1" si="60"/>
        <v>0</v>
      </c>
      <c r="J48" s="1212">
        <f t="shared" ca="1" si="60"/>
        <v>0</v>
      </c>
      <c r="K48" s="1212">
        <f t="shared" ca="1" si="60"/>
        <v>0</v>
      </c>
      <c r="L48" s="1212">
        <f t="shared" ca="1" si="60"/>
        <v>0</v>
      </c>
      <c r="M48" s="1212">
        <f t="shared" ca="1" si="60"/>
        <v>0</v>
      </c>
      <c r="N48" s="1212">
        <f t="shared" ca="1" si="60"/>
        <v>0</v>
      </c>
      <c r="O48" s="1212">
        <f t="shared" ca="1" si="60"/>
        <v>0</v>
      </c>
      <c r="P48" s="1212">
        <f t="shared" ca="1" si="60"/>
        <v>0</v>
      </c>
      <c r="Q48" s="1212">
        <f t="shared" ca="1" si="60"/>
        <v>0</v>
      </c>
      <c r="R48" s="1212">
        <f t="shared" ca="1" si="60"/>
        <v>0</v>
      </c>
      <c r="S48" s="1212">
        <f t="shared" ca="1" si="60"/>
        <v>0</v>
      </c>
      <c r="T48" s="1212">
        <f t="shared" ca="1" si="60"/>
        <v>0</v>
      </c>
      <c r="U48" s="1212">
        <f t="shared" ca="1" si="60"/>
        <v>0</v>
      </c>
      <c r="V48" s="1212">
        <f t="shared" ca="1" si="60"/>
        <v>0</v>
      </c>
      <c r="W48" s="1212">
        <f t="shared" ca="1" si="60"/>
        <v>0</v>
      </c>
      <c r="X48" s="1212">
        <f t="shared" ca="1" si="60"/>
        <v>0</v>
      </c>
      <c r="Y48" s="1212">
        <f t="shared" ca="1" si="60"/>
        <v>0</v>
      </c>
      <c r="Z48" s="1212">
        <f t="shared" ca="1" si="60"/>
        <v>0</v>
      </c>
      <c r="AA48" s="1212">
        <f t="shared" ca="1" si="60"/>
        <v>0</v>
      </c>
      <c r="AB48" s="1212">
        <f t="shared" ca="1" si="60"/>
        <v>0</v>
      </c>
      <c r="AC48" s="1212">
        <f t="shared" ca="1" si="60"/>
        <v>0</v>
      </c>
      <c r="AD48" s="1212">
        <f t="shared" ca="1" si="60"/>
        <v>0</v>
      </c>
      <c r="AE48" s="1212">
        <f t="shared" ca="1" si="60"/>
        <v>0</v>
      </c>
      <c r="AF48" s="1212">
        <f t="shared" ca="1" si="60"/>
        <v>0</v>
      </c>
      <c r="AG48" s="1212">
        <f t="shared" ca="1" si="60"/>
        <v>0</v>
      </c>
      <c r="AH48" s="1212">
        <f t="shared" ca="1" si="60"/>
        <v>0</v>
      </c>
      <c r="AI48" s="1212">
        <f t="shared" ca="1" si="60"/>
        <v>0</v>
      </c>
      <c r="AJ48" s="1212">
        <f t="shared" ca="1" si="60"/>
        <v>0</v>
      </c>
      <c r="AK48" s="1212">
        <f t="shared" ca="1" si="60"/>
        <v>0</v>
      </c>
      <c r="AL48" s="1212">
        <f t="shared" ca="1" si="60"/>
        <v>0</v>
      </c>
      <c r="AM48" s="1212">
        <f t="shared" ca="1" si="60"/>
        <v>0</v>
      </c>
      <c r="AN48" s="1212">
        <f t="shared" ca="1" si="60"/>
        <v>0</v>
      </c>
      <c r="AO48" s="1212">
        <f t="shared" ca="1" si="60"/>
        <v>0</v>
      </c>
      <c r="AP48" s="1212">
        <f t="shared" ca="1" si="60"/>
        <v>0</v>
      </c>
      <c r="AQ48" s="1212">
        <f t="shared" ca="1" si="60"/>
        <v>0</v>
      </c>
      <c r="AR48" s="1212">
        <f t="shared" ca="1" si="60"/>
        <v>0</v>
      </c>
      <c r="AS48" s="1212">
        <f t="shared" ca="1" si="60"/>
        <v>0</v>
      </c>
      <c r="AT48" s="1212">
        <f t="shared" ca="1" si="60"/>
        <v>0</v>
      </c>
      <c r="AU48" s="1212">
        <f t="shared" ca="1" si="60"/>
        <v>0</v>
      </c>
      <c r="AV48" s="1212">
        <f t="shared" ca="1" si="60"/>
        <v>0</v>
      </c>
      <c r="AW48" s="1212">
        <f t="shared" ca="1" si="60"/>
        <v>0</v>
      </c>
      <c r="AX48" s="1212">
        <f t="shared" ca="1" si="60"/>
        <v>0</v>
      </c>
      <c r="AY48" s="1212">
        <f t="shared" ca="1" si="60"/>
        <v>0</v>
      </c>
      <c r="AZ48" s="1212">
        <f t="shared" ca="1" si="60"/>
        <v>0</v>
      </c>
      <c r="BA48" s="1212">
        <f t="shared" ca="1" si="60"/>
        <v>0</v>
      </c>
      <c r="BB48" s="1212">
        <f t="shared" ca="1" si="60"/>
        <v>0</v>
      </c>
      <c r="BC48" s="1212">
        <f t="shared" ca="1" si="60"/>
        <v>0</v>
      </c>
      <c r="BD48" s="1212">
        <f t="shared" ca="1" si="60"/>
        <v>0</v>
      </c>
      <c r="BE48" s="1212">
        <f t="shared" ca="1" si="60"/>
        <v>0</v>
      </c>
      <c r="BF48" s="1212">
        <f t="shared" ca="1" si="60"/>
        <v>0</v>
      </c>
      <c r="BG48" s="1212">
        <f t="shared" ca="1" si="60"/>
        <v>0</v>
      </c>
      <c r="BH48" s="1212">
        <f t="shared" ca="1" si="60"/>
        <v>0</v>
      </c>
      <c r="BI48" s="1212">
        <f t="shared" ca="1" si="60"/>
        <v>0</v>
      </c>
      <c r="BJ48" s="1212">
        <f t="shared" ca="1" si="60"/>
        <v>0</v>
      </c>
      <c r="BK48" s="1212">
        <f t="shared" ca="1" si="60"/>
        <v>0</v>
      </c>
      <c r="BL48" s="1212">
        <f t="shared" ca="1" si="60"/>
        <v>0</v>
      </c>
      <c r="BM48" s="1212">
        <f t="shared" ca="1" si="60"/>
        <v>0</v>
      </c>
      <c r="BN48" s="1212">
        <f t="shared" ca="1" si="60"/>
        <v>0</v>
      </c>
      <c r="BO48" s="1212">
        <f t="shared" ca="1" si="60"/>
        <v>0</v>
      </c>
      <c r="BP48" s="1212">
        <f t="shared" ca="1" si="60"/>
        <v>0</v>
      </c>
      <c r="BQ48" s="1212">
        <f t="shared" ca="1" si="60"/>
        <v>0</v>
      </c>
      <c r="BR48" s="1212">
        <f t="shared" ca="1" si="60"/>
        <v>0</v>
      </c>
      <c r="BS48" s="1212">
        <f t="shared" ref="BS48:CC48" ca="1" si="61">BS25*BS18</f>
        <v>0</v>
      </c>
      <c r="BT48" s="1212">
        <f t="shared" ca="1" si="61"/>
        <v>0</v>
      </c>
      <c r="BU48" s="1212">
        <f t="shared" ca="1" si="61"/>
        <v>0</v>
      </c>
      <c r="BV48" s="1212">
        <f t="shared" ca="1" si="61"/>
        <v>0</v>
      </c>
      <c r="BW48" s="1212">
        <f t="shared" ca="1" si="61"/>
        <v>0</v>
      </c>
      <c r="BX48" s="1212">
        <f t="shared" ca="1" si="61"/>
        <v>0</v>
      </c>
      <c r="BY48" s="1212">
        <f t="shared" ca="1" si="61"/>
        <v>0</v>
      </c>
      <c r="BZ48" s="1212">
        <f t="shared" ca="1" si="61"/>
        <v>0</v>
      </c>
      <c r="CA48" s="1212">
        <f t="shared" ca="1" si="61"/>
        <v>0</v>
      </c>
      <c r="CB48" s="1212">
        <f t="shared" ca="1" si="61"/>
        <v>0</v>
      </c>
      <c r="CC48" s="1212">
        <f t="shared" ca="1" si="61"/>
        <v>0</v>
      </c>
    </row>
    <row r="49" spans="1:81" s="63" customFormat="1" ht="15.95" hidden="1" customHeight="1">
      <c r="A49" s="110" t="s">
        <v>817</v>
      </c>
      <c r="B49" s="1426"/>
      <c r="C49" s="1427"/>
      <c r="D49" s="428" t="str">
        <f>FiscalYear_Period3</f>
        <v xml:space="preserve"> </v>
      </c>
      <c r="E49" s="1212">
        <f t="shared" ca="1" si="51"/>
        <v>0</v>
      </c>
      <c r="F49" s="1212">
        <f ca="1">F26*F18</f>
        <v>0</v>
      </c>
      <c r="G49" s="1212">
        <f t="shared" ref="G49:BR49" ca="1" si="62">G26*G18</f>
        <v>0</v>
      </c>
      <c r="H49" s="1212">
        <f t="shared" ca="1" si="62"/>
        <v>0</v>
      </c>
      <c r="I49" s="1212">
        <f t="shared" ca="1" si="62"/>
        <v>0</v>
      </c>
      <c r="J49" s="1212">
        <f t="shared" ca="1" si="62"/>
        <v>0</v>
      </c>
      <c r="K49" s="1212">
        <f t="shared" ca="1" si="62"/>
        <v>0</v>
      </c>
      <c r="L49" s="1212">
        <f t="shared" ca="1" si="62"/>
        <v>0</v>
      </c>
      <c r="M49" s="1212">
        <f t="shared" ca="1" si="62"/>
        <v>0</v>
      </c>
      <c r="N49" s="1212">
        <f t="shared" ca="1" si="62"/>
        <v>0</v>
      </c>
      <c r="O49" s="1212">
        <f t="shared" ca="1" si="62"/>
        <v>0</v>
      </c>
      <c r="P49" s="1212">
        <f t="shared" ca="1" si="62"/>
        <v>0</v>
      </c>
      <c r="Q49" s="1212">
        <f t="shared" ca="1" si="62"/>
        <v>0</v>
      </c>
      <c r="R49" s="1212">
        <f t="shared" ca="1" si="62"/>
        <v>0</v>
      </c>
      <c r="S49" s="1212">
        <f t="shared" ca="1" si="62"/>
        <v>0</v>
      </c>
      <c r="T49" s="1212">
        <f t="shared" ca="1" si="62"/>
        <v>0</v>
      </c>
      <c r="U49" s="1212">
        <f t="shared" ca="1" si="62"/>
        <v>0</v>
      </c>
      <c r="V49" s="1212">
        <f t="shared" ca="1" si="62"/>
        <v>0</v>
      </c>
      <c r="W49" s="1212">
        <f t="shared" ca="1" si="62"/>
        <v>0</v>
      </c>
      <c r="X49" s="1212">
        <f t="shared" ca="1" si="62"/>
        <v>0</v>
      </c>
      <c r="Y49" s="1212">
        <f t="shared" ca="1" si="62"/>
        <v>0</v>
      </c>
      <c r="Z49" s="1212">
        <f t="shared" ca="1" si="62"/>
        <v>0</v>
      </c>
      <c r="AA49" s="1212">
        <f t="shared" ca="1" si="62"/>
        <v>0</v>
      </c>
      <c r="AB49" s="1212">
        <f t="shared" ca="1" si="62"/>
        <v>0</v>
      </c>
      <c r="AC49" s="1212">
        <f t="shared" ca="1" si="62"/>
        <v>0</v>
      </c>
      <c r="AD49" s="1212">
        <f t="shared" ca="1" si="62"/>
        <v>0</v>
      </c>
      <c r="AE49" s="1212">
        <f t="shared" ca="1" si="62"/>
        <v>0</v>
      </c>
      <c r="AF49" s="1212">
        <f t="shared" ca="1" si="62"/>
        <v>0</v>
      </c>
      <c r="AG49" s="1212">
        <f t="shared" ca="1" si="62"/>
        <v>0</v>
      </c>
      <c r="AH49" s="1212">
        <f t="shared" ca="1" si="62"/>
        <v>0</v>
      </c>
      <c r="AI49" s="1212">
        <f t="shared" ca="1" si="62"/>
        <v>0</v>
      </c>
      <c r="AJ49" s="1212">
        <f t="shared" ca="1" si="62"/>
        <v>0</v>
      </c>
      <c r="AK49" s="1212">
        <f t="shared" ca="1" si="62"/>
        <v>0</v>
      </c>
      <c r="AL49" s="1212">
        <f t="shared" ca="1" si="62"/>
        <v>0</v>
      </c>
      <c r="AM49" s="1212">
        <f t="shared" ca="1" si="62"/>
        <v>0</v>
      </c>
      <c r="AN49" s="1212">
        <f t="shared" ca="1" si="62"/>
        <v>0</v>
      </c>
      <c r="AO49" s="1212">
        <f t="shared" ca="1" si="62"/>
        <v>0</v>
      </c>
      <c r="AP49" s="1212">
        <f t="shared" ca="1" si="62"/>
        <v>0</v>
      </c>
      <c r="AQ49" s="1212">
        <f t="shared" ca="1" si="62"/>
        <v>0</v>
      </c>
      <c r="AR49" s="1212">
        <f t="shared" ca="1" si="62"/>
        <v>0</v>
      </c>
      <c r="AS49" s="1212">
        <f t="shared" ca="1" si="62"/>
        <v>0</v>
      </c>
      <c r="AT49" s="1212">
        <f t="shared" ca="1" si="62"/>
        <v>0</v>
      </c>
      <c r="AU49" s="1212">
        <f t="shared" ca="1" si="62"/>
        <v>0</v>
      </c>
      <c r="AV49" s="1212">
        <f t="shared" ca="1" si="62"/>
        <v>0</v>
      </c>
      <c r="AW49" s="1212">
        <f t="shared" ca="1" si="62"/>
        <v>0</v>
      </c>
      <c r="AX49" s="1212">
        <f t="shared" ca="1" si="62"/>
        <v>0</v>
      </c>
      <c r="AY49" s="1212">
        <f t="shared" ca="1" si="62"/>
        <v>0</v>
      </c>
      <c r="AZ49" s="1212">
        <f t="shared" ca="1" si="62"/>
        <v>0</v>
      </c>
      <c r="BA49" s="1212">
        <f t="shared" ca="1" si="62"/>
        <v>0</v>
      </c>
      <c r="BB49" s="1212">
        <f t="shared" ca="1" si="62"/>
        <v>0</v>
      </c>
      <c r="BC49" s="1212">
        <f t="shared" ca="1" si="62"/>
        <v>0</v>
      </c>
      <c r="BD49" s="1212">
        <f t="shared" ca="1" si="62"/>
        <v>0</v>
      </c>
      <c r="BE49" s="1212">
        <f t="shared" ca="1" si="62"/>
        <v>0</v>
      </c>
      <c r="BF49" s="1212">
        <f t="shared" ca="1" si="62"/>
        <v>0</v>
      </c>
      <c r="BG49" s="1212">
        <f t="shared" ca="1" si="62"/>
        <v>0</v>
      </c>
      <c r="BH49" s="1212">
        <f t="shared" ca="1" si="62"/>
        <v>0</v>
      </c>
      <c r="BI49" s="1212">
        <f t="shared" ca="1" si="62"/>
        <v>0</v>
      </c>
      <c r="BJ49" s="1212">
        <f t="shared" ca="1" si="62"/>
        <v>0</v>
      </c>
      <c r="BK49" s="1212">
        <f t="shared" ca="1" si="62"/>
        <v>0</v>
      </c>
      <c r="BL49" s="1212">
        <f t="shared" ca="1" si="62"/>
        <v>0</v>
      </c>
      <c r="BM49" s="1212">
        <f t="shared" ca="1" si="62"/>
        <v>0</v>
      </c>
      <c r="BN49" s="1212">
        <f t="shared" ca="1" si="62"/>
        <v>0</v>
      </c>
      <c r="BO49" s="1212">
        <f t="shared" ca="1" si="62"/>
        <v>0</v>
      </c>
      <c r="BP49" s="1212">
        <f t="shared" ca="1" si="62"/>
        <v>0</v>
      </c>
      <c r="BQ49" s="1212">
        <f t="shared" ca="1" si="62"/>
        <v>0</v>
      </c>
      <c r="BR49" s="1212">
        <f t="shared" ca="1" si="62"/>
        <v>0</v>
      </c>
      <c r="BS49" s="1212">
        <f t="shared" ref="BS49:CC49" ca="1" si="63">BS26*BS18</f>
        <v>0</v>
      </c>
      <c r="BT49" s="1212">
        <f t="shared" ca="1" si="63"/>
        <v>0</v>
      </c>
      <c r="BU49" s="1212">
        <f t="shared" ca="1" si="63"/>
        <v>0</v>
      </c>
      <c r="BV49" s="1212">
        <f t="shared" ca="1" si="63"/>
        <v>0</v>
      </c>
      <c r="BW49" s="1212">
        <f t="shared" ca="1" si="63"/>
        <v>0</v>
      </c>
      <c r="BX49" s="1212">
        <f t="shared" ca="1" si="63"/>
        <v>0</v>
      </c>
      <c r="BY49" s="1212">
        <f t="shared" ca="1" si="63"/>
        <v>0</v>
      </c>
      <c r="BZ49" s="1212">
        <f t="shared" ca="1" si="63"/>
        <v>0</v>
      </c>
      <c r="CA49" s="1212">
        <f t="shared" ca="1" si="63"/>
        <v>0</v>
      </c>
      <c r="CB49" s="1212">
        <f t="shared" ca="1" si="63"/>
        <v>0</v>
      </c>
      <c r="CC49" s="1212">
        <f t="shared" ca="1" si="63"/>
        <v>0</v>
      </c>
    </row>
    <row r="50" spans="1:81" s="63" customFormat="1" ht="22.5" customHeight="1">
      <c r="A50" s="110">
        <v>17</v>
      </c>
      <c r="B50" s="1456" t="s">
        <v>288</v>
      </c>
      <c r="C50" s="1457"/>
      <c r="D50" s="428" t="str">
        <f>Entire_FiscalYear</f>
        <v>07/01/12 - 06/30/13</v>
      </c>
      <c r="E50" s="1212">
        <f ca="1">SUM(F50:CC50)</f>
        <v>0</v>
      </c>
      <c r="F50" s="1212">
        <f ca="1">F24*F19</f>
        <v>0</v>
      </c>
      <c r="G50" s="1212">
        <f t="shared" ref="G50:BR50" ca="1" si="64">G24*G19</f>
        <v>0</v>
      </c>
      <c r="H50" s="1212">
        <f t="shared" ca="1" si="64"/>
        <v>0</v>
      </c>
      <c r="I50" s="1212">
        <f t="shared" ca="1" si="64"/>
        <v>0</v>
      </c>
      <c r="J50" s="1212">
        <f t="shared" ca="1" si="64"/>
        <v>0</v>
      </c>
      <c r="K50" s="1212">
        <f t="shared" ca="1" si="64"/>
        <v>0</v>
      </c>
      <c r="L50" s="1212">
        <f t="shared" ca="1" si="64"/>
        <v>0</v>
      </c>
      <c r="M50" s="1212">
        <f t="shared" ca="1" si="64"/>
        <v>0</v>
      </c>
      <c r="N50" s="1212">
        <f t="shared" ca="1" si="64"/>
        <v>0</v>
      </c>
      <c r="O50" s="1212">
        <f t="shared" ca="1" si="64"/>
        <v>0</v>
      </c>
      <c r="P50" s="1212">
        <f t="shared" ca="1" si="64"/>
        <v>0</v>
      </c>
      <c r="Q50" s="1212">
        <f t="shared" ca="1" si="64"/>
        <v>0</v>
      </c>
      <c r="R50" s="1212">
        <f t="shared" ca="1" si="64"/>
        <v>0</v>
      </c>
      <c r="S50" s="1212">
        <f t="shared" ca="1" si="64"/>
        <v>0</v>
      </c>
      <c r="T50" s="1212">
        <f t="shared" ca="1" si="64"/>
        <v>0</v>
      </c>
      <c r="U50" s="1212">
        <f t="shared" ca="1" si="64"/>
        <v>0</v>
      </c>
      <c r="V50" s="1212">
        <f t="shared" ca="1" si="64"/>
        <v>0</v>
      </c>
      <c r="W50" s="1212">
        <f t="shared" ca="1" si="64"/>
        <v>0</v>
      </c>
      <c r="X50" s="1212">
        <f t="shared" ca="1" si="64"/>
        <v>0</v>
      </c>
      <c r="Y50" s="1212">
        <f t="shared" ca="1" si="64"/>
        <v>0</v>
      </c>
      <c r="Z50" s="1212">
        <f t="shared" ca="1" si="64"/>
        <v>0</v>
      </c>
      <c r="AA50" s="1212">
        <f t="shared" ca="1" si="64"/>
        <v>0</v>
      </c>
      <c r="AB50" s="1212">
        <f t="shared" ca="1" si="64"/>
        <v>0</v>
      </c>
      <c r="AC50" s="1212">
        <f t="shared" ca="1" si="64"/>
        <v>0</v>
      </c>
      <c r="AD50" s="1212">
        <f t="shared" ca="1" si="64"/>
        <v>0</v>
      </c>
      <c r="AE50" s="1212">
        <f t="shared" ca="1" si="64"/>
        <v>0</v>
      </c>
      <c r="AF50" s="1212">
        <f t="shared" ca="1" si="64"/>
        <v>0</v>
      </c>
      <c r="AG50" s="1212">
        <f t="shared" ca="1" si="64"/>
        <v>0</v>
      </c>
      <c r="AH50" s="1212">
        <f t="shared" ca="1" si="64"/>
        <v>0</v>
      </c>
      <c r="AI50" s="1212">
        <f t="shared" ca="1" si="64"/>
        <v>0</v>
      </c>
      <c r="AJ50" s="1212">
        <f t="shared" ca="1" si="64"/>
        <v>0</v>
      </c>
      <c r="AK50" s="1212">
        <f t="shared" ca="1" si="64"/>
        <v>0</v>
      </c>
      <c r="AL50" s="1212">
        <f t="shared" ca="1" si="64"/>
        <v>0</v>
      </c>
      <c r="AM50" s="1212">
        <f t="shared" ca="1" si="64"/>
        <v>0</v>
      </c>
      <c r="AN50" s="1212">
        <f t="shared" ca="1" si="64"/>
        <v>0</v>
      </c>
      <c r="AO50" s="1212">
        <f t="shared" ca="1" si="64"/>
        <v>0</v>
      </c>
      <c r="AP50" s="1212">
        <f t="shared" ca="1" si="64"/>
        <v>0</v>
      </c>
      <c r="AQ50" s="1212">
        <f t="shared" ca="1" si="64"/>
        <v>0</v>
      </c>
      <c r="AR50" s="1212">
        <f t="shared" ca="1" si="64"/>
        <v>0</v>
      </c>
      <c r="AS50" s="1212">
        <f t="shared" ca="1" si="64"/>
        <v>0</v>
      </c>
      <c r="AT50" s="1212">
        <f t="shared" ca="1" si="64"/>
        <v>0</v>
      </c>
      <c r="AU50" s="1212">
        <f t="shared" ca="1" si="64"/>
        <v>0</v>
      </c>
      <c r="AV50" s="1212">
        <f t="shared" ca="1" si="64"/>
        <v>0</v>
      </c>
      <c r="AW50" s="1212">
        <f t="shared" ca="1" si="64"/>
        <v>0</v>
      </c>
      <c r="AX50" s="1212">
        <f t="shared" ca="1" si="64"/>
        <v>0</v>
      </c>
      <c r="AY50" s="1212">
        <f t="shared" ca="1" si="64"/>
        <v>0</v>
      </c>
      <c r="AZ50" s="1212">
        <f t="shared" ca="1" si="64"/>
        <v>0</v>
      </c>
      <c r="BA50" s="1212">
        <f t="shared" ca="1" si="64"/>
        <v>0</v>
      </c>
      <c r="BB50" s="1212">
        <f t="shared" ca="1" si="64"/>
        <v>0</v>
      </c>
      <c r="BC50" s="1212">
        <f t="shared" ca="1" si="64"/>
        <v>0</v>
      </c>
      <c r="BD50" s="1212">
        <f t="shared" ca="1" si="64"/>
        <v>0</v>
      </c>
      <c r="BE50" s="1212">
        <f t="shared" ca="1" si="64"/>
        <v>0</v>
      </c>
      <c r="BF50" s="1212">
        <f t="shared" ca="1" si="64"/>
        <v>0</v>
      </c>
      <c r="BG50" s="1212">
        <f t="shared" ca="1" si="64"/>
        <v>0</v>
      </c>
      <c r="BH50" s="1212">
        <f t="shared" ca="1" si="64"/>
        <v>0</v>
      </c>
      <c r="BI50" s="1212">
        <f t="shared" ca="1" si="64"/>
        <v>0</v>
      </c>
      <c r="BJ50" s="1212">
        <f t="shared" ca="1" si="64"/>
        <v>0</v>
      </c>
      <c r="BK50" s="1212">
        <f t="shared" ca="1" si="64"/>
        <v>0</v>
      </c>
      <c r="BL50" s="1212">
        <f t="shared" ca="1" si="64"/>
        <v>0</v>
      </c>
      <c r="BM50" s="1212">
        <f t="shared" ca="1" si="64"/>
        <v>0</v>
      </c>
      <c r="BN50" s="1212">
        <f t="shared" ca="1" si="64"/>
        <v>0</v>
      </c>
      <c r="BO50" s="1212">
        <f t="shared" ca="1" si="64"/>
        <v>0</v>
      </c>
      <c r="BP50" s="1212">
        <f t="shared" ca="1" si="64"/>
        <v>0</v>
      </c>
      <c r="BQ50" s="1212">
        <f t="shared" ca="1" si="64"/>
        <v>0</v>
      </c>
      <c r="BR50" s="1212">
        <f t="shared" ca="1" si="64"/>
        <v>0</v>
      </c>
      <c r="BS50" s="1212">
        <f t="shared" ref="BS50:CC50" ca="1" si="65">BS24*BS19</f>
        <v>0</v>
      </c>
      <c r="BT50" s="1212">
        <f t="shared" ca="1" si="65"/>
        <v>0</v>
      </c>
      <c r="BU50" s="1212">
        <f t="shared" ca="1" si="65"/>
        <v>0</v>
      </c>
      <c r="BV50" s="1212">
        <f t="shared" ca="1" si="65"/>
        <v>0</v>
      </c>
      <c r="BW50" s="1212">
        <f t="shared" ca="1" si="65"/>
        <v>0</v>
      </c>
      <c r="BX50" s="1212">
        <f t="shared" ca="1" si="65"/>
        <v>0</v>
      </c>
      <c r="BY50" s="1212">
        <f t="shared" ca="1" si="65"/>
        <v>0</v>
      </c>
      <c r="BZ50" s="1212">
        <f t="shared" ca="1" si="65"/>
        <v>0</v>
      </c>
      <c r="CA50" s="1212">
        <f t="shared" ca="1" si="65"/>
        <v>0</v>
      </c>
      <c r="CB50" s="1212">
        <f t="shared" ca="1" si="65"/>
        <v>0</v>
      </c>
      <c r="CC50" s="1212">
        <f t="shared" ca="1" si="65"/>
        <v>0</v>
      </c>
    </row>
    <row r="51" spans="1:81" s="63" customFormat="1" ht="15.75" hidden="1" customHeight="1">
      <c r="A51" s="110" t="s">
        <v>223</v>
      </c>
      <c r="B51" s="1458"/>
      <c r="C51" s="1459"/>
      <c r="D51" s="428" t="str">
        <f>FiscalYear_Period2</f>
        <v xml:space="preserve"> </v>
      </c>
      <c r="E51" s="1212">
        <f ca="1">SUM(F51:CC51)</f>
        <v>0</v>
      </c>
      <c r="F51" s="1212">
        <f ca="1">F25*F19</f>
        <v>0</v>
      </c>
      <c r="G51" s="1212">
        <f t="shared" ref="G51:BR51" ca="1" si="66">G25*G19</f>
        <v>0</v>
      </c>
      <c r="H51" s="1212">
        <f t="shared" ca="1" si="66"/>
        <v>0</v>
      </c>
      <c r="I51" s="1212">
        <f t="shared" ca="1" si="66"/>
        <v>0</v>
      </c>
      <c r="J51" s="1212">
        <f t="shared" ca="1" si="66"/>
        <v>0</v>
      </c>
      <c r="K51" s="1212">
        <f t="shared" ca="1" si="66"/>
        <v>0</v>
      </c>
      <c r="L51" s="1212">
        <f t="shared" ca="1" si="66"/>
        <v>0</v>
      </c>
      <c r="M51" s="1212">
        <f t="shared" ca="1" si="66"/>
        <v>0</v>
      </c>
      <c r="N51" s="1212">
        <f t="shared" ca="1" si="66"/>
        <v>0</v>
      </c>
      <c r="O51" s="1212">
        <f t="shared" ca="1" si="66"/>
        <v>0</v>
      </c>
      <c r="P51" s="1212">
        <f t="shared" ca="1" si="66"/>
        <v>0</v>
      </c>
      <c r="Q51" s="1212">
        <f t="shared" ca="1" si="66"/>
        <v>0</v>
      </c>
      <c r="R51" s="1212">
        <f t="shared" ca="1" si="66"/>
        <v>0</v>
      </c>
      <c r="S51" s="1212">
        <f t="shared" ca="1" si="66"/>
        <v>0</v>
      </c>
      <c r="T51" s="1212">
        <f t="shared" ca="1" si="66"/>
        <v>0</v>
      </c>
      <c r="U51" s="1212">
        <f t="shared" ca="1" si="66"/>
        <v>0</v>
      </c>
      <c r="V51" s="1212">
        <f t="shared" ca="1" si="66"/>
        <v>0</v>
      </c>
      <c r="W51" s="1212">
        <f t="shared" ca="1" si="66"/>
        <v>0</v>
      </c>
      <c r="X51" s="1212">
        <f t="shared" ca="1" si="66"/>
        <v>0</v>
      </c>
      <c r="Y51" s="1212">
        <f t="shared" ca="1" si="66"/>
        <v>0</v>
      </c>
      <c r="Z51" s="1212">
        <f t="shared" ca="1" si="66"/>
        <v>0</v>
      </c>
      <c r="AA51" s="1212">
        <f t="shared" ca="1" si="66"/>
        <v>0</v>
      </c>
      <c r="AB51" s="1212">
        <f t="shared" ca="1" si="66"/>
        <v>0</v>
      </c>
      <c r="AC51" s="1212">
        <f t="shared" ca="1" si="66"/>
        <v>0</v>
      </c>
      <c r="AD51" s="1212">
        <f t="shared" ca="1" si="66"/>
        <v>0</v>
      </c>
      <c r="AE51" s="1212">
        <f t="shared" ca="1" si="66"/>
        <v>0</v>
      </c>
      <c r="AF51" s="1212">
        <f t="shared" ca="1" si="66"/>
        <v>0</v>
      </c>
      <c r="AG51" s="1212">
        <f t="shared" ca="1" si="66"/>
        <v>0</v>
      </c>
      <c r="AH51" s="1212">
        <f t="shared" ca="1" si="66"/>
        <v>0</v>
      </c>
      <c r="AI51" s="1212">
        <f t="shared" ca="1" si="66"/>
        <v>0</v>
      </c>
      <c r="AJ51" s="1212">
        <f t="shared" ca="1" si="66"/>
        <v>0</v>
      </c>
      <c r="AK51" s="1212">
        <f t="shared" ca="1" si="66"/>
        <v>0</v>
      </c>
      <c r="AL51" s="1212">
        <f t="shared" ca="1" si="66"/>
        <v>0</v>
      </c>
      <c r="AM51" s="1212">
        <f t="shared" ca="1" si="66"/>
        <v>0</v>
      </c>
      <c r="AN51" s="1212">
        <f t="shared" ca="1" si="66"/>
        <v>0</v>
      </c>
      <c r="AO51" s="1212">
        <f t="shared" ca="1" si="66"/>
        <v>0</v>
      </c>
      <c r="AP51" s="1212">
        <f t="shared" ca="1" si="66"/>
        <v>0</v>
      </c>
      <c r="AQ51" s="1212">
        <f t="shared" ca="1" si="66"/>
        <v>0</v>
      </c>
      <c r="AR51" s="1212">
        <f t="shared" ca="1" si="66"/>
        <v>0</v>
      </c>
      <c r="AS51" s="1212">
        <f t="shared" ca="1" si="66"/>
        <v>0</v>
      </c>
      <c r="AT51" s="1212">
        <f t="shared" ca="1" si="66"/>
        <v>0</v>
      </c>
      <c r="AU51" s="1212">
        <f t="shared" ca="1" si="66"/>
        <v>0</v>
      </c>
      <c r="AV51" s="1212">
        <f t="shared" ca="1" si="66"/>
        <v>0</v>
      </c>
      <c r="AW51" s="1212">
        <f t="shared" ca="1" si="66"/>
        <v>0</v>
      </c>
      <c r="AX51" s="1212">
        <f t="shared" ca="1" si="66"/>
        <v>0</v>
      </c>
      <c r="AY51" s="1212">
        <f t="shared" ca="1" si="66"/>
        <v>0</v>
      </c>
      <c r="AZ51" s="1212">
        <f t="shared" ca="1" si="66"/>
        <v>0</v>
      </c>
      <c r="BA51" s="1212">
        <f t="shared" ca="1" si="66"/>
        <v>0</v>
      </c>
      <c r="BB51" s="1212">
        <f t="shared" ca="1" si="66"/>
        <v>0</v>
      </c>
      <c r="BC51" s="1212">
        <f t="shared" ca="1" si="66"/>
        <v>0</v>
      </c>
      <c r="BD51" s="1212">
        <f t="shared" ca="1" si="66"/>
        <v>0</v>
      </c>
      <c r="BE51" s="1212">
        <f t="shared" ca="1" si="66"/>
        <v>0</v>
      </c>
      <c r="BF51" s="1212">
        <f t="shared" ca="1" si="66"/>
        <v>0</v>
      </c>
      <c r="BG51" s="1212">
        <f t="shared" ca="1" si="66"/>
        <v>0</v>
      </c>
      <c r="BH51" s="1212">
        <f t="shared" ca="1" si="66"/>
        <v>0</v>
      </c>
      <c r="BI51" s="1212">
        <f t="shared" ca="1" si="66"/>
        <v>0</v>
      </c>
      <c r="BJ51" s="1212">
        <f t="shared" ca="1" si="66"/>
        <v>0</v>
      </c>
      <c r="BK51" s="1212">
        <f t="shared" ca="1" si="66"/>
        <v>0</v>
      </c>
      <c r="BL51" s="1212">
        <f t="shared" ca="1" si="66"/>
        <v>0</v>
      </c>
      <c r="BM51" s="1212">
        <f t="shared" ca="1" si="66"/>
        <v>0</v>
      </c>
      <c r="BN51" s="1212">
        <f t="shared" ca="1" si="66"/>
        <v>0</v>
      </c>
      <c r="BO51" s="1212">
        <f t="shared" ca="1" si="66"/>
        <v>0</v>
      </c>
      <c r="BP51" s="1212">
        <f t="shared" ca="1" si="66"/>
        <v>0</v>
      </c>
      <c r="BQ51" s="1212">
        <f t="shared" ca="1" si="66"/>
        <v>0</v>
      </c>
      <c r="BR51" s="1212">
        <f t="shared" ca="1" si="66"/>
        <v>0</v>
      </c>
      <c r="BS51" s="1212">
        <f t="shared" ref="BS51:CC51" ca="1" si="67">BS25*BS19</f>
        <v>0</v>
      </c>
      <c r="BT51" s="1212">
        <f t="shared" ca="1" si="67"/>
        <v>0</v>
      </c>
      <c r="BU51" s="1212">
        <f t="shared" ca="1" si="67"/>
        <v>0</v>
      </c>
      <c r="BV51" s="1212">
        <f t="shared" ca="1" si="67"/>
        <v>0</v>
      </c>
      <c r="BW51" s="1212">
        <f t="shared" ca="1" si="67"/>
        <v>0</v>
      </c>
      <c r="BX51" s="1212">
        <f t="shared" ca="1" si="67"/>
        <v>0</v>
      </c>
      <c r="BY51" s="1212">
        <f t="shared" ca="1" si="67"/>
        <v>0</v>
      </c>
      <c r="BZ51" s="1212">
        <f t="shared" ca="1" si="67"/>
        <v>0</v>
      </c>
      <c r="CA51" s="1212">
        <f t="shared" ca="1" si="67"/>
        <v>0</v>
      </c>
      <c r="CB51" s="1212">
        <f t="shared" ca="1" si="67"/>
        <v>0</v>
      </c>
      <c r="CC51" s="1212">
        <f t="shared" ca="1" si="67"/>
        <v>0</v>
      </c>
    </row>
    <row r="52" spans="1:81" s="63" customFormat="1" ht="15.95" hidden="1" customHeight="1">
      <c r="A52" s="110" t="s">
        <v>590</v>
      </c>
      <c r="B52" s="1460"/>
      <c r="C52" s="1461"/>
      <c r="D52" s="428" t="str">
        <f>FiscalYear_Period3</f>
        <v xml:space="preserve"> </v>
      </c>
      <c r="E52" s="1212">
        <f ca="1">SUM(F52:CC52)</f>
        <v>0</v>
      </c>
      <c r="F52" s="1212">
        <f ca="1">F26*F19</f>
        <v>0</v>
      </c>
      <c r="G52" s="1212">
        <f t="shared" ref="G52:BR52" ca="1" si="68">G26*G19</f>
        <v>0</v>
      </c>
      <c r="H52" s="1212">
        <f t="shared" ca="1" si="68"/>
        <v>0</v>
      </c>
      <c r="I52" s="1212">
        <f t="shared" ca="1" si="68"/>
        <v>0</v>
      </c>
      <c r="J52" s="1212">
        <f t="shared" ca="1" si="68"/>
        <v>0</v>
      </c>
      <c r="K52" s="1212">
        <f t="shared" ca="1" si="68"/>
        <v>0</v>
      </c>
      <c r="L52" s="1212">
        <f t="shared" ca="1" si="68"/>
        <v>0</v>
      </c>
      <c r="M52" s="1212">
        <f t="shared" ca="1" si="68"/>
        <v>0</v>
      </c>
      <c r="N52" s="1212">
        <f t="shared" ca="1" si="68"/>
        <v>0</v>
      </c>
      <c r="O52" s="1212">
        <f t="shared" ca="1" si="68"/>
        <v>0</v>
      </c>
      <c r="P52" s="1212">
        <f t="shared" ca="1" si="68"/>
        <v>0</v>
      </c>
      <c r="Q52" s="1212">
        <f t="shared" ca="1" si="68"/>
        <v>0</v>
      </c>
      <c r="R52" s="1212">
        <f t="shared" ca="1" si="68"/>
        <v>0</v>
      </c>
      <c r="S52" s="1212">
        <f t="shared" ca="1" si="68"/>
        <v>0</v>
      </c>
      <c r="T52" s="1212">
        <f t="shared" ca="1" si="68"/>
        <v>0</v>
      </c>
      <c r="U52" s="1212">
        <f t="shared" ca="1" si="68"/>
        <v>0</v>
      </c>
      <c r="V52" s="1212">
        <f t="shared" ca="1" si="68"/>
        <v>0</v>
      </c>
      <c r="W52" s="1212">
        <f t="shared" ca="1" si="68"/>
        <v>0</v>
      </c>
      <c r="X52" s="1212">
        <f t="shared" ca="1" si="68"/>
        <v>0</v>
      </c>
      <c r="Y52" s="1212">
        <f t="shared" ca="1" si="68"/>
        <v>0</v>
      </c>
      <c r="Z52" s="1212">
        <f t="shared" ca="1" si="68"/>
        <v>0</v>
      </c>
      <c r="AA52" s="1212">
        <f t="shared" ca="1" si="68"/>
        <v>0</v>
      </c>
      <c r="AB52" s="1212">
        <f t="shared" ca="1" si="68"/>
        <v>0</v>
      </c>
      <c r="AC52" s="1212">
        <f t="shared" ca="1" si="68"/>
        <v>0</v>
      </c>
      <c r="AD52" s="1212">
        <f t="shared" ca="1" si="68"/>
        <v>0</v>
      </c>
      <c r="AE52" s="1212">
        <f t="shared" ca="1" si="68"/>
        <v>0</v>
      </c>
      <c r="AF52" s="1212">
        <f t="shared" ca="1" si="68"/>
        <v>0</v>
      </c>
      <c r="AG52" s="1212">
        <f t="shared" ca="1" si="68"/>
        <v>0</v>
      </c>
      <c r="AH52" s="1212">
        <f t="shared" ca="1" si="68"/>
        <v>0</v>
      </c>
      <c r="AI52" s="1212">
        <f t="shared" ca="1" si="68"/>
        <v>0</v>
      </c>
      <c r="AJ52" s="1212">
        <f t="shared" ca="1" si="68"/>
        <v>0</v>
      </c>
      <c r="AK52" s="1212">
        <f t="shared" ca="1" si="68"/>
        <v>0</v>
      </c>
      <c r="AL52" s="1212">
        <f t="shared" ca="1" si="68"/>
        <v>0</v>
      </c>
      <c r="AM52" s="1212">
        <f t="shared" ca="1" si="68"/>
        <v>0</v>
      </c>
      <c r="AN52" s="1212">
        <f t="shared" ca="1" si="68"/>
        <v>0</v>
      </c>
      <c r="AO52" s="1212">
        <f t="shared" ca="1" si="68"/>
        <v>0</v>
      </c>
      <c r="AP52" s="1212">
        <f t="shared" ca="1" si="68"/>
        <v>0</v>
      </c>
      <c r="AQ52" s="1212">
        <f t="shared" ca="1" si="68"/>
        <v>0</v>
      </c>
      <c r="AR52" s="1212">
        <f t="shared" ca="1" si="68"/>
        <v>0</v>
      </c>
      <c r="AS52" s="1212">
        <f t="shared" ca="1" si="68"/>
        <v>0</v>
      </c>
      <c r="AT52" s="1212">
        <f t="shared" ca="1" si="68"/>
        <v>0</v>
      </c>
      <c r="AU52" s="1212">
        <f t="shared" ca="1" si="68"/>
        <v>0</v>
      </c>
      <c r="AV52" s="1212">
        <f t="shared" ca="1" si="68"/>
        <v>0</v>
      </c>
      <c r="AW52" s="1212">
        <f t="shared" ca="1" si="68"/>
        <v>0</v>
      </c>
      <c r="AX52" s="1212">
        <f t="shared" ca="1" si="68"/>
        <v>0</v>
      </c>
      <c r="AY52" s="1212">
        <f t="shared" ca="1" si="68"/>
        <v>0</v>
      </c>
      <c r="AZ52" s="1212">
        <f t="shared" ca="1" si="68"/>
        <v>0</v>
      </c>
      <c r="BA52" s="1212">
        <f t="shared" ca="1" si="68"/>
        <v>0</v>
      </c>
      <c r="BB52" s="1212">
        <f t="shared" ca="1" si="68"/>
        <v>0</v>
      </c>
      <c r="BC52" s="1212">
        <f t="shared" ca="1" si="68"/>
        <v>0</v>
      </c>
      <c r="BD52" s="1212">
        <f t="shared" ca="1" si="68"/>
        <v>0</v>
      </c>
      <c r="BE52" s="1212">
        <f t="shared" ca="1" si="68"/>
        <v>0</v>
      </c>
      <c r="BF52" s="1212">
        <f t="shared" ca="1" si="68"/>
        <v>0</v>
      </c>
      <c r="BG52" s="1212">
        <f t="shared" ca="1" si="68"/>
        <v>0</v>
      </c>
      <c r="BH52" s="1212">
        <f t="shared" ca="1" si="68"/>
        <v>0</v>
      </c>
      <c r="BI52" s="1212">
        <f t="shared" ca="1" si="68"/>
        <v>0</v>
      </c>
      <c r="BJ52" s="1212">
        <f t="shared" ca="1" si="68"/>
        <v>0</v>
      </c>
      <c r="BK52" s="1212">
        <f t="shared" ca="1" si="68"/>
        <v>0</v>
      </c>
      <c r="BL52" s="1212">
        <f t="shared" ca="1" si="68"/>
        <v>0</v>
      </c>
      <c r="BM52" s="1212">
        <f t="shared" ca="1" si="68"/>
        <v>0</v>
      </c>
      <c r="BN52" s="1212">
        <f t="shared" ca="1" si="68"/>
        <v>0</v>
      </c>
      <c r="BO52" s="1212">
        <f t="shared" ca="1" si="68"/>
        <v>0</v>
      </c>
      <c r="BP52" s="1212">
        <f t="shared" ca="1" si="68"/>
        <v>0</v>
      </c>
      <c r="BQ52" s="1212">
        <f t="shared" ca="1" si="68"/>
        <v>0</v>
      </c>
      <c r="BR52" s="1212">
        <f t="shared" ca="1" si="68"/>
        <v>0</v>
      </c>
      <c r="BS52" s="1212">
        <f t="shared" ref="BS52:CC52" ca="1" si="69">BS26*BS19</f>
        <v>0</v>
      </c>
      <c r="BT52" s="1212">
        <f t="shared" ca="1" si="69"/>
        <v>0</v>
      </c>
      <c r="BU52" s="1212">
        <f t="shared" ca="1" si="69"/>
        <v>0</v>
      </c>
      <c r="BV52" s="1212">
        <f t="shared" ca="1" si="69"/>
        <v>0</v>
      </c>
      <c r="BW52" s="1212">
        <f t="shared" ca="1" si="69"/>
        <v>0</v>
      </c>
      <c r="BX52" s="1212">
        <f t="shared" ca="1" si="69"/>
        <v>0</v>
      </c>
      <c r="BY52" s="1212">
        <f t="shared" ca="1" si="69"/>
        <v>0</v>
      </c>
      <c r="BZ52" s="1212">
        <f t="shared" ca="1" si="69"/>
        <v>0</v>
      </c>
      <c r="CA52" s="1212">
        <f t="shared" ca="1" si="69"/>
        <v>0</v>
      </c>
      <c r="CB52" s="1212">
        <f t="shared" ca="1" si="69"/>
        <v>0</v>
      </c>
      <c r="CC52" s="1212">
        <f t="shared" ca="1" si="69"/>
        <v>0</v>
      </c>
    </row>
    <row r="53" spans="1:81" s="63" customFormat="1" ht="3.75" customHeight="1">
      <c r="A53" s="111"/>
      <c r="B53" s="64"/>
      <c r="C53" s="65"/>
      <c r="D53" s="66"/>
      <c r="E53" s="1210"/>
      <c r="F53" s="1210"/>
      <c r="G53" s="1210"/>
      <c r="H53" s="1210"/>
      <c r="I53" s="1210"/>
      <c r="J53" s="1210"/>
      <c r="K53" s="1210"/>
      <c r="L53" s="1210"/>
      <c r="M53" s="1210"/>
      <c r="N53" s="1210"/>
      <c r="O53" s="1210"/>
      <c r="P53" s="1210"/>
      <c r="Q53" s="1210"/>
      <c r="R53" s="1210"/>
      <c r="S53" s="1210"/>
      <c r="T53" s="1210"/>
      <c r="U53" s="1210"/>
      <c r="V53" s="1210"/>
      <c r="W53" s="1210"/>
      <c r="X53" s="1210"/>
      <c r="Y53" s="1210"/>
      <c r="Z53" s="1210"/>
      <c r="AA53" s="1210"/>
      <c r="AB53" s="1210"/>
      <c r="AC53" s="1210"/>
      <c r="AD53" s="1210"/>
      <c r="AE53" s="1210"/>
      <c r="AF53" s="1210"/>
      <c r="AG53" s="1210"/>
      <c r="AH53" s="1210"/>
      <c r="AI53" s="1210"/>
      <c r="AJ53" s="1210"/>
      <c r="AK53" s="1210"/>
      <c r="AL53" s="1210"/>
      <c r="AM53" s="1210"/>
      <c r="AN53" s="1210"/>
      <c r="AO53" s="1210"/>
      <c r="AP53" s="1210"/>
      <c r="AQ53" s="1210"/>
      <c r="AR53" s="1210"/>
      <c r="AS53" s="1210"/>
      <c r="AT53" s="1210"/>
      <c r="AU53" s="1210"/>
      <c r="AV53" s="1210"/>
      <c r="AW53" s="1210"/>
      <c r="AX53" s="1210"/>
      <c r="AY53" s="1210"/>
      <c r="AZ53" s="1210"/>
      <c r="BA53" s="1210"/>
      <c r="BB53" s="1210"/>
      <c r="BC53" s="1210"/>
      <c r="BD53" s="1210"/>
      <c r="BE53" s="1210"/>
      <c r="BF53" s="1210"/>
      <c r="BG53" s="1210"/>
      <c r="BH53" s="1210"/>
      <c r="BI53" s="1210"/>
      <c r="BJ53" s="1210"/>
      <c r="BK53" s="1210"/>
      <c r="BL53" s="1210"/>
      <c r="BM53" s="1210"/>
      <c r="BN53" s="1210"/>
      <c r="BO53" s="1210"/>
      <c r="BP53" s="1210"/>
      <c r="BQ53" s="1210"/>
      <c r="BR53" s="1210"/>
      <c r="BS53" s="1210"/>
      <c r="BT53" s="1210"/>
      <c r="BU53" s="1210"/>
      <c r="BV53" s="1210"/>
      <c r="BW53" s="1210"/>
      <c r="BX53" s="1210"/>
      <c r="BY53" s="1210"/>
      <c r="BZ53" s="1210"/>
      <c r="CA53" s="1210"/>
      <c r="CB53" s="1210"/>
      <c r="CC53" s="1210"/>
    </row>
    <row r="54" spans="1:81" s="63" customFormat="1" ht="15.95" customHeight="1">
      <c r="A54" s="110">
        <v>18</v>
      </c>
      <c r="B54" s="1407" t="s">
        <v>494</v>
      </c>
      <c r="C54" s="1408"/>
      <c r="D54" s="428" t="str">
        <f>Entire_FiscalYear</f>
        <v>07/01/12 - 06/30/13</v>
      </c>
      <c r="E54" s="1212">
        <f ca="1">SUM(F54:CC54)</f>
        <v>0</v>
      </c>
      <c r="F54" s="1212">
        <f ca="1">F27*F$17</f>
        <v>0</v>
      </c>
      <c r="G54" s="1212">
        <f t="shared" ref="G54:CC54" ca="1" si="70">G27*G$17</f>
        <v>0</v>
      </c>
      <c r="H54" s="1212">
        <f t="shared" ca="1" si="70"/>
        <v>0</v>
      </c>
      <c r="I54" s="1212">
        <f t="shared" ca="1" si="70"/>
        <v>0</v>
      </c>
      <c r="J54" s="1212">
        <f t="shared" ca="1" si="70"/>
        <v>0</v>
      </c>
      <c r="K54" s="1212">
        <f t="shared" ca="1" si="70"/>
        <v>0</v>
      </c>
      <c r="L54" s="1212">
        <f t="shared" ca="1" si="70"/>
        <v>0</v>
      </c>
      <c r="M54" s="1212">
        <f t="shared" ca="1" si="70"/>
        <v>0</v>
      </c>
      <c r="N54" s="1212">
        <f t="shared" ca="1" si="70"/>
        <v>0</v>
      </c>
      <c r="O54" s="1212">
        <f t="shared" ca="1" si="70"/>
        <v>0</v>
      </c>
      <c r="P54" s="1212">
        <f t="shared" ca="1" si="70"/>
        <v>0</v>
      </c>
      <c r="Q54" s="1212">
        <f t="shared" ca="1" si="70"/>
        <v>0</v>
      </c>
      <c r="R54" s="1212">
        <f t="shared" ca="1" si="70"/>
        <v>0</v>
      </c>
      <c r="S54" s="1212">
        <f t="shared" ca="1" si="70"/>
        <v>0</v>
      </c>
      <c r="T54" s="1212">
        <f t="shared" ca="1" si="70"/>
        <v>0</v>
      </c>
      <c r="U54" s="1212">
        <f t="shared" ca="1" si="70"/>
        <v>0</v>
      </c>
      <c r="V54" s="1212">
        <f t="shared" ca="1" si="70"/>
        <v>0</v>
      </c>
      <c r="W54" s="1212">
        <f t="shared" ca="1" si="70"/>
        <v>0</v>
      </c>
      <c r="X54" s="1212">
        <f t="shared" ca="1" si="70"/>
        <v>0</v>
      </c>
      <c r="Y54" s="1212">
        <f t="shared" ca="1" si="70"/>
        <v>0</v>
      </c>
      <c r="Z54" s="1212">
        <f t="shared" ca="1" si="70"/>
        <v>0</v>
      </c>
      <c r="AA54" s="1212">
        <f t="shared" ca="1" si="70"/>
        <v>0</v>
      </c>
      <c r="AB54" s="1212">
        <f t="shared" ca="1" si="70"/>
        <v>0</v>
      </c>
      <c r="AC54" s="1212">
        <f t="shared" ca="1" si="70"/>
        <v>0</v>
      </c>
      <c r="AD54" s="1212">
        <f t="shared" ca="1" si="70"/>
        <v>0</v>
      </c>
      <c r="AE54" s="1212">
        <f t="shared" ca="1" si="70"/>
        <v>0</v>
      </c>
      <c r="AF54" s="1212">
        <f t="shared" ca="1" si="70"/>
        <v>0</v>
      </c>
      <c r="AG54" s="1212">
        <f t="shared" ca="1" si="70"/>
        <v>0</v>
      </c>
      <c r="AH54" s="1212">
        <f t="shared" ca="1" si="70"/>
        <v>0</v>
      </c>
      <c r="AI54" s="1212">
        <f t="shared" ca="1" si="70"/>
        <v>0</v>
      </c>
      <c r="AJ54" s="1212">
        <f t="shared" ca="1" si="70"/>
        <v>0</v>
      </c>
      <c r="AK54" s="1212">
        <f t="shared" ca="1" si="70"/>
        <v>0</v>
      </c>
      <c r="AL54" s="1212">
        <f t="shared" ca="1" si="70"/>
        <v>0</v>
      </c>
      <c r="AM54" s="1212">
        <f t="shared" ca="1" si="70"/>
        <v>0</v>
      </c>
      <c r="AN54" s="1212">
        <f t="shared" ca="1" si="70"/>
        <v>0</v>
      </c>
      <c r="AO54" s="1212">
        <f t="shared" ca="1" si="70"/>
        <v>0</v>
      </c>
      <c r="AP54" s="1212">
        <f t="shared" ca="1" si="70"/>
        <v>0</v>
      </c>
      <c r="AQ54" s="1212">
        <f t="shared" ca="1" si="70"/>
        <v>0</v>
      </c>
      <c r="AR54" s="1212">
        <f t="shared" ca="1" si="70"/>
        <v>0</v>
      </c>
      <c r="AS54" s="1212">
        <f t="shared" ca="1" si="70"/>
        <v>0</v>
      </c>
      <c r="AT54" s="1212">
        <f t="shared" ca="1" si="70"/>
        <v>0</v>
      </c>
      <c r="AU54" s="1212">
        <f t="shared" ca="1" si="70"/>
        <v>0</v>
      </c>
      <c r="AV54" s="1212">
        <f t="shared" ca="1" si="70"/>
        <v>0</v>
      </c>
      <c r="AW54" s="1212">
        <f t="shared" ca="1" si="70"/>
        <v>0</v>
      </c>
      <c r="AX54" s="1212">
        <f t="shared" ca="1" si="70"/>
        <v>0</v>
      </c>
      <c r="AY54" s="1212">
        <f t="shared" ca="1" si="70"/>
        <v>0</v>
      </c>
      <c r="AZ54" s="1212">
        <f t="shared" ca="1" si="70"/>
        <v>0</v>
      </c>
      <c r="BA54" s="1212">
        <f t="shared" ca="1" si="70"/>
        <v>0</v>
      </c>
      <c r="BB54" s="1212">
        <f t="shared" ca="1" si="70"/>
        <v>0</v>
      </c>
      <c r="BC54" s="1212">
        <f t="shared" ca="1" si="70"/>
        <v>0</v>
      </c>
      <c r="BD54" s="1212">
        <f t="shared" ca="1" si="70"/>
        <v>0</v>
      </c>
      <c r="BE54" s="1212">
        <f t="shared" ca="1" si="70"/>
        <v>0</v>
      </c>
      <c r="BF54" s="1212">
        <f t="shared" ca="1" si="70"/>
        <v>0</v>
      </c>
      <c r="BG54" s="1212">
        <f t="shared" ca="1" si="70"/>
        <v>0</v>
      </c>
      <c r="BH54" s="1212">
        <f t="shared" ca="1" si="70"/>
        <v>0</v>
      </c>
      <c r="BI54" s="1212">
        <f t="shared" ca="1" si="70"/>
        <v>0</v>
      </c>
      <c r="BJ54" s="1212">
        <f t="shared" ca="1" si="70"/>
        <v>0</v>
      </c>
      <c r="BK54" s="1212">
        <f t="shared" ca="1" si="70"/>
        <v>0</v>
      </c>
      <c r="BL54" s="1212">
        <f t="shared" ca="1" si="70"/>
        <v>0</v>
      </c>
      <c r="BM54" s="1212">
        <f t="shared" ca="1" si="70"/>
        <v>0</v>
      </c>
      <c r="BN54" s="1212">
        <f t="shared" ca="1" si="70"/>
        <v>0</v>
      </c>
      <c r="BO54" s="1212">
        <f t="shared" ca="1" si="70"/>
        <v>0</v>
      </c>
      <c r="BP54" s="1212">
        <f t="shared" ca="1" si="70"/>
        <v>0</v>
      </c>
      <c r="BQ54" s="1212">
        <f t="shared" ca="1" si="70"/>
        <v>0</v>
      </c>
      <c r="BR54" s="1212">
        <f t="shared" ca="1" si="70"/>
        <v>0</v>
      </c>
      <c r="BS54" s="1212">
        <f t="shared" ca="1" si="70"/>
        <v>0</v>
      </c>
      <c r="BT54" s="1212">
        <f t="shared" ca="1" si="70"/>
        <v>0</v>
      </c>
      <c r="BU54" s="1212">
        <f t="shared" ca="1" si="70"/>
        <v>0</v>
      </c>
      <c r="BV54" s="1212">
        <f t="shared" ca="1" si="70"/>
        <v>0</v>
      </c>
      <c r="BW54" s="1212">
        <f t="shared" ca="1" si="70"/>
        <v>0</v>
      </c>
      <c r="BX54" s="1212">
        <f t="shared" ca="1" si="70"/>
        <v>0</v>
      </c>
      <c r="BY54" s="1212">
        <f t="shared" ca="1" si="70"/>
        <v>0</v>
      </c>
      <c r="BZ54" s="1212">
        <f t="shared" ca="1" si="70"/>
        <v>0</v>
      </c>
      <c r="CA54" s="1212">
        <f t="shared" ca="1" si="70"/>
        <v>0</v>
      </c>
      <c r="CB54" s="1212">
        <f t="shared" ca="1" si="70"/>
        <v>0</v>
      </c>
      <c r="CC54" s="1212">
        <f t="shared" ca="1" si="70"/>
        <v>0</v>
      </c>
    </row>
    <row r="55" spans="1:81" s="63" customFormat="1" ht="15.95" hidden="1" customHeight="1">
      <c r="A55" s="110">
        <v>22</v>
      </c>
      <c r="B55" s="1407" t="s">
        <v>495</v>
      </c>
      <c r="C55" s="1408"/>
      <c r="D55" s="428" t="str">
        <f>Entire_FiscalYear</f>
        <v>07/01/12 - 06/30/13</v>
      </c>
      <c r="E55" s="1212">
        <f ca="1">SUM(F55:CC55)</f>
        <v>0</v>
      </c>
      <c r="F55" s="1212">
        <f ca="1">F27*F$18</f>
        <v>0</v>
      </c>
      <c r="G55" s="1212">
        <f t="shared" ref="G55:CC55" ca="1" si="71">G27*G$18</f>
        <v>0</v>
      </c>
      <c r="H55" s="1212">
        <f t="shared" ca="1" si="71"/>
        <v>0</v>
      </c>
      <c r="I55" s="1212">
        <f t="shared" ca="1" si="71"/>
        <v>0</v>
      </c>
      <c r="J55" s="1212">
        <f t="shared" ca="1" si="71"/>
        <v>0</v>
      </c>
      <c r="K55" s="1212">
        <f t="shared" ca="1" si="71"/>
        <v>0</v>
      </c>
      <c r="L55" s="1212">
        <f t="shared" ca="1" si="71"/>
        <v>0</v>
      </c>
      <c r="M55" s="1212">
        <f t="shared" ca="1" si="71"/>
        <v>0</v>
      </c>
      <c r="N55" s="1212">
        <f t="shared" ca="1" si="71"/>
        <v>0</v>
      </c>
      <c r="O55" s="1212">
        <f t="shared" ca="1" si="71"/>
        <v>0</v>
      </c>
      <c r="P55" s="1212">
        <f t="shared" ca="1" si="71"/>
        <v>0</v>
      </c>
      <c r="Q55" s="1212">
        <f t="shared" ca="1" si="71"/>
        <v>0</v>
      </c>
      <c r="R55" s="1212">
        <f t="shared" ca="1" si="71"/>
        <v>0</v>
      </c>
      <c r="S55" s="1212">
        <f t="shared" ca="1" si="71"/>
        <v>0</v>
      </c>
      <c r="T55" s="1212">
        <f t="shared" ca="1" si="71"/>
        <v>0</v>
      </c>
      <c r="U55" s="1212">
        <f t="shared" ca="1" si="71"/>
        <v>0</v>
      </c>
      <c r="V55" s="1212">
        <f t="shared" ca="1" si="71"/>
        <v>0</v>
      </c>
      <c r="W55" s="1212">
        <f t="shared" ca="1" si="71"/>
        <v>0</v>
      </c>
      <c r="X55" s="1212">
        <f t="shared" ca="1" si="71"/>
        <v>0</v>
      </c>
      <c r="Y55" s="1212">
        <f t="shared" ca="1" si="71"/>
        <v>0</v>
      </c>
      <c r="Z55" s="1212">
        <f t="shared" ca="1" si="71"/>
        <v>0</v>
      </c>
      <c r="AA55" s="1212">
        <f t="shared" ca="1" si="71"/>
        <v>0</v>
      </c>
      <c r="AB55" s="1212">
        <f t="shared" ca="1" si="71"/>
        <v>0</v>
      </c>
      <c r="AC55" s="1212">
        <f t="shared" ca="1" si="71"/>
        <v>0</v>
      </c>
      <c r="AD55" s="1212">
        <f t="shared" ca="1" si="71"/>
        <v>0</v>
      </c>
      <c r="AE55" s="1212">
        <f t="shared" ca="1" si="71"/>
        <v>0</v>
      </c>
      <c r="AF55" s="1212">
        <f t="shared" ca="1" si="71"/>
        <v>0</v>
      </c>
      <c r="AG55" s="1212">
        <f t="shared" ca="1" si="71"/>
        <v>0</v>
      </c>
      <c r="AH55" s="1212">
        <f t="shared" ca="1" si="71"/>
        <v>0</v>
      </c>
      <c r="AI55" s="1212">
        <f t="shared" ca="1" si="71"/>
        <v>0</v>
      </c>
      <c r="AJ55" s="1212">
        <f t="shared" ca="1" si="71"/>
        <v>0</v>
      </c>
      <c r="AK55" s="1212">
        <f t="shared" ca="1" si="71"/>
        <v>0</v>
      </c>
      <c r="AL55" s="1212">
        <f t="shared" ca="1" si="71"/>
        <v>0</v>
      </c>
      <c r="AM55" s="1212">
        <f t="shared" ca="1" si="71"/>
        <v>0</v>
      </c>
      <c r="AN55" s="1212">
        <f t="shared" ca="1" si="71"/>
        <v>0</v>
      </c>
      <c r="AO55" s="1212">
        <f t="shared" ca="1" si="71"/>
        <v>0</v>
      </c>
      <c r="AP55" s="1212">
        <f t="shared" ca="1" si="71"/>
        <v>0</v>
      </c>
      <c r="AQ55" s="1212">
        <f t="shared" ca="1" si="71"/>
        <v>0</v>
      </c>
      <c r="AR55" s="1212">
        <f t="shared" ca="1" si="71"/>
        <v>0</v>
      </c>
      <c r="AS55" s="1212">
        <f t="shared" ca="1" si="71"/>
        <v>0</v>
      </c>
      <c r="AT55" s="1212">
        <f t="shared" ca="1" si="71"/>
        <v>0</v>
      </c>
      <c r="AU55" s="1212">
        <f t="shared" ca="1" si="71"/>
        <v>0</v>
      </c>
      <c r="AV55" s="1212">
        <f t="shared" ca="1" si="71"/>
        <v>0</v>
      </c>
      <c r="AW55" s="1212">
        <f t="shared" ca="1" si="71"/>
        <v>0</v>
      </c>
      <c r="AX55" s="1212">
        <f t="shared" ca="1" si="71"/>
        <v>0</v>
      </c>
      <c r="AY55" s="1212">
        <f t="shared" ca="1" si="71"/>
        <v>0</v>
      </c>
      <c r="AZ55" s="1212">
        <f t="shared" ca="1" si="71"/>
        <v>0</v>
      </c>
      <c r="BA55" s="1212">
        <f t="shared" ca="1" si="71"/>
        <v>0</v>
      </c>
      <c r="BB55" s="1212">
        <f t="shared" ca="1" si="71"/>
        <v>0</v>
      </c>
      <c r="BC55" s="1212">
        <f t="shared" ca="1" si="71"/>
        <v>0</v>
      </c>
      <c r="BD55" s="1212">
        <f t="shared" ca="1" si="71"/>
        <v>0</v>
      </c>
      <c r="BE55" s="1212">
        <f t="shared" ca="1" si="71"/>
        <v>0</v>
      </c>
      <c r="BF55" s="1212">
        <f t="shared" ca="1" si="71"/>
        <v>0</v>
      </c>
      <c r="BG55" s="1212">
        <f t="shared" ca="1" si="71"/>
        <v>0</v>
      </c>
      <c r="BH55" s="1212">
        <f t="shared" ca="1" si="71"/>
        <v>0</v>
      </c>
      <c r="BI55" s="1212">
        <f t="shared" ca="1" si="71"/>
        <v>0</v>
      </c>
      <c r="BJ55" s="1212">
        <f t="shared" ca="1" si="71"/>
        <v>0</v>
      </c>
      <c r="BK55" s="1212">
        <f t="shared" ca="1" si="71"/>
        <v>0</v>
      </c>
      <c r="BL55" s="1212">
        <f t="shared" ca="1" si="71"/>
        <v>0</v>
      </c>
      <c r="BM55" s="1212">
        <f t="shared" ca="1" si="71"/>
        <v>0</v>
      </c>
      <c r="BN55" s="1212">
        <f t="shared" ca="1" si="71"/>
        <v>0</v>
      </c>
      <c r="BO55" s="1212">
        <f t="shared" ca="1" si="71"/>
        <v>0</v>
      </c>
      <c r="BP55" s="1212">
        <f t="shared" ca="1" si="71"/>
        <v>0</v>
      </c>
      <c r="BQ55" s="1212">
        <f t="shared" ca="1" si="71"/>
        <v>0</v>
      </c>
      <c r="BR55" s="1212">
        <f t="shared" ca="1" si="71"/>
        <v>0</v>
      </c>
      <c r="BS55" s="1212">
        <f t="shared" ca="1" si="71"/>
        <v>0</v>
      </c>
      <c r="BT55" s="1212">
        <f t="shared" ca="1" si="71"/>
        <v>0</v>
      </c>
      <c r="BU55" s="1212">
        <f t="shared" ca="1" si="71"/>
        <v>0</v>
      </c>
      <c r="BV55" s="1212">
        <f t="shared" ca="1" si="71"/>
        <v>0</v>
      </c>
      <c r="BW55" s="1212">
        <f t="shared" ca="1" si="71"/>
        <v>0</v>
      </c>
      <c r="BX55" s="1212">
        <f t="shared" ca="1" si="71"/>
        <v>0</v>
      </c>
      <c r="BY55" s="1212">
        <f t="shared" ca="1" si="71"/>
        <v>0</v>
      </c>
      <c r="BZ55" s="1212">
        <f t="shared" ca="1" si="71"/>
        <v>0</v>
      </c>
      <c r="CA55" s="1212">
        <f t="shared" ca="1" si="71"/>
        <v>0</v>
      </c>
      <c r="CB55" s="1212">
        <f t="shared" ca="1" si="71"/>
        <v>0</v>
      </c>
      <c r="CC55" s="1212">
        <f t="shared" ca="1" si="71"/>
        <v>0</v>
      </c>
    </row>
    <row r="56" spans="1:81" s="63" customFormat="1" ht="15.95" customHeight="1">
      <c r="A56" s="110">
        <v>19</v>
      </c>
      <c r="B56" s="1407" t="s">
        <v>496</v>
      </c>
      <c r="C56" s="1408"/>
      <c r="D56" s="428" t="str">
        <f>Entire_FiscalYear</f>
        <v>07/01/12 - 06/30/13</v>
      </c>
      <c r="E56" s="1212">
        <f ca="1">SUM(F56:CC56)</f>
        <v>0</v>
      </c>
      <c r="F56" s="1212">
        <f t="shared" ref="F56:BQ56" ca="1" si="72">F27*F$19</f>
        <v>0</v>
      </c>
      <c r="G56" s="1212">
        <f t="shared" ca="1" si="72"/>
        <v>0</v>
      </c>
      <c r="H56" s="1212">
        <f t="shared" ca="1" si="72"/>
        <v>0</v>
      </c>
      <c r="I56" s="1212">
        <f t="shared" ca="1" si="72"/>
        <v>0</v>
      </c>
      <c r="J56" s="1212">
        <f t="shared" ca="1" si="72"/>
        <v>0</v>
      </c>
      <c r="K56" s="1212">
        <f t="shared" ca="1" si="72"/>
        <v>0</v>
      </c>
      <c r="L56" s="1212">
        <f t="shared" ca="1" si="72"/>
        <v>0</v>
      </c>
      <c r="M56" s="1212">
        <f t="shared" ca="1" si="72"/>
        <v>0</v>
      </c>
      <c r="N56" s="1212">
        <f t="shared" ca="1" si="72"/>
        <v>0</v>
      </c>
      <c r="O56" s="1212">
        <f t="shared" ca="1" si="72"/>
        <v>0</v>
      </c>
      <c r="P56" s="1212">
        <f t="shared" ca="1" si="72"/>
        <v>0</v>
      </c>
      <c r="Q56" s="1212">
        <f t="shared" ca="1" si="72"/>
        <v>0</v>
      </c>
      <c r="R56" s="1212">
        <f t="shared" ca="1" si="72"/>
        <v>0</v>
      </c>
      <c r="S56" s="1212">
        <f t="shared" ca="1" si="72"/>
        <v>0</v>
      </c>
      <c r="T56" s="1212">
        <f t="shared" ca="1" si="72"/>
        <v>0</v>
      </c>
      <c r="U56" s="1212">
        <f t="shared" ca="1" si="72"/>
        <v>0</v>
      </c>
      <c r="V56" s="1212">
        <f t="shared" ca="1" si="72"/>
        <v>0</v>
      </c>
      <c r="W56" s="1212">
        <f t="shared" ca="1" si="72"/>
        <v>0</v>
      </c>
      <c r="X56" s="1212">
        <f t="shared" ca="1" si="72"/>
        <v>0</v>
      </c>
      <c r="Y56" s="1212">
        <f t="shared" ca="1" si="72"/>
        <v>0</v>
      </c>
      <c r="Z56" s="1212">
        <f t="shared" ca="1" si="72"/>
        <v>0</v>
      </c>
      <c r="AA56" s="1212">
        <f t="shared" ca="1" si="72"/>
        <v>0</v>
      </c>
      <c r="AB56" s="1212">
        <f t="shared" ca="1" si="72"/>
        <v>0</v>
      </c>
      <c r="AC56" s="1212">
        <f t="shared" ca="1" si="72"/>
        <v>0</v>
      </c>
      <c r="AD56" s="1212">
        <f t="shared" ca="1" si="72"/>
        <v>0</v>
      </c>
      <c r="AE56" s="1212">
        <f t="shared" ca="1" si="72"/>
        <v>0</v>
      </c>
      <c r="AF56" s="1212">
        <f t="shared" ca="1" si="72"/>
        <v>0</v>
      </c>
      <c r="AG56" s="1212">
        <f t="shared" ca="1" si="72"/>
        <v>0</v>
      </c>
      <c r="AH56" s="1212">
        <f t="shared" ca="1" si="72"/>
        <v>0</v>
      </c>
      <c r="AI56" s="1212">
        <f t="shared" ca="1" si="72"/>
        <v>0</v>
      </c>
      <c r="AJ56" s="1212">
        <f t="shared" ca="1" si="72"/>
        <v>0</v>
      </c>
      <c r="AK56" s="1212">
        <f t="shared" ca="1" si="72"/>
        <v>0</v>
      </c>
      <c r="AL56" s="1212">
        <f t="shared" ca="1" si="72"/>
        <v>0</v>
      </c>
      <c r="AM56" s="1212">
        <f t="shared" ca="1" si="72"/>
        <v>0</v>
      </c>
      <c r="AN56" s="1212">
        <f t="shared" ca="1" si="72"/>
        <v>0</v>
      </c>
      <c r="AO56" s="1212">
        <f t="shared" ca="1" si="72"/>
        <v>0</v>
      </c>
      <c r="AP56" s="1212">
        <f t="shared" ca="1" si="72"/>
        <v>0</v>
      </c>
      <c r="AQ56" s="1212">
        <f t="shared" ca="1" si="72"/>
        <v>0</v>
      </c>
      <c r="AR56" s="1212">
        <f t="shared" ca="1" si="72"/>
        <v>0</v>
      </c>
      <c r="AS56" s="1212">
        <f t="shared" ca="1" si="72"/>
        <v>0</v>
      </c>
      <c r="AT56" s="1212">
        <f t="shared" ca="1" si="72"/>
        <v>0</v>
      </c>
      <c r="AU56" s="1212">
        <f t="shared" ca="1" si="72"/>
        <v>0</v>
      </c>
      <c r="AV56" s="1212">
        <f t="shared" ca="1" si="72"/>
        <v>0</v>
      </c>
      <c r="AW56" s="1212">
        <f t="shared" ca="1" si="72"/>
        <v>0</v>
      </c>
      <c r="AX56" s="1212">
        <f t="shared" ca="1" si="72"/>
        <v>0</v>
      </c>
      <c r="AY56" s="1212">
        <f t="shared" ca="1" si="72"/>
        <v>0</v>
      </c>
      <c r="AZ56" s="1212">
        <f t="shared" ca="1" si="72"/>
        <v>0</v>
      </c>
      <c r="BA56" s="1212">
        <f t="shared" ca="1" si="72"/>
        <v>0</v>
      </c>
      <c r="BB56" s="1212">
        <f t="shared" ca="1" si="72"/>
        <v>0</v>
      </c>
      <c r="BC56" s="1212">
        <f t="shared" ca="1" si="72"/>
        <v>0</v>
      </c>
      <c r="BD56" s="1212">
        <f t="shared" ca="1" si="72"/>
        <v>0</v>
      </c>
      <c r="BE56" s="1212">
        <f t="shared" ca="1" si="72"/>
        <v>0</v>
      </c>
      <c r="BF56" s="1212">
        <f t="shared" ca="1" si="72"/>
        <v>0</v>
      </c>
      <c r="BG56" s="1212">
        <f t="shared" ca="1" si="72"/>
        <v>0</v>
      </c>
      <c r="BH56" s="1212">
        <f t="shared" ca="1" si="72"/>
        <v>0</v>
      </c>
      <c r="BI56" s="1212">
        <f t="shared" ca="1" si="72"/>
        <v>0</v>
      </c>
      <c r="BJ56" s="1212">
        <f t="shared" ca="1" si="72"/>
        <v>0</v>
      </c>
      <c r="BK56" s="1212">
        <f t="shared" ca="1" si="72"/>
        <v>0</v>
      </c>
      <c r="BL56" s="1212">
        <f t="shared" ca="1" si="72"/>
        <v>0</v>
      </c>
      <c r="BM56" s="1212">
        <f t="shared" ca="1" si="72"/>
        <v>0</v>
      </c>
      <c r="BN56" s="1212">
        <f t="shared" ca="1" si="72"/>
        <v>0</v>
      </c>
      <c r="BO56" s="1212">
        <f t="shared" ca="1" si="72"/>
        <v>0</v>
      </c>
      <c r="BP56" s="1212">
        <f t="shared" ca="1" si="72"/>
        <v>0</v>
      </c>
      <c r="BQ56" s="1212">
        <f t="shared" ca="1" si="72"/>
        <v>0</v>
      </c>
      <c r="BR56" s="1212">
        <f t="shared" ref="BR56:CC56" ca="1" si="73">BR27*BR$19</f>
        <v>0</v>
      </c>
      <c r="BS56" s="1212">
        <f t="shared" ca="1" si="73"/>
        <v>0</v>
      </c>
      <c r="BT56" s="1212">
        <f t="shared" ca="1" si="73"/>
        <v>0</v>
      </c>
      <c r="BU56" s="1212">
        <f t="shared" ca="1" si="73"/>
        <v>0</v>
      </c>
      <c r="BV56" s="1212">
        <f t="shared" ca="1" si="73"/>
        <v>0</v>
      </c>
      <c r="BW56" s="1212">
        <f t="shared" ca="1" si="73"/>
        <v>0</v>
      </c>
      <c r="BX56" s="1212">
        <f t="shared" ca="1" si="73"/>
        <v>0</v>
      </c>
      <c r="BY56" s="1212">
        <f t="shared" ca="1" si="73"/>
        <v>0</v>
      </c>
      <c r="BZ56" s="1212">
        <f t="shared" ca="1" si="73"/>
        <v>0</v>
      </c>
      <c r="CA56" s="1212">
        <f t="shared" ca="1" si="73"/>
        <v>0</v>
      </c>
      <c r="CB56" s="1212">
        <f t="shared" ca="1" si="73"/>
        <v>0</v>
      </c>
      <c r="CC56" s="1212">
        <f t="shared" ca="1" si="73"/>
        <v>0</v>
      </c>
    </row>
    <row r="57" spans="1:81" s="63" customFormat="1" ht="3.75" customHeight="1">
      <c r="A57" s="111"/>
      <c r="B57" s="64"/>
      <c r="C57" s="65"/>
      <c r="D57" s="66"/>
      <c r="E57" s="1210"/>
      <c r="F57" s="1210"/>
      <c r="G57" s="1210"/>
      <c r="H57" s="1210"/>
      <c r="I57" s="1210"/>
      <c r="J57" s="1210"/>
      <c r="K57" s="1210"/>
      <c r="L57" s="1210"/>
      <c r="M57" s="1210"/>
      <c r="N57" s="1210"/>
      <c r="O57" s="1210"/>
      <c r="P57" s="1210"/>
      <c r="Q57" s="1210"/>
      <c r="R57" s="1210"/>
      <c r="S57" s="1210"/>
      <c r="T57" s="1210"/>
      <c r="U57" s="1210"/>
      <c r="V57" s="1210"/>
      <c r="W57" s="1210"/>
      <c r="X57" s="1210"/>
      <c r="Y57" s="1210"/>
      <c r="Z57" s="1210"/>
      <c r="AA57" s="1210"/>
      <c r="AB57" s="1210"/>
      <c r="AC57" s="1210"/>
      <c r="AD57" s="1210"/>
      <c r="AE57" s="1210"/>
      <c r="AF57" s="1210"/>
      <c r="AG57" s="1210"/>
      <c r="AH57" s="1210"/>
      <c r="AI57" s="1210"/>
      <c r="AJ57" s="1210"/>
      <c r="AK57" s="1210"/>
      <c r="AL57" s="1210"/>
      <c r="AM57" s="1210"/>
      <c r="AN57" s="1210"/>
      <c r="AO57" s="1210"/>
      <c r="AP57" s="1210"/>
      <c r="AQ57" s="1210"/>
      <c r="AR57" s="1210"/>
      <c r="AS57" s="1210"/>
      <c r="AT57" s="1210"/>
      <c r="AU57" s="1210"/>
      <c r="AV57" s="1210"/>
      <c r="AW57" s="1210"/>
      <c r="AX57" s="1210"/>
      <c r="AY57" s="1210"/>
      <c r="AZ57" s="1210"/>
      <c r="BA57" s="1210"/>
      <c r="BB57" s="1210"/>
      <c r="BC57" s="1210"/>
      <c r="BD57" s="1210"/>
      <c r="BE57" s="1210"/>
      <c r="BF57" s="1210"/>
      <c r="BG57" s="1210"/>
      <c r="BH57" s="1210"/>
      <c r="BI57" s="1210"/>
      <c r="BJ57" s="1210"/>
      <c r="BK57" s="1210"/>
      <c r="BL57" s="1210"/>
      <c r="BM57" s="1210"/>
      <c r="BN57" s="1210"/>
      <c r="BO57" s="1210"/>
      <c r="BP57" s="1210"/>
      <c r="BQ57" s="1210"/>
      <c r="BR57" s="1210"/>
      <c r="BS57" s="1210"/>
      <c r="BT57" s="1210"/>
      <c r="BU57" s="1210"/>
      <c r="BV57" s="1210"/>
      <c r="BW57" s="1210"/>
      <c r="BX57" s="1210"/>
      <c r="BY57" s="1210"/>
      <c r="BZ57" s="1210"/>
      <c r="CA57" s="1210"/>
      <c r="CB57" s="1210"/>
      <c r="CC57" s="1210"/>
    </row>
    <row r="58" spans="1:81" s="63" customFormat="1" ht="15.95" customHeight="1">
      <c r="A58" s="110">
        <v>20</v>
      </c>
      <c r="B58" s="1407" t="s">
        <v>823</v>
      </c>
      <c r="C58" s="1408"/>
      <c r="D58" s="428" t="str">
        <f>Entire_FiscalYear</f>
        <v>07/01/12 - 06/30/13</v>
      </c>
      <c r="E58" s="1212">
        <f ca="1">SUM(F58:CC58)</f>
        <v>0</v>
      </c>
      <c r="F58" s="1212">
        <f ca="1">F28*F$17</f>
        <v>0</v>
      </c>
      <c r="G58" s="1212">
        <f t="shared" ref="G58:CC58" ca="1" si="74">G28*G$17</f>
        <v>0</v>
      </c>
      <c r="H58" s="1212">
        <f t="shared" ca="1" si="74"/>
        <v>0</v>
      </c>
      <c r="I58" s="1212">
        <f t="shared" ca="1" si="74"/>
        <v>0</v>
      </c>
      <c r="J58" s="1212">
        <f t="shared" ca="1" si="74"/>
        <v>0</v>
      </c>
      <c r="K58" s="1212">
        <f t="shared" ca="1" si="74"/>
        <v>0</v>
      </c>
      <c r="L58" s="1212">
        <f t="shared" ca="1" si="74"/>
        <v>0</v>
      </c>
      <c r="M58" s="1212">
        <f t="shared" ca="1" si="74"/>
        <v>0</v>
      </c>
      <c r="N58" s="1212">
        <f t="shared" ca="1" si="74"/>
        <v>0</v>
      </c>
      <c r="O58" s="1212">
        <f t="shared" ca="1" si="74"/>
        <v>0</v>
      </c>
      <c r="P58" s="1212">
        <f t="shared" ca="1" si="74"/>
        <v>0</v>
      </c>
      <c r="Q58" s="1212">
        <f t="shared" ca="1" si="74"/>
        <v>0</v>
      </c>
      <c r="R58" s="1212">
        <f t="shared" ca="1" si="74"/>
        <v>0</v>
      </c>
      <c r="S58" s="1212">
        <f t="shared" ca="1" si="74"/>
        <v>0</v>
      </c>
      <c r="T58" s="1212">
        <f t="shared" ca="1" si="74"/>
        <v>0</v>
      </c>
      <c r="U58" s="1212">
        <f t="shared" ca="1" si="74"/>
        <v>0</v>
      </c>
      <c r="V58" s="1212">
        <f t="shared" ca="1" si="74"/>
        <v>0</v>
      </c>
      <c r="W58" s="1212">
        <f t="shared" ca="1" si="74"/>
        <v>0</v>
      </c>
      <c r="X58" s="1212">
        <f t="shared" ca="1" si="74"/>
        <v>0</v>
      </c>
      <c r="Y58" s="1212">
        <f t="shared" ca="1" si="74"/>
        <v>0</v>
      </c>
      <c r="Z58" s="1212">
        <f t="shared" ca="1" si="74"/>
        <v>0</v>
      </c>
      <c r="AA58" s="1212">
        <f t="shared" ca="1" si="74"/>
        <v>0</v>
      </c>
      <c r="AB58" s="1212">
        <f t="shared" ca="1" si="74"/>
        <v>0</v>
      </c>
      <c r="AC58" s="1212">
        <f t="shared" ca="1" si="74"/>
        <v>0</v>
      </c>
      <c r="AD58" s="1212">
        <f t="shared" ca="1" si="74"/>
        <v>0</v>
      </c>
      <c r="AE58" s="1212">
        <f t="shared" ca="1" si="74"/>
        <v>0</v>
      </c>
      <c r="AF58" s="1212">
        <f t="shared" ca="1" si="74"/>
        <v>0</v>
      </c>
      <c r="AG58" s="1212">
        <f t="shared" ca="1" si="74"/>
        <v>0</v>
      </c>
      <c r="AH58" s="1212">
        <f t="shared" ca="1" si="74"/>
        <v>0</v>
      </c>
      <c r="AI58" s="1212">
        <f t="shared" ca="1" si="74"/>
        <v>0</v>
      </c>
      <c r="AJ58" s="1212">
        <f t="shared" ca="1" si="74"/>
        <v>0</v>
      </c>
      <c r="AK58" s="1212">
        <f t="shared" ca="1" si="74"/>
        <v>0</v>
      </c>
      <c r="AL58" s="1212">
        <f t="shared" ca="1" si="74"/>
        <v>0</v>
      </c>
      <c r="AM58" s="1212">
        <f t="shared" ca="1" si="74"/>
        <v>0</v>
      </c>
      <c r="AN58" s="1212">
        <f t="shared" ca="1" si="74"/>
        <v>0</v>
      </c>
      <c r="AO58" s="1212">
        <f t="shared" ca="1" si="74"/>
        <v>0</v>
      </c>
      <c r="AP58" s="1212">
        <f t="shared" ca="1" si="74"/>
        <v>0</v>
      </c>
      <c r="AQ58" s="1212">
        <f t="shared" ca="1" si="74"/>
        <v>0</v>
      </c>
      <c r="AR58" s="1212">
        <f t="shared" ca="1" si="74"/>
        <v>0</v>
      </c>
      <c r="AS58" s="1212">
        <f t="shared" ca="1" si="74"/>
        <v>0</v>
      </c>
      <c r="AT58" s="1212">
        <f t="shared" ca="1" si="74"/>
        <v>0</v>
      </c>
      <c r="AU58" s="1212">
        <f t="shared" ca="1" si="74"/>
        <v>0</v>
      </c>
      <c r="AV58" s="1212">
        <f t="shared" ca="1" si="74"/>
        <v>0</v>
      </c>
      <c r="AW58" s="1212">
        <f t="shared" ca="1" si="74"/>
        <v>0</v>
      </c>
      <c r="AX58" s="1212">
        <f t="shared" ca="1" si="74"/>
        <v>0</v>
      </c>
      <c r="AY58" s="1212">
        <f t="shared" ca="1" si="74"/>
        <v>0</v>
      </c>
      <c r="AZ58" s="1212">
        <f t="shared" ca="1" si="74"/>
        <v>0</v>
      </c>
      <c r="BA58" s="1212">
        <f t="shared" ca="1" si="74"/>
        <v>0</v>
      </c>
      <c r="BB58" s="1212">
        <f t="shared" ca="1" si="74"/>
        <v>0</v>
      </c>
      <c r="BC58" s="1212">
        <f t="shared" ca="1" si="74"/>
        <v>0</v>
      </c>
      <c r="BD58" s="1212">
        <f t="shared" ca="1" si="74"/>
        <v>0</v>
      </c>
      <c r="BE58" s="1212">
        <f t="shared" ca="1" si="74"/>
        <v>0</v>
      </c>
      <c r="BF58" s="1212">
        <f t="shared" ca="1" si="74"/>
        <v>0</v>
      </c>
      <c r="BG58" s="1212">
        <f t="shared" ca="1" si="74"/>
        <v>0</v>
      </c>
      <c r="BH58" s="1212">
        <f t="shared" ca="1" si="74"/>
        <v>0</v>
      </c>
      <c r="BI58" s="1212">
        <f t="shared" ca="1" si="74"/>
        <v>0</v>
      </c>
      <c r="BJ58" s="1212">
        <f t="shared" ca="1" si="74"/>
        <v>0</v>
      </c>
      <c r="BK58" s="1212">
        <f t="shared" ca="1" si="74"/>
        <v>0</v>
      </c>
      <c r="BL58" s="1212">
        <f t="shared" ca="1" si="74"/>
        <v>0</v>
      </c>
      <c r="BM58" s="1212">
        <f t="shared" ca="1" si="74"/>
        <v>0</v>
      </c>
      <c r="BN58" s="1212">
        <f t="shared" ca="1" si="74"/>
        <v>0</v>
      </c>
      <c r="BO58" s="1212">
        <f t="shared" ca="1" si="74"/>
        <v>0</v>
      </c>
      <c r="BP58" s="1212">
        <f t="shared" ca="1" si="74"/>
        <v>0</v>
      </c>
      <c r="BQ58" s="1212">
        <f t="shared" ca="1" si="74"/>
        <v>0</v>
      </c>
      <c r="BR58" s="1212">
        <f t="shared" ca="1" si="74"/>
        <v>0</v>
      </c>
      <c r="BS58" s="1212">
        <f t="shared" ca="1" si="74"/>
        <v>0</v>
      </c>
      <c r="BT58" s="1212">
        <f t="shared" ca="1" si="74"/>
        <v>0</v>
      </c>
      <c r="BU58" s="1212">
        <f t="shared" ca="1" si="74"/>
        <v>0</v>
      </c>
      <c r="BV58" s="1212">
        <f t="shared" ca="1" si="74"/>
        <v>0</v>
      </c>
      <c r="BW58" s="1212">
        <f t="shared" ca="1" si="74"/>
        <v>0</v>
      </c>
      <c r="BX58" s="1212">
        <f t="shared" ca="1" si="74"/>
        <v>0</v>
      </c>
      <c r="BY58" s="1212">
        <f t="shared" ca="1" si="74"/>
        <v>0</v>
      </c>
      <c r="BZ58" s="1212">
        <f t="shared" ca="1" si="74"/>
        <v>0</v>
      </c>
      <c r="CA58" s="1212">
        <f t="shared" ca="1" si="74"/>
        <v>0</v>
      </c>
      <c r="CB58" s="1212">
        <f t="shared" ca="1" si="74"/>
        <v>0</v>
      </c>
      <c r="CC58" s="1212">
        <f t="shared" ca="1" si="74"/>
        <v>0</v>
      </c>
    </row>
    <row r="59" spans="1:81" s="63" customFormat="1" ht="15.95" hidden="1" customHeight="1">
      <c r="A59" s="110">
        <v>25</v>
      </c>
      <c r="B59" s="1407" t="s">
        <v>824</v>
      </c>
      <c r="C59" s="1408"/>
      <c r="D59" s="428" t="str">
        <f>Entire_FiscalYear</f>
        <v>07/01/12 - 06/30/13</v>
      </c>
      <c r="E59" s="1212">
        <f ca="1">SUM(F59:CC59)</f>
        <v>0</v>
      </c>
      <c r="F59" s="1212">
        <f ca="1">F28*F$18</f>
        <v>0</v>
      </c>
      <c r="G59" s="1212">
        <f t="shared" ref="G59:CC59" ca="1" si="75">G28*G$18</f>
        <v>0</v>
      </c>
      <c r="H59" s="1212">
        <f t="shared" ca="1" si="75"/>
        <v>0</v>
      </c>
      <c r="I59" s="1212">
        <f t="shared" ca="1" si="75"/>
        <v>0</v>
      </c>
      <c r="J59" s="1212">
        <f t="shared" ca="1" si="75"/>
        <v>0</v>
      </c>
      <c r="K59" s="1212">
        <f t="shared" ca="1" si="75"/>
        <v>0</v>
      </c>
      <c r="L59" s="1212">
        <f t="shared" ca="1" si="75"/>
        <v>0</v>
      </c>
      <c r="M59" s="1212">
        <f t="shared" ca="1" si="75"/>
        <v>0</v>
      </c>
      <c r="N59" s="1212">
        <f t="shared" ca="1" si="75"/>
        <v>0</v>
      </c>
      <c r="O59" s="1212">
        <f t="shared" ca="1" si="75"/>
        <v>0</v>
      </c>
      <c r="P59" s="1212">
        <f t="shared" ca="1" si="75"/>
        <v>0</v>
      </c>
      <c r="Q59" s="1212">
        <f t="shared" ca="1" si="75"/>
        <v>0</v>
      </c>
      <c r="R59" s="1212">
        <f t="shared" ca="1" si="75"/>
        <v>0</v>
      </c>
      <c r="S59" s="1212">
        <f t="shared" ca="1" si="75"/>
        <v>0</v>
      </c>
      <c r="T59" s="1212">
        <f t="shared" ca="1" si="75"/>
        <v>0</v>
      </c>
      <c r="U59" s="1212">
        <f t="shared" ca="1" si="75"/>
        <v>0</v>
      </c>
      <c r="V59" s="1212">
        <f t="shared" ca="1" si="75"/>
        <v>0</v>
      </c>
      <c r="W59" s="1212">
        <f t="shared" ca="1" si="75"/>
        <v>0</v>
      </c>
      <c r="X59" s="1212">
        <f t="shared" ca="1" si="75"/>
        <v>0</v>
      </c>
      <c r="Y59" s="1212">
        <f t="shared" ca="1" si="75"/>
        <v>0</v>
      </c>
      <c r="Z59" s="1212">
        <f t="shared" ca="1" si="75"/>
        <v>0</v>
      </c>
      <c r="AA59" s="1212">
        <f t="shared" ca="1" si="75"/>
        <v>0</v>
      </c>
      <c r="AB59" s="1212">
        <f t="shared" ca="1" si="75"/>
        <v>0</v>
      </c>
      <c r="AC59" s="1212">
        <f t="shared" ca="1" si="75"/>
        <v>0</v>
      </c>
      <c r="AD59" s="1212">
        <f t="shared" ca="1" si="75"/>
        <v>0</v>
      </c>
      <c r="AE59" s="1212">
        <f t="shared" ca="1" si="75"/>
        <v>0</v>
      </c>
      <c r="AF59" s="1212">
        <f t="shared" ca="1" si="75"/>
        <v>0</v>
      </c>
      <c r="AG59" s="1212">
        <f t="shared" ca="1" si="75"/>
        <v>0</v>
      </c>
      <c r="AH59" s="1212">
        <f t="shared" ca="1" si="75"/>
        <v>0</v>
      </c>
      <c r="AI59" s="1212">
        <f t="shared" ca="1" si="75"/>
        <v>0</v>
      </c>
      <c r="AJ59" s="1212">
        <f t="shared" ca="1" si="75"/>
        <v>0</v>
      </c>
      <c r="AK59" s="1212">
        <f t="shared" ca="1" si="75"/>
        <v>0</v>
      </c>
      <c r="AL59" s="1212">
        <f t="shared" ca="1" si="75"/>
        <v>0</v>
      </c>
      <c r="AM59" s="1212">
        <f t="shared" ca="1" si="75"/>
        <v>0</v>
      </c>
      <c r="AN59" s="1212">
        <f t="shared" ca="1" si="75"/>
        <v>0</v>
      </c>
      <c r="AO59" s="1212">
        <f t="shared" ca="1" si="75"/>
        <v>0</v>
      </c>
      <c r="AP59" s="1212">
        <f t="shared" ca="1" si="75"/>
        <v>0</v>
      </c>
      <c r="AQ59" s="1212">
        <f t="shared" ca="1" si="75"/>
        <v>0</v>
      </c>
      <c r="AR59" s="1212">
        <f t="shared" ca="1" si="75"/>
        <v>0</v>
      </c>
      <c r="AS59" s="1212">
        <f t="shared" ca="1" si="75"/>
        <v>0</v>
      </c>
      <c r="AT59" s="1212">
        <f t="shared" ca="1" si="75"/>
        <v>0</v>
      </c>
      <c r="AU59" s="1212">
        <f t="shared" ca="1" si="75"/>
        <v>0</v>
      </c>
      <c r="AV59" s="1212">
        <f t="shared" ca="1" si="75"/>
        <v>0</v>
      </c>
      <c r="AW59" s="1212">
        <f t="shared" ca="1" si="75"/>
        <v>0</v>
      </c>
      <c r="AX59" s="1212">
        <f t="shared" ca="1" si="75"/>
        <v>0</v>
      </c>
      <c r="AY59" s="1212">
        <f t="shared" ca="1" si="75"/>
        <v>0</v>
      </c>
      <c r="AZ59" s="1212">
        <f t="shared" ca="1" si="75"/>
        <v>0</v>
      </c>
      <c r="BA59" s="1212">
        <f t="shared" ca="1" si="75"/>
        <v>0</v>
      </c>
      <c r="BB59" s="1212">
        <f t="shared" ca="1" si="75"/>
        <v>0</v>
      </c>
      <c r="BC59" s="1212">
        <f t="shared" ca="1" si="75"/>
        <v>0</v>
      </c>
      <c r="BD59" s="1212">
        <f t="shared" ca="1" si="75"/>
        <v>0</v>
      </c>
      <c r="BE59" s="1212">
        <f t="shared" ca="1" si="75"/>
        <v>0</v>
      </c>
      <c r="BF59" s="1212">
        <f t="shared" ca="1" si="75"/>
        <v>0</v>
      </c>
      <c r="BG59" s="1212">
        <f t="shared" ca="1" si="75"/>
        <v>0</v>
      </c>
      <c r="BH59" s="1212">
        <f t="shared" ca="1" si="75"/>
        <v>0</v>
      </c>
      <c r="BI59" s="1212">
        <f t="shared" ca="1" si="75"/>
        <v>0</v>
      </c>
      <c r="BJ59" s="1212">
        <f t="shared" ca="1" si="75"/>
        <v>0</v>
      </c>
      <c r="BK59" s="1212">
        <f t="shared" ca="1" si="75"/>
        <v>0</v>
      </c>
      <c r="BL59" s="1212">
        <f t="shared" ca="1" si="75"/>
        <v>0</v>
      </c>
      <c r="BM59" s="1212">
        <f t="shared" ca="1" si="75"/>
        <v>0</v>
      </c>
      <c r="BN59" s="1212">
        <f t="shared" ca="1" si="75"/>
        <v>0</v>
      </c>
      <c r="BO59" s="1212">
        <f t="shared" ca="1" si="75"/>
        <v>0</v>
      </c>
      <c r="BP59" s="1212">
        <f t="shared" ca="1" si="75"/>
        <v>0</v>
      </c>
      <c r="BQ59" s="1212">
        <f t="shared" ca="1" si="75"/>
        <v>0</v>
      </c>
      <c r="BR59" s="1212">
        <f t="shared" ca="1" si="75"/>
        <v>0</v>
      </c>
      <c r="BS59" s="1212">
        <f t="shared" ca="1" si="75"/>
        <v>0</v>
      </c>
      <c r="BT59" s="1212">
        <f t="shared" ca="1" si="75"/>
        <v>0</v>
      </c>
      <c r="BU59" s="1212">
        <f t="shared" ca="1" si="75"/>
        <v>0</v>
      </c>
      <c r="BV59" s="1212">
        <f t="shared" ca="1" si="75"/>
        <v>0</v>
      </c>
      <c r="BW59" s="1212">
        <f t="shared" ca="1" si="75"/>
        <v>0</v>
      </c>
      <c r="BX59" s="1212">
        <f t="shared" ca="1" si="75"/>
        <v>0</v>
      </c>
      <c r="BY59" s="1212">
        <f t="shared" ca="1" si="75"/>
        <v>0</v>
      </c>
      <c r="BZ59" s="1212">
        <f t="shared" ca="1" si="75"/>
        <v>0</v>
      </c>
      <c r="CA59" s="1212">
        <f t="shared" ca="1" si="75"/>
        <v>0</v>
      </c>
      <c r="CB59" s="1212">
        <f t="shared" ca="1" si="75"/>
        <v>0</v>
      </c>
      <c r="CC59" s="1212">
        <f t="shared" ca="1" si="75"/>
        <v>0</v>
      </c>
    </row>
    <row r="60" spans="1:81" s="63" customFormat="1" ht="15.95" customHeight="1">
      <c r="A60" s="110">
        <v>21</v>
      </c>
      <c r="B60" s="1407" t="s">
        <v>828</v>
      </c>
      <c r="C60" s="1408"/>
      <c r="D60" s="428" t="str">
        <f>Entire_FiscalYear</f>
        <v>07/01/12 - 06/30/13</v>
      </c>
      <c r="E60" s="1212">
        <f ca="1">SUM(F60:CC60)</f>
        <v>0</v>
      </c>
      <c r="F60" s="1212">
        <f t="shared" ref="F60:BQ60" ca="1" si="76">F28*F$19</f>
        <v>0</v>
      </c>
      <c r="G60" s="1212">
        <f t="shared" ca="1" si="76"/>
        <v>0</v>
      </c>
      <c r="H60" s="1212">
        <f t="shared" ca="1" si="76"/>
        <v>0</v>
      </c>
      <c r="I60" s="1212">
        <f t="shared" ca="1" si="76"/>
        <v>0</v>
      </c>
      <c r="J60" s="1212">
        <f t="shared" ca="1" si="76"/>
        <v>0</v>
      </c>
      <c r="K60" s="1212">
        <f t="shared" ca="1" si="76"/>
        <v>0</v>
      </c>
      <c r="L60" s="1212">
        <f t="shared" ca="1" si="76"/>
        <v>0</v>
      </c>
      <c r="M60" s="1212">
        <f t="shared" ca="1" si="76"/>
        <v>0</v>
      </c>
      <c r="N60" s="1212">
        <f t="shared" ca="1" si="76"/>
        <v>0</v>
      </c>
      <c r="O60" s="1212">
        <f t="shared" ca="1" si="76"/>
        <v>0</v>
      </c>
      <c r="P60" s="1212">
        <f t="shared" ca="1" si="76"/>
        <v>0</v>
      </c>
      <c r="Q60" s="1212">
        <f t="shared" ca="1" si="76"/>
        <v>0</v>
      </c>
      <c r="R60" s="1212">
        <f t="shared" ca="1" si="76"/>
        <v>0</v>
      </c>
      <c r="S60" s="1212">
        <f t="shared" ca="1" si="76"/>
        <v>0</v>
      </c>
      <c r="T60" s="1212">
        <f t="shared" ca="1" si="76"/>
        <v>0</v>
      </c>
      <c r="U60" s="1212">
        <f t="shared" ca="1" si="76"/>
        <v>0</v>
      </c>
      <c r="V60" s="1212">
        <f t="shared" ca="1" si="76"/>
        <v>0</v>
      </c>
      <c r="W60" s="1212">
        <f t="shared" ca="1" si="76"/>
        <v>0</v>
      </c>
      <c r="X60" s="1212">
        <f t="shared" ca="1" si="76"/>
        <v>0</v>
      </c>
      <c r="Y60" s="1212">
        <f t="shared" ca="1" si="76"/>
        <v>0</v>
      </c>
      <c r="Z60" s="1212">
        <f t="shared" ca="1" si="76"/>
        <v>0</v>
      </c>
      <c r="AA60" s="1212">
        <f t="shared" ca="1" si="76"/>
        <v>0</v>
      </c>
      <c r="AB60" s="1212">
        <f t="shared" ca="1" si="76"/>
        <v>0</v>
      </c>
      <c r="AC60" s="1212">
        <f t="shared" ca="1" si="76"/>
        <v>0</v>
      </c>
      <c r="AD60" s="1212">
        <f t="shared" ca="1" si="76"/>
        <v>0</v>
      </c>
      <c r="AE60" s="1212">
        <f t="shared" ca="1" si="76"/>
        <v>0</v>
      </c>
      <c r="AF60" s="1212">
        <f t="shared" ca="1" si="76"/>
        <v>0</v>
      </c>
      <c r="AG60" s="1212">
        <f t="shared" ca="1" si="76"/>
        <v>0</v>
      </c>
      <c r="AH60" s="1212">
        <f t="shared" ca="1" si="76"/>
        <v>0</v>
      </c>
      <c r="AI60" s="1212">
        <f t="shared" ca="1" si="76"/>
        <v>0</v>
      </c>
      <c r="AJ60" s="1212">
        <f t="shared" ca="1" si="76"/>
        <v>0</v>
      </c>
      <c r="AK60" s="1212">
        <f t="shared" ca="1" si="76"/>
        <v>0</v>
      </c>
      <c r="AL60" s="1212">
        <f t="shared" ca="1" si="76"/>
        <v>0</v>
      </c>
      <c r="AM60" s="1212">
        <f t="shared" ca="1" si="76"/>
        <v>0</v>
      </c>
      <c r="AN60" s="1212">
        <f t="shared" ca="1" si="76"/>
        <v>0</v>
      </c>
      <c r="AO60" s="1212">
        <f t="shared" ca="1" si="76"/>
        <v>0</v>
      </c>
      <c r="AP60" s="1212">
        <f t="shared" ca="1" si="76"/>
        <v>0</v>
      </c>
      <c r="AQ60" s="1212">
        <f t="shared" ca="1" si="76"/>
        <v>0</v>
      </c>
      <c r="AR60" s="1212">
        <f t="shared" ca="1" si="76"/>
        <v>0</v>
      </c>
      <c r="AS60" s="1212">
        <f t="shared" ca="1" si="76"/>
        <v>0</v>
      </c>
      <c r="AT60" s="1212">
        <f t="shared" ca="1" si="76"/>
        <v>0</v>
      </c>
      <c r="AU60" s="1212">
        <f t="shared" ca="1" si="76"/>
        <v>0</v>
      </c>
      <c r="AV60" s="1212">
        <f t="shared" ca="1" si="76"/>
        <v>0</v>
      </c>
      <c r="AW60" s="1212">
        <f t="shared" ca="1" si="76"/>
        <v>0</v>
      </c>
      <c r="AX60" s="1212">
        <f t="shared" ca="1" si="76"/>
        <v>0</v>
      </c>
      <c r="AY60" s="1212">
        <f t="shared" ca="1" si="76"/>
        <v>0</v>
      </c>
      <c r="AZ60" s="1212">
        <f t="shared" ca="1" si="76"/>
        <v>0</v>
      </c>
      <c r="BA60" s="1212">
        <f t="shared" ca="1" si="76"/>
        <v>0</v>
      </c>
      <c r="BB60" s="1212">
        <f t="shared" ca="1" si="76"/>
        <v>0</v>
      </c>
      <c r="BC60" s="1212">
        <f t="shared" ca="1" si="76"/>
        <v>0</v>
      </c>
      <c r="BD60" s="1212">
        <f t="shared" ca="1" si="76"/>
        <v>0</v>
      </c>
      <c r="BE60" s="1212">
        <f t="shared" ca="1" si="76"/>
        <v>0</v>
      </c>
      <c r="BF60" s="1212">
        <f t="shared" ca="1" si="76"/>
        <v>0</v>
      </c>
      <c r="BG60" s="1212">
        <f t="shared" ca="1" si="76"/>
        <v>0</v>
      </c>
      <c r="BH60" s="1212">
        <f t="shared" ca="1" si="76"/>
        <v>0</v>
      </c>
      <c r="BI60" s="1212">
        <f t="shared" ca="1" si="76"/>
        <v>0</v>
      </c>
      <c r="BJ60" s="1212">
        <f t="shared" ca="1" si="76"/>
        <v>0</v>
      </c>
      <c r="BK60" s="1212">
        <f t="shared" ca="1" si="76"/>
        <v>0</v>
      </c>
      <c r="BL60" s="1212">
        <f t="shared" ca="1" si="76"/>
        <v>0</v>
      </c>
      <c r="BM60" s="1212">
        <f t="shared" ca="1" si="76"/>
        <v>0</v>
      </c>
      <c r="BN60" s="1212">
        <f t="shared" ca="1" si="76"/>
        <v>0</v>
      </c>
      <c r="BO60" s="1212">
        <f t="shared" ca="1" si="76"/>
        <v>0</v>
      </c>
      <c r="BP60" s="1212">
        <f t="shared" ca="1" si="76"/>
        <v>0</v>
      </c>
      <c r="BQ60" s="1212">
        <f t="shared" ca="1" si="76"/>
        <v>0</v>
      </c>
      <c r="BR60" s="1212">
        <f t="shared" ref="BR60:CC60" ca="1" si="77">BR28*BR$19</f>
        <v>0</v>
      </c>
      <c r="BS60" s="1212">
        <f t="shared" ca="1" si="77"/>
        <v>0</v>
      </c>
      <c r="BT60" s="1212">
        <f t="shared" ca="1" si="77"/>
        <v>0</v>
      </c>
      <c r="BU60" s="1212">
        <f t="shared" ca="1" si="77"/>
        <v>0</v>
      </c>
      <c r="BV60" s="1212">
        <f t="shared" ca="1" si="77"/>
        <v>0</v>
      </c>
      <c r="BW60" s="1212">
        <f t="shared" ca="1" si="77"/>
        <v>0</v>
      </c>
      <c r="BX60" s="1212">
        <f t="shared" ca="1" si="77"/>
        <v>0</v>
      </c>
      <c r="BY60" s="1212">
        <f t="shared" ca="1" si="77"/>
        <v>0</v>
      </c>
      <c r="BZ60" s="1212">
        <f t="shared" ca="1" si="77"/>
        <v>0</v>
      </c>
      <c r="CA60" s="1212">
        <f t="shared" ca="1" si="77"/>
        <v>0</v>
      </c>
      <c r="CB60" s="1212">
        <f t="shared" ca="1" si="77"/>
        <v>0</v>
      </c>
      <c r="CC60" s="1212">
        <f t="shared" ca="1" si="77"/>
        <v>0</v>
      </c>
    </row>
    <row r="61" spans="1:81" s="63" customFormat="1" ht="3.75" customHeight="1">
      <c r="A61" s="111"/>
      <c r="B61" s="64"/>
      <c r="C61" s="65"/>
      <c r="D61" s="66"/>
      <c r="E61" s="1217"/>
      <c r="F61" s="1210"/>
      <c r="G61" s="1210"/>
      <c r="H61" s="1210"/>
      <c r="I61" s="1210"/>
      <c r="J61" s="1210"/>
      <c r="K61" s="1210"/>
      <c r="L61" s="1210"/>
      <c r="M61" s="1210"/>
      <c r="N61" s="1210"/>
      <c r="O61" s="1210"/>
      <c r="P61" s="1210"/>
      <c r="Q61" s="1210"/>
      <c r="R61" s="1210"/>
      <c r="S61" s="1210"/>
      <c r="T61" s="1210"/>
      <c r="U61" s="1210"/>
      <c r="V61" s="1210"/>
      <c r="W61" s="1210"/>
      <c r="X61" s="1210"/>
      <c r="Y61" s="1210"/>
      <c r="Z61" s="1210"/>
      <c r="AA61" s="1210"/>
      <c r="AB61" s="1210"/>
      <c r="AC61" s="1210"/>
      <c r="AD61" s="1210"/>
      <c r="AE61" s="1210"/>
      <c r="AF61" s="1210"/>
      <c r="AG61" s="1210"/>
      <c r="AH61" s="1210"/>
      <c r="AI61" s="1210"/>
      <c r="AJ61" s="1210"/>
      <c r="AK61" s="1210"/>
      <c r="AL61" s="1210"/>
      <c r="AM61" s="1210"/>
      <c r="AN61" s="1210"/>
      <c r="AO61" s="1210"/>
      <c r="AP61" s="1210"/>
      <c r="AQ61" s="1210"/>
      <c r="AR61" s="1210"/>
      <c r="AS61" s="1210"/>
      <c r="AT61" s="1210"/>
      <c r="AU61" s="1210"/>
      <c r="AV61" s="1210"/>
      <c r="AW61" s="1210"/>
      <c r="AX61" s="1210"/>
      <c r="AY61" s="1210"/>
      <c r="AZ61" s="1210"/>
      <c r="BA61" s="1210"/>
      <c r="BB61" s="1210"/>
      <c r="BC61" s="1210"/>
      <c r="BD61" s="1210"/>
      <c r="BE61" s="1210"/>
      <c r="BF61" s="1210"/>
      <c r="BG61" s="1210"/>
      <c r="BH61" s="1210"/>
      <c r="BI61" s="1210"/>
      <c r="BJ61" s="1210"/>
      <c r="BK61" s="1210"/>
      <c r="BL61" s="1210"/>
      <c r="BM61" s="1210"/>
      <c r="BN61" s="1210"/>
      <c r="BO61" s="1210"/>
      <c r="BP61" s="1210"/>
      <c r="BQ61" s="1210"/>
      <c r="BR61" s="1210"/>
      <c r="BS61" s="1210"/>
      <c r="BT61" s="1210"/>
      <c r="BU61" s="1210"/>
      <c r="BV61" s="1210"/>
      <c r="BW61" s="1210"/>
      <c r="BX61" s="1210"/>
      <c r="BY61" s="1210"/>
      <c r="BZ61" s="1210"/>
      <c r="CA61" s="1210"/>
      <c r="CB61" s="1210"/>
      <c r="CC61" s="1210"/>
    </row>
    <row r="62" spans="1:81" s="63" customFormat="1" ht="15.75" customHeight="1">
      <c r="A62" s="127">
        <v>22</v>
      </c>
      <c r="B62" s="547" t="s">
        <v>825</v>
      </c>
      <c r="C62" s="548"/>
      <c r="D62" s="428" t="str">
        <f>Entire_FiscalYear</f>
        <v>07/01/12 - 06/30/13</v>
      </c>
      <c r="E62" s="1212">
        <f t="shared" ref="E62:E67" ca="1" si="78">SUM(F62:CC62)</f>
        <v>0</v>
      </c>
      <c r="F62" s="1212">
        <f t="shared" ref="F62:BQ62" ca="1" si="79">F29*F17</f>
        <v>0</v>
      </c>
      <c r="G62" s="1212">
        <f t="shared" ca="1" si="79"/>
        <v>0</v>
      </c>
      <c r="H62" s="1212">
        <f t="shared" ca="1" si="79"/>
        <v>0</v>
      </c>
      <c r="I62" s="1212">
        <f t="shared" ca="1" si="79"/>
        <v>0</v>
      </c>
      <c r="J62" s="1212">
        <f t="shared" ca="1" si="79"/>
        <v>0</v>
      </c>
      <c r="K62" s="1212">
        <f t="shared" ca="1" si="79"/>
        <v>0</v>
      </c>
      <c r="L62" s="1212">
        <f t="shared" ca="1" si="79"/>
        <v>0</v>
      </c>
      <c r="M62" s="1212">
        <f t="shared" ca="1" si="79"/>
        <v>0</v>
      </c>
      <c r="N62" s="1212">
        <f t="shared" ca="1" si="79"/>
        <v>0</v>
      </c>
      <c r="O62" s="1212">
        <f t="shared" ca="1" si="79"/>
        <v>0</v>
      </c>
      <c r="P62" s="1212">
        <f t="shared" ca="1" si="79"/>
        <v>0</v>
      </c>
      <c r="Q62" s="1212">
        <f t="shared" ca="1" si="79"/>
        <v>0</v>
      </c>
      <c r="R62" s="1212">
        <f t="shared" ca="1" si="79"/>
        <v>0</v>
      </c>
      <c r="S62" s="1212">
        <f t="shared" ca="1" si="79"/>
        <v>0</v>
      </c>
      <c r="T62" s="1212">
        <f t="shared" ca="1" si="79"/>
        <v>0</v>
      </c>
      <c r="U62" s="1212">
        <f t="shared" ca="1" si="79"/>
        <v>0</v>
      </c>
      <c r="V62" s="1212">
        <f t="shared" ca="1" si="79"/>
        <v>0</v>
      </c>
      <c r="W62" s="1212">
        <f t="shared" ca="1" si="79"/>
        <v>0</v>
      </c>
      <c r="X62" s="1212">
        <f t="shared" ca="1" si="79"/>
        <v>0</v>
      </c>
      <c r="Y62" s="1212">
        <f t="shared" ca="1" si="79"/>
        <v>0</v>
      </c>
      <c r="Z62" s="1212">
        <f t="shared" ca="1" si="79"/>
        <v>0</v>
      </c>
      <c r="AA62" s="1212">
        <f t="shared" ca="1" si="79"/>
        <v>0</v>
      </c>
      <c r="AB62" s="1212">
        <f t="shared" ca="1" si="79"/>
        <v>0</v>
      </c>
      <c r="AC62" s="1212">
        <f t="shared" ca="1" si="79"/>
        <v>0</v>
      </c>
      <c r="AD62" s="1212">
        <f t="shared" ca="1" si="79"/>
        <v>0</v>
      </c>
      <c r="AE62" s="1212">
        <f t="shared" ca="1" si="79"/>
        <v>0</v>
      </c>
      <c r="AF62" s="1212">
        <f t="shared" ca="1" si="79"/>
        <v>0</v>
      </c>
      <c r="AG62" s="1212">
        <f t="shared" ca="1" si="79"/>
        <v>0</v>
      </c>
      <c r="AH62" s="1212">
        <f t="shared" ca="1" si="79"/>
        <v>0</v>
      </c>
      <c r="AI62" s="1212">
        <f t="shared" ca="1" si="79"/>
        <v>0</v>
      </c>
      <c r="AJ62" s="1212">
        <f t="shared" ca="1" si="79"/>
        <v>0</v>
      </c>
      <c r="AK62" s="1212">
        <f t="shared" ca="1" si="79"/>
        <v>0</v>
      </c>
      <c r="AL62" s="1212">
        <f t="shared" ca="1" si="79"/>
        <v>0</v>
      </c>
      <c r="AM62" s="1212">
        <f t="shared" ca="1" si="79"/>
        <v>0</v>
      </c>
      <c r="AN62" s="1212">
        <f t="shared" ca="1" si="79"/>
        <v>0</v>
      </c>
      <c r="AO62" s="1212">
        <f t="shared" ca="1" si="79"/>
        <v>0</v>
      </c>
      <c r="AP62" s="1212">
        <f t="shared" ca="1" si="79"/>
        <v>0</v>
      </c>
      <c r="AQ62" s="1212">
        <f t="shared" ca="1" si="79"/>
        <v>0</v>
      </c>
      <c r="AR62" s="1212">
        <f t="shared" ca="1" si="79"/>
        <v>0</v>
      </c>
      <c r="AS62" s="1212">
        <f t="shared" ca="1" si="79"/>
        <v>0</v>
      </c>
      <c r="AT62" s="1212">
        <f t="shared" ca="1" si="79"/>
        <v>0</v>
      </c>
      <c r="AU62" s="1212">
        <f t="shared" ca="1" si="79"/>
        <v>0</v>
      </c>
      <c r="AV62" s="1212">
        <f t="shared" ca="1" si="79"/>
        <v>0</v>
      </c>
      <c r="AW62" s="1212">
        <f t="shared" ca="1" si="79"/>
        <v>0</v>
      </c>
      <c r="AX62" s="1212">
        <f t="shared" ca="1" si="79"/>
        <v>0</v>
      </c>
      <c r="AY62" s="1212">
        <f t="shared" ca="1" si="79"/>
        <v>0</v>
      </c>
      <c r="AZ62" s="1212">
        <f t="shared" ca="1" si="79"/>
        <v>0</v>
      </c>
      <c r="BA62" s="1212">
        <f t="shared" ca="1" si="79"/>
        <v>0</v>
      </c>
      <c r="BB62" s="1212">
        <f t="shared" ca="1" si="79"/>
        <v>0</v>
      </c>
      <c r="BC62" s="1212">
        <f t="shared" ca="1" si="79"/>
        <v>0</v>
      </c>
      <c r="BD62" s="1212">
        <f t="shared" ca="1" si="79"/>
        <v>0</v>
      </c>
      <c r="BE62" s="1212">
        <f t="shared" ca="1" si="79"/>
        <v>0</v>
      </c>
      <c r="BF62" s="1212">
        <f t="shared" ca="1" si="79"/>
        <v>0</v>
      </c>
      <c r="BG62" s="1212">
        <f t="shared" ca="1" si="79"/>
        <v>0</v>
      </c>
      <c r="BH62" s="1212">
        <f t="shared" ca="1" si="79"/>
        <v>0</v>
      </c>
      <c r="BI62" s="1212">
        <f t="shared" ca="1" si="79"/>
        <v>0</v>
      </c>
      <c r="BJ62" s="1212">
        <f t="shared" ca="1" si="79"/>
        <v>0</v>
      </c>
      <c r="BK62" s="1212">
        <f t="shared" ca="1" si="79"/>
        <v>0</v>
      </c>
      <c r="BL62" s="1212">
        <f t="shared" ca="1" si="79"/>
        <v>0</v>
      </c>
      <c r="BM62" s="1212">
        <f t="shared" ca="1" si="79"/>
        <v>0</v>
      </c>
      <c r="BN62" s="1212">
        <f t="shared" ca="1" si="79"/>
        <v>0</v>
      </c>
      <c r="BO62" s="1212">
        <f t="shared" ca="1" si="79"/>
        <v>0</v>
      </c>
      <c r="BP62" s="1212">
        <f t="shared" ca="1" si="79"/>
        <v>0</v>
      </c>
      <c r="BQ62" s="1212">
        <f t="shared" ca="1" si="79"/>
        <v>0</v>
      </c>
      <c r="BR62" s="1212">
        <f t="shared" ref="BR62:CC62" ca="1" si="80">BR29*BR17</f>
        <v>0</v>
      </c>
      <c r="BS62" s="1212">
        <f t="shared" ca="1" si="80"/>
        <v>0</v>
      </c>
      <c r="BT62" s="1212">
        <f t="shared" ca="1" si="80"/>
        <v>0</v>
      </c>
      <c r="BU62" s="1212">
        <f t="shared" ca="1" si="80"/>
        <v>0</v>
      </c>
      <c r="BV62" s="1212">
        <f t="shared" ca="1" si="80"/>
        <v>0</v>
      </c>
      <c r="BW62" s="1212">
        <f t="shared" ca="1" si="80"/>
        <v>0</v>
      </c>
      <c r="BX62" s="1212">
        <f t="shared" ca="1" si="80"/>
        <v>0</v>
      </c>
      <c r="BY62" s="1212">
        <f t="shared" ca="1" si="80"/>
        <v>0</v>
      </c>
      <c r="BZ62" s="1212">
        <f t="shared" ca="1" si="80"/>
        <v>0</v>
      </c>
      <c r="CA62" s="1212">
        <f t="shared" ca="1" si="80"/>
        <v>0</v>
      </c>
      <c r="CB62" s="1212">
        <f t="shared" ca="1" si="80"/>
        <v>0</v>
      </c>
      <c r="CC62" s="1212">
        <f t="shared" ca="1" si="80"/>
        <v>0</v>
      </c>
    </row>
    <row r="63" spans="1:81" s="63" customFormat="1" ht="15.75" hidden="1" customHeight="1">
      <c r="A63" s="127">
        <v>28</v>
      </c>
      <c r="B63" s="547" t="s">
        <v>826</v>
      </c>
      <c r="C63" s="548"/>
      <c r="D63" s="428" t="str">
        <f>Entire_FiscalYear</f>
        <v>07/01/12 - 06/30/13</v>
      </c>
      <c r="E63" s="1212">
        <f t="shared" ca="1" si="78"/>
        <v>0</v>
      </c>
      <c r="F63" s="1212">
        <f t="shared" ref="F63:BQ63" ca="1" si="81">F29*F18</f>
        <v>0</v>
      </c>
      <c r="G63" s="1212">
        <f t="shared" ca="1" si="81"/>
        <v>0</v>
      </c>
      <c r="H63" s="1212">
        <f t="shared" ca="1" si="81"/>
        <v>0</v>
      </c>
      <c r="I63" s="1212">
        <f t="shared" ca="1" si="81"/>
        <v>0</v>
      </c>
      <c r="J63" s="1212">
        <f t="shared" ca="1" si="81"/>
        <v>0</v>
      </c>
      <c r="K63" s="1212">
        <f t="shared" ca="1" si="81"/>
        <v>0</v>
      </c>
      <c r="L63" s="1212">
        <f t="shared" ca="1" si="81"/>
        <v>0</v>
      </c>
      <c r="M63" s="1212">
        <f t="shared" ca="1" si="81"/>
        <v>0</v>
      </c>
      <c r="N63" s="1212">
        <f t="shared" ca="1" si="81"/>
        <v>0</v>
      </c>
      <c r="O63" s="1212">
        <f t="shared" ca="1" si="81"/>
        <v>0</v>
      </c>
      <c r="P63" s="1212">
        <f t="shared" ca="1" si="81"/>
        <v>0</v>
      </c>
      <c r="Q63" s="1212">
        <f t="shared" ca="1" si="81"/>
        <v>0</v>
      </c>
      <c r="R63" s="1212">
        <f t="shared" ca="1" si="81"/>
        <v>0</v>
      </c>
      <c r="S63" s="1212">
        <f t="shared" ca="1" si="81"/>
        <v>0</v>
      </c>
      <c r="T63" s="1212">
        <f t="shared" ca="1" si="81"/>
        <v>0</v>
      </c>
      <c r="U63" s="1212">
        <f t="shared" ca="1" si="81"/>
        <v>0</v>
      </c>
      <c r="V63" s="1212">
        <f t="shared" ca="1" si="81"/>
        <v>0</v>
      </c>
      <c r="W63" s="1212">
        <f t="shared" ca="1" si="81"/>
        <v>0</v>
      </c>
      <c r="X63" s="1212">
        <f t="shared" ca="1" si="81"/>
        <v>0</v>
      </c>
      <c r="Y63" s="1212">
        <f t="shared" ca="1" si="81"/>
        <v>0</v>
      </c>
      <c r="Z63" s="1212">
        <f t="shared" ca="1" si="81"/>
        <v>0</v>
      </c>
      <c r="AA63" s="1212">
        <f t="shared" ca="1" si="81"/>
        <v>0</v>
      </c>
      <c r="AB63" s="1212">
        <f t="shared" ca="1" si="81"/>
        <v>0</v>
      </c>
      <c r="AC63" s="1212">
        <f t="shared" ca="1" si="81"/>
        <v>0</v>
      </c>
      <c r="AD63" s="1212">
        <f t="shared" ca="1" si="81"/>
        <v>0</v>
      </c>
      <c r="AE63" s="1212">
        <f t="shared" ca="1" si="81"/>
        <v>0</v>
      </c>
      <c r="AF63" s="1212">
        <f t="shared" ca="1" si="81"/>
        <v>0</v>
      </c>
      <c r="AG63" s="1212">
        <f t="shared" ca="1" si="81"/>
        <v>0</v>
      </c>
      <c r="AH63" s="1212">
        <f t="shared" ca="1" si="81"/>
        <v>0</v>
      </c>
      <c r="AI63" s="1212">
        <f t="shared" ca="1" si="81"/>
        <v>0</v>
      </c>
      <c r="AJ63" s="1212">
        <f t="shared" ca="1" si="81"/>
        <v>0</v>
      </c>
      <c r="AK63" s="1212">
        <f t="shared" ca="1" si="81"/>
        <v>0</v>
      </c>
      <c r="AL63" s="1212">
        <f t="shared" ca="1" si="81"/>
        <v>0</v>
      </c>
      <c r="AM63" s="1212">
        <f t="shared" ca="1" si="81"/>
        <v>0</v>
      </c>
      <c r="AN63" s="1212">
        <f t="shared" ca="1" si="81"/>
        <v>0</v>
      </c>
      <c r="AO63" s="1212">
        <f t="shared" ca="1" si="81"/>
        <v>0</v>
      </c>
      <c r="AP63" s="1212">
        <f t="shared" ca="1" si="81"/>
        <v>0</v>
      </c>
      <c r="AQ63" s="1212">
        <f t="shared" ca="1" si="81"/>
        <v>0</v>
      </c>
      <c r="AR63" s="1212">
        <f t="shared" ca="1" si="81"/>
        <v>0</v>
      </c>
      <c r="AS63" s="1212">
        <f t="shared" ca="1" si="81"/>
        <v>0</v>
      </c>
      <c r="AT63" s="1212">
        <f t="shared" ca="1" si="81"/>
        <v>0</v>
      </c>
      <c r="AU63" s="1212">
        <f t="shared" ca="1" si="81"/>
        <v>0</v>
      </c>
      <c r="AV63" s="1212">
        <f t="shared" ca="1" si="81"/>
        <v>0</v>
      </c>
      <c r="AW63" s="1212">
        <f t="shared" ca="1" si="81"/>
        <v>0</v>
      </c>
      <c r="AX63" s="1212">
        <f t="shared" ca="1" si="81"/>
        <v>0</v>
      </c>
      <c r="AY63" s="1212">
        <f t="shared" ca="1" si="81"/>
        <v>0</v>
      </c>
      <c r="AZ63" s="1212">
        <f t="shared" ca="1" si="81"/>
        <v>0</v>
      </c>
      <c r="BA63" s="1212">
        <f t="shared" ca="1" si="81"/>
        <v>0</v>
      </c>
      <c r="BB63" s="1212">
        <f t="shared" ca="1" si="81"/>
        <v>0</v>
      </c>
      <c r="BC63" s="1212">
        <f t="shared" ca="1" si="81"/>
        <v>0</v>
      </c>
      <c r="BD63" s="1212">
        <f t="shared" ca="1" si="81"/>
        <v>0</v>
      </c>
      <c r="BE63" s="1212">
        <f t="shared" ca="1" si="81"/>
        <v>0</v>
      </c>
      <c r="BF63" s="1212">
        <f t="shared" ca="1" si="81"/>
        <v>0</v>
      </c>
      <c r="BG63" s="1212">
        <f t="shared" ca="1" si="81"/>
        <v>0</v>
      </c>
      <c r="BH63" s="1212">
        <f t="shared" ca="1" si="81"/>
        <v>0</v>
      </c>
      <c r="BI63" s="1212">
        <f t="shared" ca="1" si="81"/>
        <v>0</v>
      </c>
      <c r="BJ63" s="1212">
        <f t="shared" ca="1" si="81"/>
        <v>0</v>
      </c>
      <c r="BK63" s="1212">
        <f t="shared" ca="1" si="81"/>
        <v>0</v>
      </c>
      <c r="BL63" s="1212">
        <f t="shared" ca="1" si="81"/>
        <v>0</v>
      </c>
      <c r="BM63" s="1212">
        <f t="shared" ca="1" si="81"/>
        <v>0</v>
      </c>
      <c r="BN63" s="1212">
        <f t="shared" ca="1" si="81"/>
        <v>0</v>
      </c>
      <c r="BO63" s="1212">
        <f t="shared" ca="1" si="81"/>
        <v>0</v>
      </c>
      <c r="BP63" s="1212">
        <f t="shared" ca="1" si="81"/>
        <v>0</v>
      </c>
      <c r="BQ63" s="1212">
        <f t="shared" ca="1" si="81"/>
        <v>0</v>
      </c>
      <c r="BR63" s="1212">
        <f t="shared" ref="BR63:CC63" ca="1" si="82">BR29*BR18</f>
        <v>0</v>
      </c>
      <c r="BS63" s="1212">
        <f t="shared" ca="1" si="82"/>
        <v>0</v>
      </c>
      <c r="BT63" s="1212">
        <f t="shared" ca="1" si="82"/>
        <v>0</v>
      </c>
      <c r="BU63" s="1212">
        <f t="shared" ca="1" si="82"/>
        <v>0</v>
      </c>
      <c r="BV63" s="1212">
        <f t="shared" ca="1" si="82"/>
        <v>0</v>
      </c>
      <c r="BW63" s="1212">
        <f t="shared" ca="1" si="82"/>
        <v>0</v>
      </c>
      <c r="BX63" s="1212">
        <f t="shared" ca="1" si="82"/>
        <v>0</v>
      </c>
      <c r="BY63" s="1212">
        <f t="shared" ca="1" si="82"/>
        <v>0</v>
      </c>
      <c r="BZ63" s="1212">
        <f t="shared" ca="1" si="82"/>
        <v>0</v>
      </c>
      <c r="CA63" s="1212">
        <f t="shared" ca="1" si="82"/>
        <v>0</v>
      </c>
      <c r="CB63" s="1212">
        <f t="shared" ca="1" si="82"/>
        <v>0</v>
      </c>
      <c r="CC63" s="1212">
        <f t="shared" ca="1" si="82"/>
        <v>0</v>
      </c>
    </row>
    <row r="64" spans="1:81" s="63" customFormat="1" ht="15.75" customHeight="1">
      <c r="A64" s="127">
        <v>23</v>
      </c>
      <c r="B64" s="547" t="s">
        <v>827</v>
      </c>
      <c r="C64" s="548"/>
      <c r="D64" s="428" t="str">
        <f>Entire_FiscalYear</f>
        <v>07/01/12 - 06/30/13</v>
      </c>
      <c r="E64" s="1212">
        <f ca="1">SUM(F64:CC64)</f>
        <v>0</v>
      </c>
      <c r="F64" s="1212">
        <f ca="1">F29*F19</f>
        <v>0</v>
      </c>
      <c r="G64" s="1212">
        <f t="shared" ref="G64:BR64" ca="1" si="83">G28*G18</f>
        <v>0</v>
      </c>
      <c r="H64" s="1212">
        <f t="shared" ca="1" si="83"/>
        <v>0</v>
      </c>
      <c r="I64" s="1212">
        <f t="shared" ca="1" si="83"/>
        <v>0</v>
      </c>
      <c r="J64" s="1212">
        <f t="shared" ca="1" si="83"/>
        <v>0</v>
      </c>
      <c r="K64" s="1212">
        <f t="shared" ca="1" si="83"/>
        <v>0</v>
      </c>
      <c r="L64" s="1212">
        <f t="shared" ca="1" si="83"/>
        <v>0</v>
      </c>
      <c r="M64" s="1212">
        <f t="shared" ca="1" si="83"/>
        <v>0</v>
      </c>
      <c r="N64" s="1212">
        <f t="shared" ca="1" si="83"/>
        <v>0</v>
      </c>
      <c r="O64" s="1212">
        <f t="shared" ca="1" si="83"/>
        <v>0</v>
      </c>
      <c r="P64" s="1212">
        <f t="shared" ca="1" si="83"/>
        <v>0</v>
      </c>
      <c r="Q64" s="1212">
        <f t="shared" ca="1" si="83"/>
        <v>0</v>
      </c>
      <c r="R64" s="1212">
        <f t="shared" ca="1" si="83"/>
        <v>0</v>
      </c>
      <c r="S64" s="1212">
        <f t="shared" ca="1" si="83"/>
        <v>0</v>
      </c>
      <c r="T64" s="1212">
        <f t="shared" ca="1" si="83"/>
        <v>0</v>
      </c>
      <c r="U64" s="1212">
        <f t="shared" ca="1" si="83"/>
        <v>0</v>
      </c>
      <c r="V64" s="1212">
        <f t="shared" ca="1" si="83"/>
        <v>0</v>
      </c>
      <c r="W64" s="1212">
        <f t="shared" ca="1" si="83"/>
        <v>0</v>
      </c>
      <c r="X64" s="1212">
        <f t="shared" ca="1" si="83"/>
        <v>0</v>
      </c>
      <c r="Y64" s="1212">
        <f t="shared" ca="1" si="83"/>
        <v>0</v>
      </c>
      <c r="Z64" s="1212">
        <f t="shared" ca="1" si="83"/>
        <v>0</v>
      </c>
      <c r="AA64" s="1212">
        <f t="shared" ca="1" si="83"/>
        <v>0</v>
      </c>
      <c r="AB64" s="1212">
        <f t="shared" ca="1" si="83"/>
        <v>0</v>
      </c>
      <c r="AC64" s="1212">
        <f t="shared" ca="1" si="83"/>
        <v>0</v>
      </c>
      <c r="AD64" s="1212">
        <f t="shared" ca="1" si="83"/>
        <v>0</v>
      </c>
      <c r="AE64" s="1212">
        <f t="shared" ca="1" si="83"/>
        <v>0</v>
      </c>
      <c r="AF64" s="1212">
        <f t="shared" ca="1" si="83"/>
        <v>0</v>
      </c>
      <c r="AG64" s="1212">
        <f t="shared" ca="1" si="83"/>
        <v>0</v>
      </c>
      <c r="AH64" s="1212">
        <f t="shared" ca="1" si="83"/>
        <v>0</v>
      </c>
      <c r="AI64" s="1212">
        <f t="shared" ca="1" si="83"/>
        <v>0</v>
      </c>
      <c r="AJ64" s="1212">
        <f t="shared" ca="1" si="83"/>
        <v>0</v>
      </c>
      <c r="AK64" s="1212">
        <f t="shared" ca="1" si="83"/>
        <v>0</v>
      </c>
      <c r="AL64" s="1212">
        <f t="shared" ca="1" si="83"/>
        <v>0</v>
      </c>
      <c r="AM64" s="1212">
        <f t="shared" ca="1" si="83"/>
        <v>0</v>
      </c>
      <c r="AN64" s="1212">
        <f t="shared" ca="1" si="83"/>
        <v>0</v>
      </c>
      <c r="AO64" s="1212">
        <f t="shared" ca="1" si="83"/>
        <v>0</v>
      </c>
      <c r="AP64" s="1212">
        <f t="shared" ca="1" si="83"/>
        <v>0</v>
      </c>
      <c r="AQ64" s="1212">
        <f t="shared" ca="1" si="83"/>
        <v>0</v>
      </c>
      <c r="AR64" s="1212">
        <f t="shared" ca="1" si="83"/>
        <v>0</v>
      </c>
      <c r="AS64" s="1212">
        <f t="shared" ca="1" si="83"/>
        <v>0</v>
      </c>
      <c r="AT64" s="1212">
        <f t="shared" ca="1" si="83"/>
        <v>0</v>
      </c>
      <c r="AU64" s="1212">
        <f t="shared" ca="1" si="83"/>
        <v>0</v>
      </c>
      <c r="AV64" s="1212">
        <f t="shared" ca="1" si="83"/>
        <v>0</v>
      </c>
      <c r="AW64" s="1212">
        <f t="shared" ca="1" si="83"/>
        <v>0</v>
      </c>
      <c r="AX64" s="1212">
        <f t="shared" ca="1" si="83"/>
        <v>0</v>
      </c>
      <c r="AY64" s="1212">
        <f t="shared" ca="1" si="83"/>
        <v>0</v>
      </c>
      <c r="AZ64" s="1212">
        <f t="shared" ca="1" si="83"/>
        <v>0</v>
      </c>
      <c r="BA64" s="1212">
        <f t="shared" ca="1" si="83"/>
        <v>0</v>
      </c>
      <c r="BB64" s="1212">
        <f t="shared" ca="1" si="83"/>
        <v>0</v>
      </c>
      <c r="BC64" s="1212">
        <f t="shared" ca="1" si="83"/>
        <v>0</v>
      </c>
      <c r="BD64" s="1212">
        <f t="shared" ca="1" si="83"/>
        <v>0</v>
      </c>
      <c r="BE64" s="1212">
        <f t="shared" ca="1" si="83"/>
        <v>0</v>
      </c>
      <c r="BF64" s="1212">
        <f t="shared" ca="1" si="83"/>
        <v>0</v>
      </c>
      <c r="BG64" s="1212">
        <f t="shared" ca="1" si="83"/>
        <v>0</v>
      </c>
      <c r="BH64" s="1212">
        <f t="shared" ca="1" si="83"/>
        <v>0</v>
      </c>
      <c r="BI64" s="1212">
        <f t="shared" ca="1" si="83"/>
        <v>0</v>
      </c>
      <c r="BJ64" s="1212">
        <f t="shared" ca="1" si="83"/>
        <v>0</v>
      </c>
      <c r="BK64" s="1212">
        <f t="shared" ca="1" si="83"/>
        <v>0</v>
      </c>
      <c r="BL64" s="1212">
        <f t="shared" ca="1" si="83"/>
        <v>0</v>
      </c>
      <c r="BM64" s="1212">
        <f t="shared" ca="1" si="83"/>
        <v>0</v>
      </c>
      <c r="BN64" s="1212">
        <f t="shared" ca="1" si="83"/>
        <v>0</v>
      </c>
      <c r="BO64" s="1212">
        <f t="shared" ca="1" si="83"/>
        <v>0</v>
      </c>
      <c r="BP64" s="1212">
        <f t="shared" ca="1" si="83"/>
        <v>0</v>
      </c>
      <c r="BQ64" s="1212">
        <f t="shared" ca="1" si="83"/>
        <v>0</v>
      </c>
      <c r="BR64" s="1212">
        <f t="shared" ca="1" si="83"/>
        <v>0</v>
      </c>
      <c r="BS64" s="1212">
        <f t="shared" ref="BS64:CC64" ca="1" si="84">BS28*BS18</f>
        <v>0</v>
      </c>
      <c r="BT64" s="1212">
        <f t="shared" ca="1" si="84"/>
        <v>0</v>
      </c>
      <c r="BU64" s="1212">
        <f t="shared" ca="1" si="84"/>
        <v>0</v>
      </c>
      <c r="BV64" s="1212">
        <f t="shared" ca="1" si="84"/>
        <v>0</v>
      </c>
      <c r="BW64" s="1212">
        <f t="shared" ca="1" si="84"/>
        <v>0</v>
      </c>
      <c r="BX64" s="1212">
        <f t="shared" ca="1" si="84"/>
        <v>0</v>
      </c>
      <c r="BY64" s="1212">
        <f t="shared" ca="1" si="84"/>
        <v>0</v>
      </c>
      <c r="BZ64" s="1212">
        <f t="shared" ca="1" si="84"/>
        <v>0</v>
      </c>
      <c r="CA64" s="1212">
        <f t="shared" ca="1" si="84"/>
        <v>0</v>
      </c>
      <c r="CB64" s="1212">
        <f t="shared" ca="1" si="84"/>
        <v>0</v>
      </c>
      <c r="CC64" s="1212">
        <f t="shared" ca="1" si="84"/>
        <v>0</v>
      </c>
    </row>
    <row r="65" spans="1:81" s="63" customFormat="1" ht="3.75" customHeight="1">
      <c r="A65" s="111"/>
      <c r="B65" s="64"/>
      <c r="C65" s="65"/>
      <c r="D65" s="66"/>
      <c r="E65" s="1217"/>
      <c r="F65" s="1210"/>
      <c r="G65" s="1210"/>
      <c r="H65" s="1210"/>
      <c r="I65" s="1210"/>
      <c r="J65" s="1210"/>
      <c r="K65" s="1210"/>
      <c r="L65" s="1210"/>
      <c r="M65" s="1210"/>
      <c r="N65" s="1210"/>
      <c r="O65" s="1210"/>
      <c r="P65" s="1210"/>
      <c r="Q65" s="1210"/>
      <c r="R65" s="1210"/>
      <c r="S65" s="1210"/>
      <c r="T65" s="1210"/>
      <c r="U65" s="1210"/>
      <c r="V65" s="1210"/>
      <c r="W65" s="1210"/>
      <c r="X65" s="1210"/>
      <c r="Y65" s="1210"/>
      <c r="Z65" s="1210"/>
      <c r="AA65" s="1210"/>
      <c r="AB65" s="1210"/>
      <c r="AC65" s="1210"/>
      <c r="AD65" s="1210"/>
      <c r="AE65" s="1210"/>
      <c r="AF65" s="1210"/>
      <c r="AG65" s="1210"/>
      <c r="AH65" s="1210"/>
      <c r="AI65" s="1210"/>
      <c r="AJ65" s="1210"/>
      <c r="AK65" s="1210"/>
      <c r="AL65" s="1210"/>
      <c r="AM65" s="1210"/>
      <c r="AN65" s="1210"/>
      <c r="AO65" s="1210"/>
      <c r="AP65" s="1210"/>
      <c r="AQ65" s="1210"/>
      <c r="AR65" s="1210"/>
      <c r="AS65" s="1210"/>
      <c r="AT65" s="1210"/>
      <c r="AU65" s="1210"/>
      <c r="AV65" s="1210"/>
      <c r="AW65" s="1210"/>
      <c r="AX65" s="1210"/>
      <c r="AY65" s="1210"/>
      <c r="AZ65" s="1210"/>
      <c r="BA65" s="1210"/>
      <c r="BB65" s="1210"/>
      <c r="BC65" s="1210"/>
      <c r="BD65" s="1210"/>
      <c r="BE65" s="1210"/>
      <c r="BF65" s="1210"/>
      <c r="BG65" s="1210"/>
      <c r="BH65" s="1210"/>
      <c r="BI65" s="1210"/>
      <c r="BJ65" s="1210"/>
      <c r="BK65" s="1210"/>
      <c r="BL65" s="1210"/>
      <c r="BM65" s="1210"/>
      <c r="BN65" s="1210"/>
      <c r="BO65" s="1210"/>
      <c r="BP65" s="1210"/>
      <c r="BQ65" s="1210"/>
      <c r="BR65" s="1210"/>
      <c r="BS65" s="1210"/>
      <c r="BT65" s="1210"/>
      <c r="BU65" s="1210"/>
      <c r="BV65" s="1210"/>
      <c r="BW65" s="1210"/>
      <c r="BX65" s="1210"/>
      <c r="BY65" s="1210"/>
      <c r="BZ65" s="1210"/>
      <c r="CA65" s="1210"/>
      <c r="CB65" s="1210"/>
      <c r="CC65" s="1210"/>
    </row>
    <row r="66" spans="1:81" s="63" customFormat="1" ht="15.75" customHeight="1">
      <c r="A66" s="127">
        <v>24</v>
      </c>
      <c r="B66" s="547" t="s">
        <v>497</v>
      </c>
      <c r="C66" s="548"/>
      <c r="D66" s="428" t="str">
        <f>Entire_FiscalYear</f>
        <v>07/01/12 - 06/30/13</v>
      </c>
      <c r="E66" s="1212">
        <f ca="1">SUM(F66:CC66)</f>
        <v>0</v>
      </c>
      <c r="F66" s="1212">
        <f t="shared" ref="F66:BQ66" ca="1" si="85">F30*F17</f>
        <v>0</v>
      </c>
      <c r="G66" s="1212">
        <f t="shared" ca="1" si="85"/>
        <v>0</v>
      </c>
      <c r="H66" s="1212">
        <f t="shared" ca="1" si="85"/>
        <v>0</v>
      </c>
      <c r="I66" s="1212">
        <f t="shared" ca="1" si="85"/>
        <v>0</v>
      </c>
      <c r="J66" s="1212">
        <f t="shared" ca="1" si="85"/>
        <v>0</v>
      </c>
      <c r="K66" s="1212">
        <f t="shared" ca="1" si="85"/>
        <v>0</v>
      </c>
      <c r="L66" s="1212">
        <f t="shared" ca="1" si="85"/>
        <v>0</v>
      </c>
      <c r="M66" s="1212">
        <f t="shared" ca="1" si="85"/>
        <v>0</v>
      </c>
      <c r="N66" s="1212">
        <f t="shared" ca="1" si="85"/>
        <v>0</v>
      </c>
      <c r="O66" s="1212">
        <f t="shared" ca="1" si="85"/>
        <v>0</v>
      </c>
      <c r="P66" s="1212">
        <f t="shared" ca="1" si="85"/>
        <v>0</v>
      </c>
      <c r="Q66" s="1212">
        <f t="shared" ca="1" si="85"/>
        <v>0</v>
      </c>
      <c r="R66" s="1212">
        <f t="shared" ca="1" si="85"/>
        <v>0</v>
      </c>
      <c r="S66" s="1212">
        <f t="shared" ca="1" si="85"/>
        <v>0</v>
      </c>
      <c r="T66" s="1212">
        <f t="shared" ca="1" si="85"/>
        <v>0</v>
      </c>
      <c r="U66" s="1212">
        <f t="shared" ca="1" si="85"/>
        <v>0</v>
      </c>
      <c r="V66" s="1212">
        <f t="shared" ca="1" si="85"/>
        <v>0</v>
      </c>
      <c r="W66" s="1212">
        <f t="shared" ca="1" si="85"/>
        <v>0</v>
      </c>
      <c r="X66" s="1212">
        <f t="shared" ca="1" si="85"/>
        <v>0</v>
      </c>
      <c r="Y66" s="1212">
        <f t="shared" ca="1" si="85"/>
        <v>0</v>
      </c>
      <c r="Z66" s="1212">
        <f t="shared" ca="1" si="85"/>
        <v>0</v>
      </c>
      <c r="AA66" s="1212">
        <f t="shared" ca="1" si="85"/>
        <v>0</v>
      </c>
      <c r="AB66" s="1212">
        <f t="shared" ca="1" si="85"/>
        <v>0</v>
      </c>
      <c r="AC66" s="1212">
        <f t="shared" ca="1" si="85"/>
        <v>0</v>
      </c>
      <c r="AD66" s="1212">
        <f t="shared" ca="1" si="85"/>
        <v>0</v>
      </c>
      <c r="AE66" s="1212">
        <f t="shared" ca="1" si="85"/>
        <v>0</v>
      </c>
      <c r="AF66" s="1212">
        <f t="shared" ca="1" si="85"/>
        <v>0</v>
      </c>
      <c r="AG66" s="1212">
        <f t="shared" ca="1" si="85"/>
        <v>0</v>
      </c>
      <c r="AH66" s="1212">
        <f t="shared" ca="1" si="85"/>
        <v>0</v>
      </c>
      <c r="AI66" s="1212">
        <f t="shared" ca="1" si="85"/>
        <v>0</v>
      </c>
      <c r="AJ66" s="1212">
        <f t="shared" ca="1" si="85"/>
        <v>0</v>
      </c>
      <c r="AK66" s="1212">
        <f t="shared" ca="1" si="85"/>
        <v>0</v>
      </c>
      <c r="AL66" s="1212">
        <f t="shared" ca="1" si="85"/>
        <v>0</v>
      </c>
      <c r="AM66" s="1212">
        <f t="shared" ca="1" si="85"/>
        <v>0</v>
      </c>
      <c r="AN66" s="1212">
        <f t="shared" ca="1" si="85"/>
        <v>0</v>
      </c>
      <c r="AO66" s="1212">
        <f t="shared" ca="1" si="85"/>
        <v>0</v>
      </c>
      <c r="AP66" s="1212">
        <f t="shared" ca="1" si="85"/>
        <v>0</v>
      </c>
      <c r="AQ66" s="1212">
        <f t="shared" ca="1" si="85"/>
        <v>0</v>
      </c>
      <c r="AR66" s="1212">
        <f t="shared" ca="1" si="85"/>
        <v>0</v>
      </c>
      <c r="AS66" s="1212">
        <f t="shared" ca="1" si="85"/>
        <v>0</v>
      </c>
      <c r="AT66" s="1212">
        <f t="shared" ca="1" si="85"/>
        <v>0</v>
      </c>
      <c r="AU66" s="1212">
        <f t="shared" ca="1" si="85"/>
        <v>0</v>
      </c>
      <c r="AV66" s="1212">
        <f t="shared" ca="1" si="85"/>
        <v>0</v>
      </c>
      <c r="AW66" s="1212">
        <f t="shared" ca="1" si="85"/>
        <v>0</v>
      </c>
      <c r="AX66" s="1212">
        <f t="shared" ca="1" si="85"/>
        <v>0</v>
      </c>
      <c r="AY66" s="1212">
        <f t="shared" ca="1" si="85"/>
        <v>0</v>
      </c>
      <c r="AZ66" s="1212">
        <f t="shared" ca="1" si="85"/>
        <v>0</v>
      </c>
      <c r="BA66" s="1212">
        <f t="shared" ca="1" si="85"/>
        <v>0</v>
      </c>
      <c r="BB66" s="1212">
        <f t="shared" ca="1" si="85"/>
        <v>0</v>
      </c>
      <c r="BC66" s="1212">
        <f t="shared" ca="1" si="85"/>
        <v>0</v>
      </c>
      <c r="BD66" s="1212">
        <f t="shared" ca="1" si="85"/>
        <v>0</v>
      </c>
      <c r="BE66" s="1212">
        <f t="shared" ca="1" si="85"/>
        <v>0</v>
      </c>
      <c r="BF66" s="1212">
        <f t="shared" ca="1" si="85"/>
        <v>0</v>
      </c>
      <c r="BG66" s="1212">
        <f t="shared" ca="1" si="85"/>
        <v>0</v>
      </c>
      <c r="BH66" s="1212">
        <f t="shared" ca="1" si="85"/>
        <v>0</v>
      </c>
      <c r="BI66" s="1212">
        <f t="shared" ca="1" si="85"/>
        <v>0</v>
      </c>
      <c r="BJ66" s="1212">
        <f t="shared" ca="1" si="85"/>
        <v>0</v>
      </c>
      <c r="BK66" s="1212">
        <f t="shared" ca="1" si="85"/>
        <v>0</v>
      </c>
      <c r="BL66" s="1212">
        <f t="shared" ca="1" si="85"/>
        <v>0</v>
      </c>
      <c r="BM66" s="1212">
        <f t="shared" ca="1" si="85"/>
        <v>0</v>
      </c>
      <c r="BN66" s="1212">
        <f t="shared" ca="1" si="85"/>
        <v>0</v>
      </c>
      <c r="BO66" s="1212">
        <f t="shared" ca="1" si="85"/>
        <v>0</v>
      </c>
      <c r="BP66" s="1212">
        <f t="shared" ca="1" si="85"/>
        <v>0</v>
      </c>
      <c r="BQ66" s="1212">
        <f t="shared" ca="1" si="85"/>
        <v>0</v>
      </c>
      <c r="BR66" s="1212">
        <f t="shared" ref="BR66:CC66" ca="1" si="86">BR30*BR17</f>
        <v>0</v>
      </c>
      <c r="BS66" s="1212">
        <f t="shared" ca="1" si="86"/>
        <v>0</v>
      </c>
      <c r="BT66" s="1212">
        <f t="shared" ca="1" si="86"/>
        <v>0</v>
      </c>
      <c r="BU66" s="1212">
        <f t="shared" ca="1" si="86"/>
        <v>0</v>
      </c>
      <c r="BV66" s="1212">
        <f t="shared" ca="1" si="86"/>
        <v>0</v>
      </c>
      <c r="BW66" s="1212">
        <f t="shared" ca="1" si="86"/>
        <v>0</v>
      </c>
      <c r="BX66" s="1212">
        <f t="shared" ca="1" si="86"/>
        <v>0</v>
      </c>
      <c r="BY66" s="1212">
        <f t="shared" ca="1" si="86"/>
        <v>0</v>
      </c>
      <c r="BZ66" s="1212">
        <f t="shared" ca="1" si="86"/>
        <v>0</v>
      </c>
      <c r="CA66" s="1212">
        <f t="shared" ca="1" si="86"/>
        <v>0</v>
      </c>
      <c r="CB66" s="1212">
        <f t="shared" ca="1" si="86"/>
        <v>0</v>
      </c>
      <c r="CC66" s="1212">
        <f t="shared" ca="1" si="86"/>
        <v>0</v>
      </c>
    </row>
    <row r="67" spans="1:81" s="63" customFormat="1" ht="15.75" hidden="1" customHeight="1">
      <c r="A67" s="127">
        <v>31</v>
      </c>
      <c r="B67" s="547" t="s">
        <v>498</v>
      </c>
      <c r="C67" s="548"/>
      <c r="D67" s="428" t="str">
        <f>Entire_FiscalYear</f>
        <v>07/01/12 - 06/30/13</v>
      </c>
      <c r="E67" s="1212">
        <f t="shared" ca="1" si="78"/>
        <v>0</v>
      </c>
      <c r="F67" s="1212">
        <f t="shared" ref="F67:BQ67" ca="1" si="87">F30*F18</f>
        <v>0</v>
      </c>
      <c r="G67" s="1212">
        <f t="shared" ca="1" si="87"/>
        <v>0</v>
      </c>
      <c r="H67" s="1212">
        <f t="shared" ca="1" si="87"/>
        <v>0</v>
      </c>
      <c r="I67" s="1212">
        <f t="shared" ca="1" si="87"/>
        <v>0</v>
      </c>
      <c r="J67" s="1212">
        <f t="shared" ca="1" si="87"/>
        <v>0</v>
      </c>
      <c r="K67" s="1212">
        <f t="shared" ca="1" si="87"/>
        <v>0</v>
      </c>
      <c r="L67" s="1212">
        <f t="shared" ca="1" si="87"/>
        <v>0</v>
      </c>
      <c r="M67" s="1212">
        <f t="shared" ca="1" si="87"/>
        <v>0</v>
      </c>
      <c r="N67" s="1212">
        <f t="shared" ca="1" si="87"/>
        <v>0</v>
      </c>
      <c r="O67" s="1212">
        <f t="shared" ca="1" si="87"/>
        <v>0</v>
      </c>
      <c r="P67" s="1212">
        <f t="shared" ca="1" si="87"/>
        <v>0</v>
      </c>
      <c r="Q67" s="1212">
        <f t="shared" ca="1" si="87"/>
        <v>0</v>
      </c>
      <c r="R67" s="1212">
        <f t="shared" ca="1" si="87"/>
        <v>0</v>
      </c>
      <c r="S67" s="1212">
        <f t="shared" ca="1" si="87"/>
        <v>0</v>
      </c>
      <c r="T67" s="1212">
        <f t="shared" ca="1" si="87"/>
        <v>0</v>
      </c>
      <c r="U67" s="1212">
        <f t="shared" ca="1" si="87"/>
        <v>0</v>
      </c>
      <c r="V67" s="1212">
        <f t="shared" ca="1" si="87"/>
        <v>0</v>
      </c>
      <c r="W67" s="1212">
        <f t="shared" ca="1" si="87"/>
        <v>0</v>
      </c>
      <c r="X67" s="1212">
        <f t="shared" ca="1" si="87"/>
        <v>0</v>
      </c>
      <c r="Y67" s="1212">
        <f t="shared" ca="1" si="87"/>
        <v>0</v>
      </c>
      <c r="Z67" s="1212">
        <f t="shared" ca="1" si="87"/>
        <v>0</v>
      </c>
      <c r="AA67" s="1212">
        <f t="shared" ca="1" si="87"/>
        <v>0</v>
      </c>
      <c r="AB67" s="1212">
        <f t="shared" ca="1" si="87"/>
        <v>0</v>
      </c>
      <c r="AC67" s="1212">
        <f t="shared" ca="1" si="87"/>
        <v>0</v>
      </c>
      <c r="AD67" s="1212">
        <f t="shared" ca="1" si="87"/>
        <v>0</v>
      </c>
      <c r="AE67" s="1212">
        <f t="shared" ca="1" si="87"/>
        <v>0</v>
      </c>
      <c r="AF67" s="1212">
        <f t="shared" ca="1" si="87"/>
        <v>0</v>
      </c>
      <c r="AG67" s="1212">
        <f t="shared" ca="1" si="87"/>
        <v>0</v>
      </c>
      <c r="AH67" s="1212">
        <f t="shared" ca="1" si="87"/>
        <v>0</v>
      </c>
      <c r="AI67" s="1212">
        <f t="shared" ca="1" si="87"/>
        <v>0</v>
      </c>
      <c r="AJ67" s="1212">
        <f t="shared" ca="1" si="87"/>
        <v>0</v>
      </c>
      <c r="AK67" s="1212">
        <f t="shared" ca="1" si="87"/>
        <v>0</v>
      </c>
      <c r="AL67" s="1212">
        <f t="shared" ca="1" si="87"/>
        <v>0</v>
      </c>
      <c r="AM67" s="1212">
        <f t="shared" ca="1" si="87"/>
        <v>0</v>
      </c>
      <c r="AN67" s="1212">
        <f t="shared" ca="1" si="87"/>
        <v>0</v>
      </c>
      <c r="AO67" s="1212">
        <f t="shared" ca="1" si="87"/>
        <v>0</v>
      </c>
      <c r="AP67" s="1212">
        <f t="shared" ca="1" si="87"/>
        <v>0</v>
      </c>
      <c r="AQ67" s="1212">
        <f t="shared" ca="1" si="87"/>
        <v>0</v>
      </c>
      <c r="AR67" s="1212">
        <f t="shared" ca="1" si="87"/>
        <v>0</v>
      </c>
      <c r="AS67" s="1212">
        <f t="shared" ca="1" si="87"/>
        <v>0</v>
      </c>
      <c r="AT67" s="1212">
        <f t="shared" ca="1" si="87"/>
        <v>0</v>
      </c>
      <c r="AU67" s="1212">
        <f t="shared" ca="1" si="87"/>
        <v>0</v>
      </c>
      <c r="AV67" s="1212">
        <f t="shared" ca="1" si="87"/>
        <v>0</v>
      </c>
      <c r="AW67" s="1212">
        <f t="shared" ca="1" si="87"/>
        <v>0</v>
      </c>
      <c r="AX67" s="1212">
        <f t="shared" ca="1" si="87"/>
        <v>0</v>
      </c>
      <c r="AY67" s="1212">
        <f t="shared" ca="1" si="87"/>
        <v>0</v>
      </c>
      <c r="AZ67" s="1212">
        <f t="shared" ca="1" si="87"/>
        <v>0</v>
      </c>
      <c r="BA67" s="1212">
        <f t="shared" ca="1" si="87"/>
        <v>0</v>
      </c>
      <c r="BB67" s="1212">
        <f t="shared" ca="1" si="87"/>
        <v>0</v>
      </c>
      <c r="BC67" s="1212">
        <f t="shared" ca="1" si="87"/>
        <v>0</v>
      </c>
      <c r="BD67" s="1212">
        <f t="shared" ca="1" si="87"/>
        <v>0</v>
      </c>
      <c r="BE67" s="1212">
        <f t="shared" ca="1" si="87"/>
        <v>0</v>
      </c>
      <c r="BF67" s="1212">
        <f t="shared" ca="1" si="87"/>
        <v>0</v>
      </c>
      <c r="BG67" s="1212">
        <f t="shared" ca="1" si="87"/>
        <v>0</v>
      </c>
      <c r="BH67" s="1212">
        <f t="shared" ca="1" si="87"/>
        <v>0</v>
      </c>
      <c r="BI67" s="1212">
        <f t="shared" ca="1" si="87"/>
        <v>0</v>
      </c>
      <c r="BJ67" s="1212">
        <f t="shared" ca="1" si="87"/>
        <v>0</v>
      </c>
      <c r="BK67" s="1212">
        <f t="shared" ca="1" si="87"/>
        <v>0</v>
      </c>
      <c r="BL67" s="1212">
        <f t="shared" ca="1" si="87"/>
        <v>0</v>
      </c>
      <c r="BM67" s="1212">
        <f t="shared" ca="1" si="87"/>
        <v>0</v>
      </c>
      <c r="BN67" s="1212">
        <f t="shared" ca="1" si="87"/>
        <v>0</v>
      </c>
      <c r="BO67" s="1212">
        <f t="shared" ca="1" si="87"/>
        <v>0</v>
      </c>
      <c r="BP67" s="1212">
        <f t="shared" ca="1" si="87"/>
        <v>0</v>
      </c>
      <c r="BQ67" s="1212">
        <f t="shared" ca="1" si="87"/>
        <v>0</v>
      </c>
      <c r="BR67" s="1212">
        <f t="shared" ref="BR67:CC67" ca="1" si="88">BR30*BR18</f>
        <v>0</v>
      </c>
      <c r="BS67" s="1212">
        <f t="shared" ca="1" si="88"/>
        <v>0</v>
      </c>
      <c r="BT67" s="1212">
        <f t="shared" ca="1" si="88"/>
        <v>0</v>
      </c>
      <c r="BU67" s="1212">
        <f t="shared" ca="1" si="88"/>
        <v>0</v>
      </c>
      <c r="BV67" s="1212">
        <f t="shared" ca="1" si="88"/>
        <v>0</v>
      </c>
      <c r="BW67" s="1212">
        <f t="shared" ca="1" si="88"/>
        <v>0</v>
      </c>
      <c r="BX67" s="1212">
        <f t="shared" ca="1" si="88"/>
        <v>0</v>
      </c>
      <c r="BY67" s="1212">
        <f t="shared" ca="1" si="88"/>
        <v>0</v>
      </c>
      <c r="BZ67" s="1212">
        <f t="shared" ca="1" si="88"/>
        <v>0</v>
      </c>
      <c r="CA67" s="1212">
        <f t="shared" ca="1" si="88"/>
        <v>0</v>
      </c>
      <c r="CB67" s="1212">
        <f t="shared" ca="1" si="88"/>
        <v>0</v>
      </c>
      <c r="CC67" s="1212">
        <f t="shared" ca="1" si="88"/>
        <v>0</v>
      </c>
    </row>
    <row r="68" spans="1:81" s="63" customFormat="1" ht="15.75" customHeight="1">
      <c r="A68" s="127">
        <v>25</v>
      </c>
      <c r="B68" s="547" t="s">
        <v>499</v>
      </c>
      <c r="C68" s="548"/>
      <c r="D68" s="428" t="str">
        <f>Entire_FiscalYear</f>
        <v>07/01/12 - 06/30/13</v>
      </c>
      <c r="E68" s="1212">
        <f ca="1">SUM(F68:CC68)</f>
        <v>0</v>
      </c>
      <c r="F68" s="1212">
        <f ca="1">F30*F19</f>
        <v>0</v>
      </c>
      <c r="G68" s="1212">
        <f ca="1">G30*G19</f>
        <v>0</v>
      </c>
      <c r="H68" s="1212">
        <f t="shared" ref="H68:BS68" ca="1" si="89">H30*H19</f>
        <v>0</v>
      </c>
      <c r="I68" s="1212">
        <f t="shared" ca="1" si="89"/>
        <v>0</v>
      </c>
      <c r="J68" s="1212">
        <f t="shared" ca="1" si="89"/>
        <v>0</v>
      </c>
      <c r="K68" s="1212">
        <f t="shared" ca="1" si="89"/>
        <v>0</v>
      </c>
      <c r="L68" s="1212">
        <f t="shared" ca="1" si="89"/>
        <v>0</v>
      </c>
      <c r="M68" s="1212">
        <f t="shared" ca="1" si="89"/>
        <v>0</v>
      </c>
      <c r="N68" s="1212">
        <f t="shared" ca="1" si="89"/>
        <v>0</v>
      </c>
      <c r="O68" s="1212">
        <f t="shared" ca="1" si="89"/>
        <v>0</v>
      </c>
      <c r="P68" s="1212">
        <f t="shared" ca="1" si="89"/>
        <v>0</v>
      </c>
      <c r="Q68" s="1212">
        <f t="shared" ca="1" si="89"/>
        <v>0</v>
      </c>
      <c r="R68" s="1212">
        <f t="shared" ca="1" si="89"/>
        <v>0</v>
      </c>
      <c r="S68" s="1212">
        <f t="shared" ca="1" si="89"/>
        <v>0</v>
      </c>
      <c r="T68" s="1212">
        <f t="shared" ca="1" si="89"/>
        <v>0</v>
      </c>
      <c r="U68" s="1212">
        <f t="shared" ca="1" si="89"/>
        <v>0</v>
      </c>
      <c r="V68" s="1212">
        <f t="shared" ca="1" si="89"/>
        <v>0</v>
      </c>
      <c r="W68" s="1212">
        <f t="shared" ca="1" si="89"/>
        <v>0</v>
      </c>
      <c r="X68" s="1212">
        <f t="shared" ca="1" si="89"/>
        <v>0</v>
      </c>
      <c r="Y68" s="1212">
        <f t="shared" ca="1" si="89"/>
        <v>0</v>
      </c>
      <c r="Z68" s="1212">
        <f t="shared" ca="1" si="89"/>
        <v>0</v>
      </c>
      <c r="AA68" s="1212">
        <f t="shared" ca="1" si="89"/>
        <v>0</v>
      </c>
      <c r="AB68" s="1212">
        <f t="shared" ca="1" si="89"/>
        <v>0</v>
      </c>
      <c r="AC68" s="1212">
        <f t="shared" ca="1" si="89"/>
        <v>0</v>
      </c>
      <c r="AD68" s="1212">
        <f t="shared" ca="1" si="89"/>
        <v>0</v>
      </c>
      <c r="AE68" s="1212">
        <f t="shared" ca="1" si="89"/>
        <v>0</v>
      </c>
      <c r="AF68" s="1212">
        <f t="shared" ca="1" si="89"/>
        <v>0</v>
      </c>
      <c r="AG68" s="1212">
        <f t="shared" ca="1" si="89"/>
        <v>0</v>
      </c>
      <c r="AH68" s="1212">
        <f t="shared" ca="1" si="89"/>
        <v>0</v>
      </c>
      <c r="AI68" s="1212">
        <f t="shared" ca="1" si="89"/>
        <v>0</v>
      </c>
      <c r="AJ68" s="1212">
        <f t="shared" ca="1" si="89"/>
        <v>0</v>
      </c>
      <c r="AK68" s="1212">
        <f t="shared" ca="1" si="89"/>
        <v>0</v>
      </c>
      <c r="AL68" s="1212">
        <f t="shared" ca="1" si="89"/>
        <v>0</v>
      </c>
      <c r="AM68" s="1212">
        <f t="shared" ca="1" si="89"/>
        <v>0</v>
      </c>
      <c r="AN68" s="1212">
        <f t="shared" ca="1" si="89"/>
        <v>0</v>
      </c>
      <c r="AO68" s="1212">
        <f t="shared" ca="1" si="89"/>
        <v>0</v>
      </c>
      <c r="AP68" s="1212">
        <f t="shared" ca="1" si="89"/>
        <v>0</v>
      </c>
      <c r="AQ68" s="1212">
        <f t="shared" ca="1" si="89"/>
        <v>0</v>
      </c>
      <c r="AR68" s="1212">
        <f t="shared" ca="1" si="89"/>
        <v>0</v>
      </c>
      <c r="AS68" s="1212">
        <f t="shared" ca="1" si="89"/>
        <v>0</v>
      </c>
      <c r="AT68" s="1212">
        <f t="shared" ca="1" si="89"/>
        <v>0</v>
      </c>
      <c r="AU68" s="1212">
        <f t="shared" ca="1" si="89"/>
        <v>0</v>
      </c>
      <c r="AV68" s="1212">
        <f t="shared" ca="1" si="89"/>
        <v>0</v>
      </c>
      <c r="AW68" s="1212">
        <f t="shared" ca="1" si="89"/>
        <v>0</v>
      </c>
      <c r="AX68" s="1212">
        <f t="shared" ca="1" si="89"/>
        <v>0</v>
      </c>
      <c r="AY68" s="1212">
        <f t="shared" ca="1" si="89"/>
        <v>0</v>
      </c>
      <c r="AZ68" s="1212">
        <f t="shared" ca="1" si="89"/>
        <v>0</v>
      </c>
      <c r="BA68" s="1212">
        <f t="shared" ca="1" si="89"/>
        <v>0</v>
      </c>
      <c r="BB68" s="1212">
        <f t="shared" ca="1" si="89"/>
        <v>0</v>
      </c>
      <c r="BC68" s="1212">
        <f t="shared" ca="1" si="89"/>
        <v>0</v>
      </c>
      <c r="BD68" s="1212">
        <f t="shared" ca="1" si="89"/>
        <v>0</v>
      </c>
      <c r="BE68" s="1212">
        <f t="shared" ca="1" si="89"/>
        <v>0</v>
      </c>
      <c r="BF68" s="1212">
        <f t="shared" ca="1" si="89"/>
        <v>0</v>
      </c>
      <c r="BG68" s="1212">
        <f t="shared" ca="1" si="89"/>
        <v>0</v>
      </c>
      <c r="BH68" s="1212">
        <f t="shared" ca="1" si="89"/>
        <v>0</v>
      </c>
      <c r="BI68" s="1212">
        <f t="shared" ca="1" si="89"/>
        <v>0</v>
      </c>
      <c r="BJ68" s="1212">
        <f t="shared" ca="1" si="89"/>
        <v>0</v>
      </c>
      <c r="BK68" s="1212">
        <f t="shared" ca="1" si="89"/>
        <v>0</v>
      </c>
      <c r="BL68" s="1212">
        <f t="shared" ca="1" si="89"/>
        <v>0</v>
      </c>
      <c r="BM68" s="1212">
        <f t="shared" ca="1" si="89"/>
        <v>0</v>
      </c>
      <c r="BN68" s="1212">
        <f t="shared" ca="1" si="89"/>
        <v>0</v>
      </c>
      <c r="BO68" s="1212">
        <f t="shared" ca="1" si="89"/>
        <v>0</v>
      </c>
      <c r="BP68" s="1212">
        <f t="shared" ca="1" si="89"/>
        <v>0</v>
      </c>
      <c r="BQ68" s="1212">
        <f t="shared" ca="1" si="89"/>
        <v>0</v>
      </c>
      <c r="BR68" s="1212">
        <f t="shared" ca="1" si="89"/>
        <v>0</v>
      </c>
      <c r="BS68" s="1212">
        <f t="shared" ca="1" si="89"/>
        <v>0</v>
      </c>
      <c r="BT68" s="1212">
        <f t="shared" ref="BT68:CC68" ca="1" si="90">BT30*BT19</f>
        <v>0</v>
      </c>
      <c r="BU68" s="1212">
        <f t="shared" ca="1" si="90"/>
        <v>0</v>
      </c>
      <c r="BV68" s="1212">
        <f t="shared" ca="1" si="90"/>
        <v>0</v>
      </c>
      <c r="BW68" s="1212">
        <f t="shared" ca="1" si="90"/>
        <v>0</v>
      </c>
      <c r="BX68" s="1212">
        <f t="shared" ca="1" si="90"/>
        <v>0</v>
      </c>
      <c r="BY68" s="1212">
        <f t="shared" ca="1" si="90"/>
        <v>0</v>
      </c>
      <c r="BZ68" s="1212">
        <f t="shared" ca="1" si="90"/>
        <v>0</v>
      </c>
      <c r="CA68" s="1212">
        <f t="shared" ca="1" si="90"/>
        <v>0</v>
      </c>
      <c r="CB68" s="1212">
        <f t="shared" ca="1" si="90"/>
        <v>0</v>
      </c>
      <c r="CC68" s="1212">
        <f t="shared" ca="1" si="90"/>
        <v>0</v>
      </c>
    </row>
    <row r="69" spans="1:81" s="63" customFormat="1" ht="3.75" customHeight="1">
      <c r="A69" s="111"/>
      <c r="B69" s="543"/>
      <c r="C69" s="544"/>
      <c r="D69" s="66"/>
      <c r="E69" s="1210"/>
      <c r="F69" s="1210"/>
      <c r="G69" s="1210"/>
      <c r="H69" s="1210"/>
      <c r="I69" s="1210"/>
      <c r="J69" s="1210"/>
      <c r="K69" s="1210"/>
      <c r="L69" s="1210"/>
      <c r="M69" s="1210"/>
      <c r="N69" s="1210"/>
      <c r="O69" s="1210"/>
      <c r="P69" s="1210"/>
      <c r="Q69" s="1210"/>
      <c r="R69" s="1210"/>
      <c r="S69" s="1210"/>
      <c r="T69" s="1210"/>
      <c r="U69" s="1210"/>
      <c r="V69" s="1210"/>
      <c r="W69" s="1210"/>
      <c r="X69" s="1210"/>
      <c r="Y69" s="1210"/>
      <c r="Z69" s="1210"/>
      <c r="AA69" s="1210"/>
      <c r="AB69" s="1210"/>
      <c r="AC69" s="1210"/>
      <c r="AD69" s="1210"/>
      <c r="AE69" s="1210"/>
      <c r="AF69" s="1210"/>
      <c r="AG69" s="1210"/>
      <c r="AH69" s="1210"/>
      <c r="AI69" s="1210"/>
      <c r="AJ69" s="1210"/>
      <c r="AK69" s="1210"/>
      <c r="AL69" s="1210"/>
      <c r="AM69" s="1210"/>
      <c r="AN69" s="1210"/>
      <c r="AO69" s="1210"/>
      <c r="AP69" s="1210"/>
      <c r="AQ69" s="1210"/>
      <c r="AR69" s="1210"/>
      <c r="AS69" s="1210"/>
      <c r="AT69" s="1210"/>
      <c r="AU69" s="1210"/>
      <c r="AV69" s="1210"/>
      <c r="AW69" s="1210"/>
      <c r="AX69" s="1210"/>
      <c r="AY69" s="1210"/>
      <c r="AZ69" s="1210"/>
      <c r="BA69" s="1210"/>
      <c r="BB69" s="1210"/>
      <c r="BC69" s="1210"/>
      <c r="BD69" s="1210"/>
      <c r="BE69" s="1210"/>
      <c r="BF69" s="1210"/>
      <c r="BG69" s="1210"/>
      <c r="BH69" s="1210"/>
      <c r="BI69" s="1210"/>
      <c r="BJ69" s="1210"/>
      <c r="BK69" s="1210"/>
      <c r="BL69" s="1210"/>
      <c r="BM69" s="1210"/>
      <c r="BN69" s="1210"/>
      <c r="BO69" s="1210"/>
      <c r="BP69" s="1210"/>
      <c r="BQ69" s="1210"/>
      <c r="BR69" s="1210"/>
      <c r="BS69" s="1210"/>
      <c r="BT69" s="1210"/>
      <c r="BU69" s="1210"/>
      <c r="BV69" s="1210"/>
      <c r="BW69" s="1210"/>
      <c r="BX69" s="1210"/>
      <c r="BY69" s="1210"/>
      <c r="BZ69" s="1210"/>
      <c r="CA69" s="1210"/>
      <c r="CB69" s="1210"/>
      <c r="CC69" s="1210"/>
    </row>
    <row r="70" spans="1:81" s="63" customFormat="1" ht="15.95" customHeight="1">
      <c r="A70" s="110">
        <v>26</v>
      </c>
      <c r="B70" s="547" t="s">
        <v>829</v>
      </c>
      <c r="C70" s="548"/>
      <c r="D70" s="428" t="str">
        <f>Entire_FiscalYear</f>
        <v>07/01/12 - 06/30/13</v>
      </c>
      <c r="E70" s="1212">
        <f ca="1">SUM(F70:CC70)</f>
        <v>0</v>
      </c>
      <c r="F70" s="1212">
        <f ca="1">F31*F$17</f>
        <v>0</v>
      </c>
      <c r="G70" s="1212">
        <f t="shared" ref="G70:CC70" ca="1" si="91">G31*G$17</f>
        <v>0</v>
      </c>
      <c r="H70" s="1212">
        <f t="shared" ca="1" si="91"/>
        <v>0</v>
      </c>
      <c r="I70" s="1212">
        <f t="shared" ca="1" si="91"/>
        <v>0</v>
      </c>
      <c r="J70" s="1212">
        <f t="shared" ca="1" si="91"/>
        <v>0</v>
      </c>
      <c r="K70" s="1212">
        <f t="shared" ca="1" si="91"/>
        <v>0</v>
      </c>
      <c r="L70" s="1212">
        <f t="shared" ca="1" si="91"/>
        <v>0</v>
      </c>
      <c r="M70" s="1212">
        <f t="shared" ca="1" si="91"/>
        <v>0</v>
      </c>
      <c r="N70" s="1212">
        <f t="shared" ca="1" si="91"/>
        <v>0</v>
      </c>
      <c r="O70" s="1212">
        <f t="shared" ca="1" si="91"/>
        <v>0</v>
      </c>
      <c r="P70" s="1212">
        <f t="shared" ca="1" si="91"/>
        <v>0</v>
      </c>
      <c r="Q70" s="1212">
        <f t="shared" ca="1" si="91"/>
        <v>0</v>
      </c>
      <c r="R70" s="1212">
        <f t="shared" ca="1" si="91"/>
        <v>0</v>
      </c>
      <c r="S70" s="1212">
        <f t="shared" ca="1" si="91"/>
        <v>0</v>
      </c>
      <c r="T70" s="1212">
        <f t="shared" ca="1" si="91"/>
        <v>0</v>
      </c>
      <c r="U70" s="1212">
        <f t="shared" ca="1" si="91"/>
        <v>0</v>
      </c>
      <c r="V70" s="1212">
        <f t="shared" ca="1" si="91"/>
        <v>0</v>
      </c>
      <c r="W70" s="1212">
        <f t="shared" ca="1" si="91"/>
        <v>0</v>
      </c>
      <c r="X70" s="1212">
        <f t="shared" ca="1" si="91"/>
        <v>0</v>
      </c>
      <c r="Y70" s="1212">
        <f t="shared" ca="1" si="91"/>
        <v>0</v>
      </c>
      <c r="Z70" s="1212">
        <f t="shared" ca="1" si="91"/>
        <v>0</v>
      </c>
      <c r="AA70" s="1212">
        <f t="shared" ca="1" si="91"/>
        <v>0</v>
      </c>
      <c r="AB70" s="1212">
        <f t="shared" ca="1" si="91"/>
        <v>0</v>
      </c>
      <c r="AC70" s="1212">
        <f t="shared" ca="1" si="91"/>
        <v>0</v>
      </c>
      <c r="AD70" s="1212">
        <f t="shared" ca="1" si="91"/>
        <v>0</v>
      </c>
      <c r="AE70" s="1212">
        <f t="shared" ca="1" si="91"/>
        <v>0</v>
      </c>
      <c r="AF70" s="1212">
        <f t="shared" ca="1" si="91"/>
        <v>0</v>
      </c>
      <c r="AG70" s="1212">
        <f t="shared" ca="1" si="91"/>
        <v>0</v>
      </c>
      <c r="AH70" s="1212">
        <f t="shared" ca="1" si="91"/>
        <v>0</v>
      </c>
      <c r="AI70" s="1212">
        <f t="shared" ca="1" si="91"/>
        <v>0</v>
      </c>
      <c r="AJ70" s="1212">
        <f t="shared" ca="1" si="91"/>
        <v>0</v>
      </c>
      <c r="AK70" s="1212">
        <f t="shared" ca="1" si="91"/>
        <v>0</v>
      </c>
      <c r="AL70" s="1212">
        <f t="shared" ca="1" si="91"/>
        <v>0</v>
      </c>
      <c r="AM70" s="1212">
        <f t="shared" ca="1" si="91"/>
        <v>0</v>
      </c>
      <c r="AN70" s="1212">
        <f t="shared" ca="1" si="91"/>
        <v>0</v>
      </c>
      <c r="AO70" s="1212">
        <f t="shared" ca="1" si="91"/>
        <v>0</v>
      </c>
      <c r="AP70" s="1212">
        <f t="shared" ca="1" si="91"/>
        <v>0</v>
      </c>
      <c r="AQ70" s="1212">
        <f t="shared" ca="1" si="91"/>
        <v>0</v>
      </c>
      <c r="AR70" s="1212">
        <f t="shared" ca="1" si="91"/>
        <v>0</v>
      </c>
      <c r="AS70" s="1212">
        <f t="shared" ca="1" si="91"/>
        <v>0</v>
      </c>
      <c r="AT70" s="1212">
        <f t="shared" ca="1" si="91"/>
        <v>0</v>
      </c>
      <c r="AU70" s="1212">
        <f t="shared" ca="1" si="91"/>
        <v>0</v>
      </c>
      <c r="AV70" s="1212">
        <f t="shared" ca="1" si="91"/>
        <v>0</v>
      </c>
      <c r="AW70" s="1212">
        <f t="shared" ca="1" si="91"/>
        <v>0</v>
      </c>
      <c r="AX70" s="1212">
        <f t="shared" ca="1" si="91"/>
        <v>0</v>
      </c>
      <c r="AY70" s="1212">
        <f t="shared" ca="1" si="91"/>
        <v>0</v>
      </c>
      <c r="AZ70" s="1212">
        <f t="shared" ca="1" si="91"/>
        <v>0</v>
      </c>
      <c r="BA70" s="1212">
        <f t="shared" ca="1" si="91"/>
        <v>0</v>
      </c>
      <c r="BB70" s="1212">
        <f t="shared" ca="1" si="91"/>
        <v>0</v>
      </c>
      <c r="BC70" s="1212">
        <f t="shared" ca="1" si="91"/>
        <v>0</v>
      </c>
      <c r="BD70" s="1212">
        <f t="shared" ca="1" si="91"/>
        <v>0</v>
      </c>
      <c r="BE70" s="1212">
        <f t="shared" ca="1" si="91"/>
        <v>0</v>
      </c>
      <c r="BF70" s="1212">
        <f t="shared" ca="1" si="91"/>
        <v>0</v>
      </c>
      <c r="BG70" s="1212">
        <f t="shared" ca="1" si="91"/>
        <v>0</v>
      </c>
      <c r="BH70" s="1212">
        <f t="shared" ca="1" si="91"/>
        <v>0</v>
      </c>
      <c r="BI70" s="1212">
        <f t="shared" ca="1" si="91"/>
        <v>0</v>
      </c>
      <c r="BJ70" s="1212">
        <f t="shared" ca="1" si="91"/>
        <v>0</v>
      </c>
      <c r="BK70" s="1212">
        <f t="shared" ca="1" si="91"/>
        <v>0</v>
      </c>
      <c r="BL70" s="1212">
        <f t="shared" ca="1" si="91"/>
        <v>0</v>
      </c>
      <c r="BM70" s="1212">
        <f t="shared" ca="1" si="91"/>
        <v>0</v>
      </c>
      <c r="BN70" s="1212">
        <f t="shared" ca="1" si="91"/>
        <v>0</v>
      </c>
      <c r="BO70" s="1212">
        <f t="shared" ca="1" si="91"/>
        <v>0</v>
      </c>
      <c r="BP70" s="1212">
        <f t="shared" ca="1" si="91"/>
        <v>0</v>
      </c>
      <c r="BQ70" s="1212">
        <f t="shared" ca="1" si="91"/>
        <v>0</v>
      </c>
      <c r="BR70" s="1212">
        <f t="shared" ca="1" si="91"/>
        <v>0</v>
      </c>
      <c r="BS70" s="1212">
        <f t="shared" ca="1" si="91"/>
        <v>0</v>
      </c>
      <c r="BT70" s="1212">
        <f t="shared" ca="1" si="91"/>
        <v>0</v>
      </c>
      <c r="BU70" s="1212">
        <f t="shared" ca="1" si="91"/>
        <v>0</v>
      </c>
      <c r="BV70" s="1212">
        <f t="shared" ca="1" si="91"/>
        <v>0</v>
      </c>
      <c r="BW70" s="1212">
        <f t="shared" ca="1" si="91"/>
        <v>0</v>
      </c>
      <c r="BX70" s="1212">
        <f t="shared" ca="1" si="91"/>
        <v>0</v>
      </c>
      <c r="BY70" s="1212">
        <f t="shared" ca="1" si="91"/>
        <v>0</v>
      </c>
      <c r="BZ70" s="1212">
        <f t="shared" ca="1" si="91"/>
        <v>0</v>
      </c>
      <c r="CA70" s="1212">
        <f t="shared" ca="1" si="91"/>
        <v>0</v>
      </c>
      <c r="CB70" s="1212">
        <f t="shared" ca="1" si="91"/>
        <v>0</v>
      </c>
      <c r="CC70" s="1212">
        <f t="shared" ca="1" si="91"/>
        <v>0</v>
      </c>
    </row>
    <row r="71" spans="1:81" s="63" customFormat="1" ht="15.95" hidden="1" customHeight="1">
      <c r="A71" s="110">
        <v>34</v>
      </c>
      <c r="B71" s="547" t="s">
        <v>830</v>
      </c>
      <c r="C71" s="548"/>
      <c r="D71" s="428" t="str">
        <f>Entire_FiscalYear</f>
        <v>07/01/12 - 06/30/13</v>
      </c>
      <c r="E71" s="1212">
        <f ca="1">SUM(F71:CC71)</f>
        <v>0</v>
      </c>
      <c r="F71" s="1212">
        <f ca="1">F31*F$18</f>
        <v>0</v>
      </c>
      <c r="G71" s="1212">
        <f t="shared" ref="G71:CC71" ca="1" si="92">G31*G$18</f>
        <v>0</v>
      </c>
      <c r="H71" s="1212">
        <f t="shared" ca="1" si="92"/>
        <v>0</v>
      </c>
      <c r="I71" s="1212">
        <f t="shared" ca="1" si="92"/>
        <v>0</v>
      </c>
      <c r="J71" s="1212">
        <f t="shared" ca="1" si="92"/>
        <v>0</v>
      </c>
      <c r="K71" s="1212">
        <f t="shared" ca="1" si="92"/>
        <v>0</v>
      </c>
      <c r="L71" s="1212">
        <f t="shared" ca="1" si="92"/>
        <v>0</v>
      </c>
      <c r="M71" s="1212">
        <f t="shared" ca="1" si="92"/>
        <v>0</v>
      </c>
      <c r="N71" s="1212">
        <f t="shared" ca="1" si="92"/>
        <v>0</v>
      </c>
      <c r="O71" s="1212">
        <f t="shared" ca="1" si="92"/>
        <v>0</v>
      </c>
      <c r="P71" s="1212">
        <f t="shared" ca="1" si="92"/>
        <v>0</v>
      </c>
      <c r="Q71" s="1212">
        <f t="shared" ca="1" si="92"/>
        <v>0</v>
      </c>
      <c r="R71" s="1212">
        <f t="shared" ca="1" si="92"/>
        <v>0</v>
      </c>
      <c r="S71" s="1212">
        <f t="shared" ca="1" si="92"/>
        <v>0</v>
      </c>
      <c r="T71" s="1212">
        <f t="shared" ca="1" si="92"/>
        <v>0</v>
      </c>
      <c r="U71" s="1212">
        <f t="shared" ca="1" si="92"/>
        <v>0</v>
      </c>
      <c r="V71" s="1212">
        <f t="shared" ca="1" si="92"/>
        <v>0</v>
      </c>
      <c r="W71" s="1212">
        <f t="shared" ca="1" si="92"/>
        <v>0</v>
      </c>
      <c r="X71" s="1212">
        <f t="shared" ca="1" si="92"/>
        <v>0</v>
      </c>
      <c r="Y71" s="1212">
        <f t="shared" ca="1" si="92"/>
        <v>0</v>
      </c>
      <c r="Z71" s="1212">
        <f t="shared" ca="1" si="92"/>
        <v>0</v>
      </c>
      <c r="AA71" s="1212">
        <f t="shared" ca="1" si="92"/>
        <v>0</v>
      </c>
      <c r="AB71" s="1212">
        <f t="shared" ca="1" si="92"/>
        <v>0</v>
      </c>
      <c r="AC71" s="1212">
        <f t="shared" ca="1" si="92"/>
        <v>0</v>
      </c>
      <c r="AD71" s="1212">
        <f t="shared" ca="1" si="92"/>
        <v>0</v>
      </c>
      <c r="AE71" s="1212">
        <f t="shared" ca="1" si="92"/>
        <v>0</v>
      </c>
      <c r="AF71" s="1212">
        <f t="shared" ca="1" si="92"/>
        <v>0</v>
      </c>
      <c r="AG71" s="1212">
        <f t="shared" ca="1" si="92"/>
        <v>0</v>
      </c>
      <c r="AH71" s="1212">
        <f t="shared" ca="1" si="92"/>
        <v>0</v>
      </c>
      <c r="AI71" s="1212">
        <f t="shared" ca="1" si="92"/>
        <v>0</v>
      </c>
      <c r="AJ71" s="1212">
        <f t="shared" ca="1" si="92"/>
        <v>0</v>
      </c>
      <c r="AK71" s="1212">
        <f t="shared" ca="1" si="92"/>
        <v>0</v>
      </c>
      <c r="AL71" s="1212">
        <f t="shared" ca="1" si="92"/>
        <v>0</v>
      </c>
      <c r="AM71" s="1212">
        <f t="shared" ca="1" si="92"/>
        <v>0</v>
      </c>
      <c r="AN71" s="1212">
        <f t="shared" ca="1" si="92"/>
        <v>0</v>
      </c>
      <c r="AO71" s="1212">
        <f t="shared" ca="1" si="92"/>
        <v>0</v>
      </c>
      <c r="AP71" s="1212">
        <f t="shared" ca="1" si="92"/>
        <v>0</v>
      </c>
      <c r="AQ71" s="1212">
        <f t="shared" ca="1" si="92"/>
        <v>0</v>
      </c>
      <c r="AR71" s="1212">
        <f t="shared" ca="1" si="92"/>
        <v>0</v>
      </c>
      <c r="AS71" s="1212">
        <f t="shared" ca="1" si="92"/>
        <v>0</v>
      </c>
      <c r="AT71" s="1212">
        <f t="shared" ca="1" si="92"/>
        <v>0</v>
      </c>
      <c r="AU71" s="1212">
        <f t="shared" ca="1" si="92"/>
        <v>0</v>
      </c>
      <c r="AV71" s="1212">
        <f t="shared" ca="1" si="92"/>
        <v>0</v>
      </c>
      <c r="AW71" s="1212">
        <f t="shared" ca="1" si="92"/>
        <v>0</v>
      </c>
      <c r="AX71" s="1212">
        <f t="shared" ca="1" si="92"/>
        <v>0</v>
      </c>
      <c r="AY71" s="1212">
        <f t="shared" ca="1" si="92"/>
        <v>0</v>
      </c>
      <c r="AZ71" s="1212">
        <f t="shared" ca="1" si="92"/>
        <v>0</v>
      </c>
      <c r="BA71" s="1212">
        <f t="shared" ca="1" si="92"/>
        <v>0</v>
      </c>
      <c r="BB71" s="1212">
        <f t="shared" ca="1" si="92"/>
        <v>0</v>
      </c>
      <c r="BC71" s="1212">
        <f t="shared" ca="1" si="92"/>
        <v>0</v>
      </c>
      <c r="BD71" s="1212">
        <f t="shared" ca="1" si="92"/>
        <v>0</v>
      </c>
      <c r="BE71" s="1212">
        <f t="shared" ca="1" si="92"/>
        <v>0</v>
      </c>
      <c r="BF71" s="1212">
        <f t="shared" ca="1" si="92"/>
        <v>0</v>
      </c>
      <c r="BG71" s="1212">
        <f t="shared" ca="1" si="92"/>
        <v>0</v>
      </c>
      <c r="BH71" s="1212">
        <f t="shared" ca="1" si="92"/>
        <v>0</v>
      </c>
      <c r="BI71" s="1212">
        <f t="shared" ca="1" si="92"/>
        <v>0</v>
      </c>
      <c r="BJ71" s="1212">
        <f t="shared" ca="1" si="92"/>
        <v>0</v>
      </c>
      <c r="BK71" s="1212">
        <f t="shared" ca="1" si="92"/>
        <v>0</v>
      </c>
      <c r="BL71" s="1212">
        <f t="shared" ca="1" si="92"/>
        <v>0</v>
      </c>
      <c r="BM71" s="1212">
        <f t="shared" ca="1" si="92"/>
        <v>0</v>
      </c>
      <c r="BN71" s="1212">
        <f t="shared" ca="1" si="92"/>
        <v>0</v>
      </c>
      <c r="BO71" s="1212">
        <f t="shared" ca="1" si="92"/>
        <v>0</v>
      </c>
      <c r="BP71" s="1212">
        <f t="shared" ca="1" si="92"/>
        <v>0</v>
      </c>
      <c r="BQ71" s="1212">
        <f t="shared" ca="1" si="92"/>
        <v>0</v>
      </c>
      <c r="BR71" s="1212">
        <f t="shared" ca="1" si="92"/>
        <v>0</v>
      </c>
      <c r="BS71" s="1212">
        <f t="shared" ca="1" si="92"/>
        <v>0</v>
      </c>
      <c r="BT71" s="1212">
        <f t="shared" ca="1" si="92"/>
        <v>0</v>
      </c>
      <c r="BU71" s="1212">
        <f t="shared" ca="1" si="92"/>
        <v>0</v>
      </c>
      <c r="BV71" s="1212">
        <f t="shared" ca="1" si="92"/>
        <v>0</v>
      </c>
      <c r="BW71" s="1212">
        <f t="shared" ca="1" si="92"/>
        <v>0</v>
      </c>
      <c r="BX71" s="1212">
        <f t="shared" ca="1" si="92"/>
        <v>0</v>
      </c>
      <c r="BY71" s="1212">
        <f t="shared" ca="1" si="92"/>
        <v>0</v>
      </c>
      <c r="BZ71" s="1212">
        <f t="shared" ca="1" si="92"/>
        <v>0</v>
      </c>
      <c r="CA71" s="1212">
        <f t="shared" ca="1" si="92"/>
        <v>0</v>
      </c>
      <c r="CB71" s="1212">
        <f t="shared" ca="1" si="92"/>
        <v>0</v>
      </c>
      <c r="CC71" s="1212">
        <f t="shared" ca="1" si="92"/>
        <v>0</v>
      </c>
    </row>
    <row r="72" spans="1:81" s="63" customFormat="1" ht="15.95" customHeight="1">
      <c r="A72" s="110">
        <v>27</v>
      </c>
      <c r="B72" s="547" t="s">
        <v>831</v>
      </c>
      <c r="C72" s="548"/>
      <c r="D72" s="428" t="str">
        <f>Entire_FiscalYear</f>
        <v>07/01/12 - 06/30/13</v>
      </c>
      <c r="E72" s="1212">
        <f ca="1">SUM(F72:CC72)</f>
        <v>0</v>
      </c>
      <c r="F72" s="1212">
        <f t="shared" ref="F72:BQ72" ca="1" si="93">F31*F$19</f>
        <v>0</v>
      </c>
      <c r="G72" s="1212">
        <f t="shared" ca="1" si="93"/>
        <v>0</v>
      </c>
      <c r="H72" s="1212">
        <f t="shared" ca="1" si="93"/>
        <v>0</v>
      </c>
      <c r="I72" s="1212">
        <f t="shared" ca="1" si="93"/>
        <v>0</v>
      </c>
      <c r="J72" s="1212">
        <f t="shared" ca="1" si="93"/>
        <v>0</v>
      </c>
      <c r="K72" s="1212">
        <f t="shared" ca="1" si="93"/>
        <v>0</v>
      </c>
      <c r="L72" s="1212">
        <f t="shared" ca="1" si="93"/>
        <v>0</v>
      </c>
      <c r="M72" s="1212">
        <f t="shared" ca="1" si="93"/>
        <v>0</v>
      </c>
      <c r="N72" s="1212">
        <f t="shared" ca="1" si="93"/>
        <v>0</v>
      </c>
      <c r="O72" s="1212">
        <f t="shared" ca="1" si="93"/>
        <v>0</v>
      </c>
      <c r="P72" s="1212">
        <f t="shared" ca="1" si="93"/>
        <v>0</v>
      </c>
      <c r="Q72" s="1212">
        <f t="shared" ca="1" si="93"/>
        <v>0</v>
      </c>
      <c r="R72" s="1212">
        <f t="shared" ca="1" si="93"/>
        <v>0</v>
      </c>
      <c r="S72" s="1212">
        <f t="shared" ca="1" si="93"/>
        <v>0</v>
      </c>
      <c r="T72" s="1212">
        <f t="shared" ca="1" si="93"/>
        <v>0</v>
      </c>
      <c r="U72" s="1212">
        <f t="shared" ca="1" si="93"/>
        <v>0</v>
      </c>
      <c r="V72" s="1212">
        <f t="shared" ca="1" si="93"/>
        <v>0</v>
      </c>
      <c r="W72" s="1212">
        <f t="shared" ca="1" si="93"/>
        <v>0</v>
      </c>
      <c r="X72" s="1212">
        <f t="shared" ca="1" si="93"/>
        <v>0</v>
      </c>
      <c r="Y72" s="1212">
        <f t="shared" ca="1" si="93"/>
        <v>0</v>
      </c>
      <c r="Z72" s="1212">
        <f t="shared" ca="1" si="93"/>
        <v>0</v>
      </c>
      <c r="AA72" s="1212">
        <f t="shared" ca="1" si="93"/>
        <v>0</v>
      </c>
      <c r="AB72" s="1212">
        <f t="shared" ca="1" si="93"/>
        <v>0</v>
      </c>
      <c r="AC72" s="1212">
        <f t="shared" ca="1" si="93"/>
        <v>0</v>
      </c>
      <c r="AD72" s="1212">
        <f t="shared" ca="1" si="93"/>
        <v>0</v>
      </c>
      <c r="AE72" s="1212">
        <f t="shared" ca="1" si="93"/>
        <v>0</v>
      </c>
      <c r="AF72" s="1212">
        <f t="shared" ca="1" si="93"/>
        <v>0</v>
      </c>
      <c r="AG72" s="1212">
        <f t="shared" ca="1" si="93"/>
        <v>0</v>
      </c>
      <c r="AH72" s="1212">
        <f t="shared" ca="1" si="93"/>
        <v>0</v>
      </c>
      <c r="AI72" s="1212">
        <f t="shared" ca="1" si="93"/>
        <v>0</v>
      </c>
      <c r="AJ72" s="1212">
        <f t="shared" ca="1" si="93"/>
        <v>0</v>
      </c>
      <c r="AK72" s="1212">
        <f t="shared" ca="1" si="93"/>
        <v>0</v>
      </c>
      <c r="AL72" s="1212">
        <f t="shared" ca="1" si="93"/>
        <v>0</v>
      </c>
      <c r="AM72" s="1212">
        <f t="shared" ca="1" si="93"/>
        <v>0</v>
      </c>
      <c r="AN72" s="1212">
        <f t="shared" ca="1" si="93"/>
        <v>0</v>
      </c>
      <c r="AO72" s="1212">
        <f t="shared" ca="1" si="93"/>
        <v>0</v>
      </c>
      <c r="AP72" s="1212">
        <f t="shared" ca="1" si="93"/>
        <v>0</v>
      </c>
      <c r="AQ72" s="1212">
        <f t="shared" ca="1" si="93"/>
        <v>0</v>
      </c>
      <c r="AR72" s="1212">
        <f t="shared" ca="1" si="93"/>
        <v>0</v>
      </c>
      <c r="AS72" s="1212">
        <f t="shared" ca="1" si="93"/>
        <v>0</v>
      </c>
      <c r="AT72" s="1212">
        <f t="shared" ca="1" si="93"/>
        <v>0</v>
      </c>
      <c r="AU72" s="1212">
        <f t="shared" ca="1" si="93"/>
        <v>0</v>
      </c>
      <c r="AV72" s="1212">
        <f t="shared" ca="1" si="93"/>
        <v>0</v>
      </c>
      <c r="AW72" s="1212">
        <f t="shared" ca="1" si="93"/>
        <v>0</v>
      </c>
      <c r="AX72" s="1212">
        <f t="shared" ca="1" si="93"/>
        <v>0</v>
      </c>
      <c r="AY72" s="1212">
        <f t="shared" ca="1" si="93"/>
        <v>0</v>
      </c>
      <c r="AZ72" s="1212">
        <f t="shared" ca="1" si="93"/>
        <v>0</v>
      </c>
      <c r="BA72" s="1212">
        <f t="shared" ca="1" si="93"/>
        <v>0</v>
      </c>
      <c r="BB72" s="1212">
        <f t="shared" ca="1" si="93"/>
        <v>0</v>
      </c>
      <c r="BC72" s="1212">
        <f t="shared" ca="1" si="93"/>
        <v>0</v>
      </c>
      <c r="BD72" s="1212">
        <f t="shared" ca="1" si="93"/>
        <v>0</v>
      </c>
      <c r="BE72" s="1212">
        <f t="shared" ca="1" si="93"/>
        <v>0</v>
      </c>
      <c r="BF72" s="1212">
        <f t="shared" ca="1" si="93"/>
        <v>0</v>
      </c>
      <c r="BG72" s="1212">
        <f t="shared" ca="1" si="93"/>
        <v>0</v>
      </c>
      <c r="BH72" s="1212">
        <f t="shared" ca="1" si="93"/>
        <v>0</v>
      </c>
      <c r="BI72" s="1212">
        <f t="shared" ca="1" si="93"/>
        <v>0</v>
      </c>
      <c r="BJ72" s="1212">
        <f t="shared" ca="1" si="93"/>
        <v>0</v>
      </c>
      <c r="BK72" s="1212">
        <f t="shared" ca="1" si="93"/>
        <v>0</v>
      </c>
      <c r="BL72" s="1212">
        <f t="shared" ca="1" si="93"/>
        <v>0</v>
      </c>
      <c r="BM72" s="1212">
        <f t="shared" ca="1" si="93"/>
        <v>0</v>
      </c>
      <c r="BN72" s="1212">
        <f t="shared" ca="1" si="93"/>
        <v>0</v>
      </c>
      <c r="BO72" s="1212">
        <f t="shared" ca="1" si="93"/>
        <v>0</v>
      </c>
      <c r="BP72" s="1212">
        <f t="shared" ca="1" si="93"/>
        <v>0</v>
      </c>
      <c r="BQ72" s="1212">
        <f t="shared" ca="1" si="93"/>
        <v>0</v>
      </c>
      <c r="BR72" s="1212">
        <f t="shared" ref="BR72:CC72" ca="1" si="94">BR31*BR$19</f>
        <v>0</v>
      </c>
      <c r="BS72" s="1212">
        <f t="shared" ca="1" si="94"/>
        <v>0</v>
      </c>
      <c r="BT72" s="1212">
        <f t="shared" ca="1" si="94"/>
        <v>0</v>
      </c>
      <c r="BU72" s="1212">
        <f t="shared" ca="1" si="94"/>
        <v>0</v>
      </c>
      <c r="BV72" s="1212">
        <f t="shared" ca="1" si="94"/>
        <v>0</v>
      </c>
      <c r="BW72" s="1212">
        <f t="shared" ca="1" si="94"/>
        <v>0</v>
      </c>
      <c r="BX72" s="1212">
        <f t="shared" ca="1" si="94"/>
        <v>0</v>
      </c>
      <c r="BY72" s="1212">
        <f t="shared" ca="1" si="94"/>
        <v>0</v>
      </c>
      <c r="BZ72" s="1212">
        <f t="shared" ca="1" si="94"/>
        <v>0</v>
      </c>
      <c r="CA72" s="1212">
        <f t="shared" ca="1" si="94"/>
        <v>0</v>
      </c>
      <c r="CB72" s="1212">
        <f t="shared" ca="1" si="94"/>
        <v>0</v>
      </c>
      <c r="CC72" s="1212">
        <f t="shared" ca="1" si="94"/>
        <v>0</v>
      </c>
    </row>
    <row r="73" spans="1:81" s="63" customFormat="1" ht="3.75" customHeight="1">
      <c r="A73" s="111"/>
      <c r="B73" s="64"/>
      <c r="C73" s="65"/>
      <c r="D73" s="66"/>
      <c r="E73" s="1213"/>
      <c r="F73" s="1213"/>
      <c r="G73" s="1213"/>
      <c r="H73" s="1213"/>
      <c r="I73" s="1213"/>
      <c r="J73" s="1213"/>
      <c r="K73" s="1213"/>
      <c r="L73" s="1213"/>
      <c r="M73" s="1213"/>
      <c r="N73" s="1213"/>
      <c r="O73" s="1213"/>
      <c r="P73" s="1213"/>
      <c r="Q73" s="1213"/>
      <c r="R73" s="1213"/>
      <c r="S73" s="1213"/>
      <c r="T73" s="1213"/>
      <c r="U73" s="1213"/>
      <c r="V73" s="1213"/>
      <c r="W73" s="1213"/>
      <c r="X73" s="1213"/>
      <c r="Y73" s="1213"/>
      <c r="Z73" s="1213"/>
      <c r="AA73" s="1213"/>
      <c r="AB73" s="1213"/>
      <c r="AC73" s="1213"/>
      <c r="AD73" s="1213"/>
      <c r="AE73" s="1213"/>
      <c r="AF73" s="1213"/>
      <c r="AG73" s="1213"/>
      <c r="AH73" s="1213"/>
      <c r="AI73" s="1213"/>
      <c r="AJ73" s="1213"/>
      <c r="AK73" s="1213"/>
      <c r="AL73" s="1213"/>
      <c r="AM73" s="1213"/>
      <c r="AN73" s="1213"/>
      <c r="AO73" s="1213"/>
      <c r="AP73" s="1213"/>
      <c r="AQ73" s="1213"/>
      <c r="AR73" s="1213"/>
      <c r="AS73" s="1213"/>
      <c r="AT73" s="1213"/>
      <c r="AU73" s="1213"/>
      <c r="AV73" s="1213"/>
      <c r="AW73" s="1213"/>
      <c r="AX73" s="1213"/>
      <c r="AY73" s="1213"/>
      <c r="AZ73" s="1213"/>
      <c r="BA73" s="1213"/>
      <c r="BB73" s="1213"/>
      <c r="BC73" s="1213"/>
      <c r="BD73" s="1213"/>
      <c r="BE73" s="1213"/>
      <c r="BF73" s="1213"/>
      <c r="BG73" s="1213"/>
      <c r="BH73" s="1213"/>
      <c r="BI73" s="1213"/>
      <c r="BJ73" s="1213"/>
      <c r="BK73" s="1213"/>
      <c r="BL73" s="1213"/>
      <c r="BM73" s="1213"/>
      <c r="BN73" s="1213"/>
      <c r="BO73" s="1213"/>
      <c r="BP73" s="1213"/>
      <c r="BQ73" s="1213"/>
      <c r="BR73" s="1213"/>
      <c r="BS73" s="1213"/>
      <c r="BT73" s="1213"/>
      <c r="BU73" s="1213"/>
      <c r="BV73" s="1213"/>
      <c r="BW73" s="1213"/>
      <c r="BX73" s="1213"/>
      <c r="BY73" s="1213"/>
      <c r="BZ73" s="1213"/>
      <c r="CA73" s="1213"/>
      <c r="CB73" s="1213"/>
      <c r="CC73" s="1213"/>
    </row>
    <row r="74" spans="1:81" s="63" customFormat="1" ht="15.95" customHeight="1">
      <c r="A74" s="110">
        <v>28</v>
      </c>
      <c r="B74" s="62" t="s">
        <v>224</v>
      </c>
      <c r="C74" s="57"/>
      <c r="D74" s="428" t="str">
        <f>Entire_FiscalYear</f>
        <v>07/01/12 - 06/30/13</v>
      </c>
      <c r="E74" s="1212">
        <f ca="1">SUM(F74:CC74)</f>
        <v>0</v>
      </c>
      <c r="F74" s="1208">
        <f t="shared" ref="F74:BQ74" ca="1" si="95">F15-F34-F35-F36-F44-F45-F46-F54-F58-F62-F66-F70</f>
        <v>0</v>
      </c>
      <c r="G74" s="1208">
        <f t="shared" ca="1" si="95"/>
        <v>0</v>
      </c>
      <c r="H74" s="1208">
        <f t="shared" ca="1" si="95"/>
        <v>0</v>
      </c>
      <c r="I74" s="1208">
        <f t="shared" ca="1" si="95"/>
        <v>0</v>
      </c>
      <c r="J74" s="1208">
        <f t="shared" ca="1" si="95"/>
        <v>0</v>
      </c>
      <c r="K74" s="1208">
        <f t="shared" ca="1" si="95"/>
        <v>0</v>
      </c>
      <c r="L74" s="1208">
        <f t="shared" ca="1" si="95"/>
        <v>0</v>
      </c>
      <c r="M74" s="1208">
        <f t="shared" ca="1" si="95"/>
        <v>0</v>
      </c>
      <c r="N74" s="1208">
        <f t="shared" ca="1" si="95"/>
        <v>0</v>
      </c>
      <c r="O74" s="1208">
        <f t="shared" ca="1" si="95"/>
        <v>0</v>
      </c>
      <c r="P74" s="1208">
        <f t="shared" ca="1" si="95"/>
        <v>0</v>
      </c>
      <c r="Q74" s="1208">
        <f t="shared" ca="1" si="95"/>
        <v>0</v>
      </c>
      <c r="R74" s="1208">
        <f t="shared" ca="1" si="95"/>
        <v>0</v>
      </c>
      <c r="S74" s="1208">
        <f t="shared" ca="1" si="95"/>
        <v>0</v>
      </c>
      <c r="T74" s="1208">
        <f t="shared" ca="1" si="95"/>
        <v>0</v>
      </c>
      <c r="U74" s="1208">
        <f t="shared" ca="1" si="95"/>
        <v>0</v>
      </c>
      <c r="V74" s="1208">
        <f t="shared" ca="1" si="95"/>
        <v>0</v>
      </c>
      <c r="W74" s="1208">
        <f t="shared" ca="1" si="95"/>
        <v>0</v>
      </c>
      <c r="X74" s="1208">
        <f t="shared" ca="1" si="95"/>
        <v>0</v>
      </c>
      <c r="Y74" s="1208">
        <f t="shared" ca="1" si="95"/>
        <v>0</v>
      </c>
      <c r="Z74" s="1208">
        <f t="shared" ca="1" si="95"/>
        <v>0</v>
      </c>
      <c r="AA74" s="1208">
        <f t="shared" ca="1" si="95"/>
        <v>0</v>
      </c>
      <c r="AB74" s="1208">
        <f t="shared" ca="1" si="95"/>
        <v>0</v>
      </c>
      <c r="AC74" s="1208">
        <f t="shared" ca="1" si="95"/>
        <v>0</v>
      </c>
      <c r="AD74" s="1208">
        <f t="shared" ca="1" si="95"/>
        <v>0</v>
      </c>
      <c r="AE74" s="1208">
        <f t="shared" ca="1" si="95"/>
        <v>0</v>
      </c>
      <c r="AF74" s="1208">
        <f t="shared" ca="1" si="95"/>
        <v>0</v>
      </c>
      <c r="AG74" s="1208">
        <f t="shared" ca="1" si="95"/>
        <v>0</v>
      </c>
      <c r="AH74" s="1208">
        <f t="shared" ca="1" si="95"/>
        <v>0</v>
      </c>
      <c r="AI74" s="1208">
        <f t="shared" ca="1" si="95"/>
        <v>0</v>
      </c>
      <c r="AJ74" s="1208">
        <f t="shared" ca="1" si="95"/>
        <v>0</v>
      </c>
      <c r="AK74" s="1208">
        <f t="shared" ca="1" si="95"/>
        <v>0</v>
      </c>
      <c r="AL74" s="1208">
        <f t="shared" ca="1" si="95"/>
        <v>0</v>
      </c>
      <c r="AM74" s="1208">
        <f t="shared" ca="1" si="95"/>
        <v>0</v>
      </c>
      <c r="AN74" s="1208">
        <f t="shared" ca="1" si="95"/>
        <v>0</v>
      </c>
      <c r="AO74" s="1208">
        <f t="shared" ca="1" si="95"/>
        <v>0</v>
      </c>
      <c r="AP74" s="1208">
        <f t="shared" ca="1" si="95"/>
        <v>0</v>
      </c>
      <c r="AQ74" s="1208">
        <f t="shared" ca="1" si="95"/>
        <v>0</v>
      </c>
      <c r="AR74" s="1208">
        <f t="shared" ca="1" si="95"/>
        <v>0</v>
      </c>
      <c r="AS74" s="1208">
        <f t="shared" ca="1" si="95"/>
        <v>0</v>
      </c>
      <c r="AT74" s="1208">
        <f t="shared" ca="1" si="95"/>
        <v>0</v>
      </c>
      <c r="AU74" s="1208">
        <f t="shared" ca="1" si="95"/>
        <v>0</v>
      </c>
      <c r="AV74" s="1208">
        <f t="shared" ca="1" si="95"/>
        <v>0</v>
      </c>
      <c r="AW74" s="1208">
        <f t="shared" ca="1" si="95"/>
        <v>0</v>
      </c>
      <c r="AX74" s="1208">
        <f t="shared" ca="1" si="95"/>
        <v>0</v>
      </c>
      <c r="AY74" s="1208">
        <f t="shared" ca="1" si="95"/>
        <v>0</v>
      </c>
      <c r="AZ74" s="1208">
        <f t="shared" ca="1" si="95"/>
        <v>0</v>
      </c>
      <c r="BA74" s="1208">
        <f t="shared" ca="1" si="95"/>
        <v>0</v>
      </c>
      <c r="BB74" s="1208">
        <f t="shared" ca="1" si="95"/>
        <v>0</v>
      </c>
      <c r="BC74" s="1208">
        <f t="shared" ca="1" si="95"/>
        <v>0</v>
      </c>
      <c r="BD74" s="1208">
        <f t="shared" ca="1" si="95"/>
        <v>0</v>
      </c>
      <c r="BE74" s="1208">
        <f t="shared" ca="1" si="95"/>
        <v>0</v>
      </c>
      <c r="BF74" s="1208">
        <f t="shared" ca="1" si="95"/>
        <v>0</v>
      </c>
      <c r="BG74" s="1208">
        <f t="shared" ca="1" si="95"/>
        <v>0</v>
      </c>
      <c r="BH74" s="1208">
        <f t="shared" ca="1" si="95"/>
        <v>0</v>
      </c>
      <c r="BI74" s="1208">
        <f t="shared" ca="1" si="95"/>
        <v>0</v>
      </c>
      <c r="BJ74" s="1208">
        <f t="shared" ca="1" si="95"/>
        <v>0</v>
      </c>
      <c r="BK74" s="1208">
        <f t="shared" ca="1" si="95"/>
        <v>0</v>
      </c>
      <c r="BL74" s="1208">
        <f t="shared" ca="1" si="95"/>
        <v>0</v>
      </c>
      <c r="BM74" s="1208">
        <f t="shared" ca="1" si="95"/>
        <v>0</v>
      </c>
      <c r="BN74" s="1208">
        <f t="shared" ca="1" si="95"/>
        <v>0</v>
      </c>
      <c r="BO74" s="1208">
        <f t="shared" ca="1" si="95"/>
        <v>0</v>
      </c>
      <c r="BP74" s="1208">
        <f t="shared" ca="1" si="95"/>
        <v>0</v>
      </c>
      <c r="BQ74" s="1208">
        <f t="shared" ca="1" si="95"/>
        <v>0</v>
      </c>
      <c r="BR74" s="1208">
        <f t="shared" ref="BR74:CC74" ca="1" si="96">BR15-BR34-BR35-BR36-BR44-BR45-BR46-BR54-BR58-BR62-BR66-BR70</f>
        <v>0</v>
      </c>
      <c r="BS74" s="1208">
        <f t="shared" ca="1" si="96"/>
        <v>0</v>
      </c>
      <c r="BT74" s="1208">
        <f t="shared" ca="1" si="96"/>
        <v>0</v>
      </c>
      <c r="BU74" s="1208">
        <f t="shared" ca="1" si="96"/>
        <v>0</v>
      </c>
      <c r="BV74" s="1208">
        <f t="shared" ca="1" si="96"/>
        <v>0</v>
      </c>
      <c r="BW74" s="1208">
        <f t="shared" ca="1" si="96"/>
        <v>0</v>
      </c>
      <c r="BX74" s="1208">
        <f t="shared" ca="1" si="96"/>
        <v>0</v>
      </c>
      <c r="BY74" s="1208">
        <f t="shared" ca="1" si="96"/>
        <v>0</v>
      </c>
      <c r="BZ74" s="1208">
        <f t="shared" ca="1" si="96"/>
        <v>0</v>
      </c>
      <c r="CA74" s="1208">
        <f t="shared" ca="1" si="96"/>
        <v>0</v>
      </c>
      <c r="CB74" s="1208">
        <f t="shared" ca="1" si="96"/>
        <v>0</v>
      </c>
      <c r="CC74" s="1208">
        <f t="shared" ca="1" si="96"/>
        <v>0</v>
      </c>
    </row>
  </sheetData>
  <sheetProtection password="F140" sheet="1" objects="1" scenarios="1"/>
  <mergeCells count="25">
    <mergeCell ref="A3:E3"/>
    <mergeCell ref="B13:D13"/>
    <mergeCell ref="B14:D14"/>
    <mergeCell ref="B15:D15"/>
    <mergeCell ref="B50:C52"/>
    <mergeCell ref="B47:C49"/>
    <mergeCell ref="E10:E11"/>
    <mergeCell ref="B37:C39"/>
    <mergeCell ref="B40:C42"/>
    <mergeCell ref="B24:C26"/>
    <mergeCell ref="B27:C27"/>
    <mergeCell ref="B31:C31"/>
    <mergeCell ref="B32:D32"/>
    <mergeCell ref="B34:C36"/>
    <mergeCell ref="B44:C46"/>
    <mergeCell ref="B17:D17"/>
    <mergeCell ref="B21:C23"/>
    <mergeCell ref="B18:D18"/>
    <mergeCell ref="B19:D19"/>
    <mergeCell ref="B54:C54"/>
    <mergeCell ref="B60:C60"/>
    <mergeCell ref="B55:C55"/>
    <mergeCell ref="B56:C56"/>
    <mergeCell ref="B58:C58"/>
    <mergeCell ref="B59:C59"/>
  </mergeCells>
  <phoneticPr fontId="91" type="noConversion"/>
  <pageMargins left="0.5" right="0.5" top="0.5" bottom="0.75" header="0.5" footer="0.5"/>
  <pageSetup paperSize="5" scale="70" fitToWidth="0" orientation="landscape" r:id="rId1"/>
  <headerFooter alignWithMargins="0">
    <oddFooter>&amp;R&amp;"Arial,Regular"&amp;8MH1966_MODE15_(2)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19">
    <pageSetUpPr fitToPage="1"/>
  </sheetPr>
  <dimension ref="A1:R19"/>
  <sheetViews>
    <sheetView zoomScale="75" zoomScaleNormal="75" workbookViewId="0"/>
  </sheetViews>
  <sheetFormatPr defaultRowHeight="15"/>
  <cols>
    <col min="1" max="1" width="3.88671875" style="46" customWidth="1"/>
    <col min="2" max="2" width="14.21875" style="46" customWidth="1"/>
    <col min="3" max="3" width="20.5546875" style="46" customWidth="1"/>
    <col min="4" max="4" width="2" style="46" customWidth="1"/>
    <col min="5" max="5" width="14.21875" style="46" customWidth="1"/>
    <col min="6" max="18" width="11.44140625" style="46" customWidth="1"/>
    <col min="19" max="16384" width="8.88671875" style="67"/>
  </cols>
  <sheetData>
    <row r="1" spans="1:18" s="46" customFormat="1" ht="15.75" customHeight="1" thickBot="1">
      <c r="A1" s="482" t="s">
        <v>624</v>
      </c>
      <c r="B1" s="452"/>
      <c r="C1" s="452"/>
      <c r="D1" s="452"/>
      <c r="E1" s="453"/>
      <c r="F1" s="453"/>
      <c r="G1" s="453"/>
      <c r="H1" s="453"/>
      <c r="I1" s="453"/>
      <c r="J1" s="453"/>
      <c r="K1" s="485" t="s">
        <v>1012</v>
      </c>
      <c r="L1" s="456"/>
      <c r="M1" s="456"/>
      <c r="N1" s="456"/>
      <c r="O1" s="456"/>
      <c r="P1" s="456"/>
      <c r="Q1" s="456"/>
      <c r="R1" s="488" t="s">
        <v>1012</v>
      </c>
    </row>
    <row r="2" spans="1:18" s="46" customFormat="1" ht="15.75" customHeight="1" thickTop="1">
      <c r="A2" s="483" t="s">
        <v>455</v>
      </c>
      <c r="G2" s="49"/>
      <c r="I2" s="263"/>
      <c r="N2" s="49"/>
      <c r="P2" s="263"/>
    </row>
    <row r="3" spans="1:18" s="46" customFormat="1" ht="31.7" customHeight="1">
      <c r="A3" s="1462" t="s">
        <v>636</v>
      </c>
      <c r="B3" s="1318"/>
      <c r="C3" s="1318"/>
      <c r="D3" s="1318"/>
      <c r="E3" s="1318"/>
      <c r="G3" s="285"/>
      <c r="I3" s="263"/>
      <c r="K3" s="486" t="str">
        <f ca="1">IF(L12&lt;&gt;"","PAGE 1 OF 2","PAGE 1 OF 1")</f>
        <v>PAGE 1 OF 1</v>
      </c>
      <c r="N3" s="285"/>
      <c r="P3" s="263"/>
      <c r="R3" s="486" t="s">
        <v>206</v>
      </c>
    </row>
    <row r="4" spans="1:18" s="46" customFormat="1" ht="15.75" customHeight="1">
      <c r="A4" s="907" t="str">
        <f>"MH1966 "&amp;Revision_Date</f>
        <v>MH1966 (Rev. 9/2013)</v>
      </c>
      <c r="G4" s="49"/>
      <c r="I4" s="263"/>
      <c r="K4" s="487" t="str">
        <f>"FISCAL YEAR "&amp; FiscalYear_with_Dash</f>
        <v>FISCAL YEAR 2012 - 2013</v>
      </c>
      <c r="N4" s="49"/>
      <c r="P4" s="263"/>
      <c r="R4" s="487" t="str">
        <f>"FISCAL YEAR "&amp; FiscalYear_with_Dash</f>
        <v>FISCAL YEAR 2012 - 2013</v>
      </c>
    </row>
    <row r="5" spans="1:18" s="46" customFormat="1" ht="15.75" customHeight="1">
      <c r="A5" s="44"/>
      <c r="B5" s="45"/>
      <c r="C5" s="45"/>
      <c r="D5" s="45"/>
      <c r="E5" s="45"/>
      <c r="F5" s="45"/>
      <c r="G5" s="45"/>
      <c r="H5" s="45"/>
      <c r="I5" s="45"/>
      <c r="J5" s="45"/>
      <c r="K5" s="44"/>
      <c r="L5" s="45"/>
      <c r="M5" s="45"/>
      <c r="N5" s="45"/>
      <c r="O5" s="45"/>
      <c r="P5" s="45"/>
      <c r="Q5" s="45"/>
      <c r="R5" s="44"/>
    </row>
    <row r="6" spans="1:18" s="46" customFormat="1" ht="15.75" customHeight="1">
      <c r="A6" s="1443" t="s">
        <v>174</v>
      </c>
      <c r="B6" s="1443"/>
      <c r="C6" s="344">
        <f>County_Name</f>
        <v>0</v>
      </c>
      <c r="D6" s="259"/>
      <c r="E6" s="259">
        <v>19</v>
      </c>
      <c r="F6" s="259">
        <f ca="1">GetIndex(E6)</f>
        <v>0</v>
      </c>
      <c r="G6" s="259">
        <f t="shared" ref="G6:R6" ca="1" si="0">GetIndex(F6)</f>
        <v>0</v>
      </c>
      <c r="H6" s="259">
        <f t="shared" ca="1" si="0"/>
        <v>0</v>
      </c>
      <c r="I6" s="259">
        <f t="shared" ca="1" si="0"/>
        <v>0</v>
      </c>
      <c r="J6" s="259">
        <f t="shared" ca="1" si="0"/>
        <v>0</v>
      </c>
      <c r="K6" s="259">
        <f t="shared" ca="1" si="0"/>
        <v>0</v>
      </c>
      <c r="L6" s="259">
        <f t="shared" ca="1" si="0"/>
        <v>0</v>
      </c>
      <c r="M6" s="259">
        <f t="shared" ca="1" si="0"/>
        <v>0</v>
      </c>
      <c r="N6" s="259">
        <f t="shared" ca="1" si="0"/>
        <v>0</v>
      </c>
      <c r="O6" s="259">
        <f t="shared" ca="1" si="0"/>
        <v>0</v>
      </c>
      <c r="P6" s="259">
        <f t="shared" ca="1" si="0"/>
        <v>0</v>
      </c>
      <c r="Q6" s="259">
        <f t="shared" ca="1" si="0"/>
        <v>0</v>
      </c>
      <c r="R6" s="259">
        <f t="shared" ca="1" si="0"/>
        <v>0</v>
      </c>
    </row>
    <row r="7" spans="1:18" s="46" customFormat="1" ht="15.75" customHeight="1">
      <c r="A7" s="1443" t="s">
        <v>175</v>
      </c>
      <c r="B7" s="1443"/>
      <c r="C7" s="344">
        <f>County_Code</f>
        <v>0</v>
      </c>
      <c r="E7" s="45"/>
      <c r="F7" s="47" t="str">
        <f ca="1">GetInfo("Settlement Type", F6)</f>
        <v/>
      </c>
      <c r="G7" s="47" t="str">
        <f t="shared" ref="G7:R7" ca="1" si="1">GetInfo("Settlement Type", G6)</f>
        <v/>
      </c>
      <c r="H7" s="47" t="str">
        <f t="shared" ca="1" si="1"/>
        <v/>
      </c>
      <c r="I7" s="47" t="str">
        <f t="shared" ca="1" si="1"/>
        <v/>
      </c>
      <c r="J7" s="47" t="str">
        <f t="shared" ca="1" si="1"/>
        <v/>
      </c>
      <c r="K7" s="47" t="str">
        <f t="shared" ca="1" si="1"/>
        <v/>
      </c>
      <c r="L7" s="47" t="str">
        <f t="shared" ca="1" si="1"/>
        <v/>
      </c>
      <c r="M7" s="47" t="str">
        <f t="shared" ca="1" si="1"/>
        <v/>
      </c>
      <c r="N7" s="47" t="str">
        <f t="shared" ca="1" si="1"/>
        <v/>
      </c>
      <c r="O7" s="47" t="str">
        <f t="shared" ca="1" si="1"/>
        <v/>
      </c>
      <c r="P7" s="47" t="str">
        <f t="shared" ca="1" si="1"/>
        <v/>
      </c>
      <c r="Q7" s="47" t="str">
        <f t="shared" ca="1" si="1"/>
        <v/>
      </c>
      <c r="R7" s="47" t="str">
        <f t="shared" ca="1" si="1"/>
        <v/>
      </c>
    </row>
    <row r="8" spans="1:18" s="46" customFormat="1" ht="4.1500000000000004" customHeight="1">
      <c r="A8" s="763"/>
      <c r="B8" s="49"/>
      <c r="C8" s="347"/>
      <c r="D8" s="49"/>
      <c r="R8" s="50"/>
    </row>
    <row r="9" spans="1:18" s="54" customFormat="1" ht="15" customHeight="1">
      <c r="A9" s="1424" t="s">
        <v>176</v>
      </c>
      <c r="B9" s="1425"/>
      <c r="C9" s="346">
        <f>MH1900_INFO!B7</f>
        <v>0</v>
      </c>
      <c r="D9" s="335"/>
      <c r="E9" s="761" t="s">
        <v>161</v>
      </c>
      <c r="F9" s="754" t="s">
        <v>162</v>
      </c>
      <c r="G9" s="754" t="s">
        <v>132</v>
      </c>
      <c r="H9" s="754" t="s">
        <v>163</v>
      </c>
      <c r="I9" s="754" t="s">
        <v>164</v>
      </c>
      <c r="J9" s="754" t="s">
        <v>401</v>
      </c>
      <c r="K9" s="754" t="s">
        <v>166</v>
      </c>
      <c r="L9" s="761" t="s">
        <v>133</v>
      </c>
      <c r="M9" s="754" t="s">
        <v>167</v>
      </c>
      <c r="N9" s="754" t="s">
        <v>168</v>
      </c>
      <c r="O9" s="754" t="s">
        <v>169</v>
      </c>
      <c r="P9" s="754" t="s">
        <v>170</v>
      </c>
      <c r="Q9" s="754" t="s">
        <v>171</v>
      </c>
      <c r="R9" s="754" t="s">
        <v>316</v>
      </c>
    </row>
    <row r="10" spans="1:18" s="54" customFormat="1" ht="15" customHeight="1">
      <c r="A10" s="1424" t="s">
        <v>177</v>
      </c>
      <c r="B10" s="1425"/>
      <c r="C10" s="346">
        <f>MH1900_INFO!B8</f>
        <v>0</v>
      </c>
      <c r="D10" s="335"/>
      <c r="E10" s="766"/>
      <c r="F10" s="767" t="s">
        <v>172</v>
      </c>
      <c r="G10" s="767" t="s">
        <v>172</v>
      </c>
      <c r="H10" s="767" t="s">
        <v>172</v>
      </c>
      <c r="I10" s="767" t="s">
        <v>172</v>
      </c>
      <c r="J10" s="767" t="s">
        <v>172</v>
      </c>
      <c r="K10" s="754" t="s">
        <v>172</v>
      </c>
      <c r="L10" s="767" t="s">
        <v>172</v>
      </c>
      <c r="M10" s="767" t="s">
        <v>172</v>
      </c>
      <c r="N10" s="767" t="s">
        <v>172</v>
      </c>
      <c r="O10" s="767" t="s">
        <v>172</v>
      </c>
      <c r="P10" s="767" t="s">
        <v>172</v>
      </c>
      <c r="Q10" s="767" t="s">
        <v>172</v>
      </c>
      <c r="R10" s="754" t="s">
        <v>172</v>
      </c>
    </row>
    <row r="11" spans="1:18" s="54" customFormat="1" ht="15" customHeight="1">
      <c r="A11" s="1424" t="s">
        <v>207</v>
      </c>
      <c r="B11" s="1425"/>
      <c r="C11" s="1454" t="s">
        <v>619</v>
      </c>
      <c r="D11" s="1455"/>
      <c r="E11" s="769" t="s">
        <v>208</v>
      </c>
      <c r="F11" s="766" t="s">
        <v>173</v>
      </c>
      <c r="G11" s="766" t="s">
        <v>173</v>
      </c>
      <c r="H11" s="766" t="s">
        <v>173</v>
      </c>
      <c r="I11" s="766" t="s">
        <v>173</v>
      </c>
      <c r="J11" s="766" t="s">
        <v>173</v>
      </c>
      <c r="K11" s="755" t="s">
        <v>173</v>
      </c>
      <c r="L11" s="768" t="s">
        <v>173</v>
      </c>
      <c r="M11" s="768" t="s">
        <v>173</v>
      </c>
      <c r="N11" s="768" t="s">
        <v>173</v>
      </c>
      <c r="O11" s="768" t="s">
        <v>173</v>
      </c>
      <c r="P11" s="768" t="s">
        <v>173</v>
      </c>
      <c r="Q11" s="768" t="s">
        <v>173</v>
      </c>
      <c r="R11" s="756" t="s">
        <v>173</v>
      </c>
    </row>
    <row r="12" spans="1:18" s="54" customFormat="1" ht="15.75">
      <c r="A12" s="1430"/>
      <c r="B12" s="1421"/>
      <c r="C12" s="1421"/>
      <c r="D12" s="1431"/>
      <c r="E12" s="753"/>
      <c r="F12" s="757" t="str">
        <f ca="1">GetInfo("Service Function", F6)</f>
        <v/>
      </c>
      <c r="G12" s="757" t="str">
        <f t="shared" ref="G12:R12" ca="1" si="2">GetInfo("Service Function", G6)</f>
        <v/>
      </c>
      <c r="H12" s="757" t="str">
        <f t="shared" ca="1" si="2"/>
        <v/>
      </c>
      <c r="I12" s="757" t="str">
        <f t="shared" ca="1" si="2"/>
        <v/>
      </c>
      <c r="J12" s="757" t="str">
        <f t="shared" ca="1" si="2"/>
        <v/>
      </c>
      <c r="K12" s="757" t="str">
        <f t="shared" ca="1" si="2"/>
        <v/>
      </c>
      <c r="L12" s="757" t="str">
        <f t="shared" ca="1" si="2"/>
        <v/>
      </c>
      <c r="M12" s="757" t="str">
        <f t="shared" ca="1" si="2"/>
        <v/>
      </c>
      <c r="N12" s="757" t="str">
        <f t="shared" ca="1" si="2"/>
        <v/>
      </c>
      <c r="O12" s="757" t="str">
        <f t="shared" ca="1" si="2"/>
        <v/>
      </c>
      <c r="P12" s="757" t="str">
        <f t="shared" ca="1" si="2"/>
        <v/>
      </c>
      <c r="Q12" s="757" t="str">
        <f t="shared" ca="1" si="2"/>
        <v/>
      </c>
      <c r="R12" s="757" t="str">
        <f t="shared" ca="1" si="2"/>
        <v/>
      </c>
    </row>
    <row r="13" spans="1:18" s="63" customFormat="1" ht="15" customHeight="1">
      <c r="A13" s="110">
        <v>1</v>
      </c>
      <c r="B13" s="1413" t="s">
        <v>209</v>
      </c>
      <c r="C13" s="1442"/>
      <c r="D13" s="1422"/>
      <c r="E13" s="1209">
        <f>SUM(F13:K13,L13:R13)</f>
        <v>0</v>
      </c>
      <c r="F13" s="1209">
        <f t="shared" ref="F13:R13" si="3">IF($E$15&gt;0,F15/$E$15,0)</f>
        <v>0</v>
      </c>
      <c r="G13" s="1209">
        <f t="shared" si="3"/>
        <v>0</v>
      </c>
      <c r="H13" s="1209">
        <f t="shared" si="3"/>
        <v>0</v>
      </c>
      <c r="I13" s="1209">
        <f t="shared" si="3"/>
        <v>0</v>
      </c>
      <c r="J13" s="1209">
        <f t="shared" si="3"/>
        <v>0</v>
      </c>
      <c r="K13" s="1209">
        <f t="shared" si="3"/>
        <v>0</v>
      </c>
      <c r="L13" s="1209">
        <f t="shared" si="3"/>
        <v>0</v>
      </c>
      <c r="M13" s="1209">
        <f t="shared" si="3"/>
        <v>0</v>
      </c>
      <c r="N13" s="1209">
        <f t="shared" si="3"/>
        <v>0</v>
      </c>
      <c r="O13" s="1209">
        <f t="shared" si="3"/>
        <v>0</v>
      </c>
      <c r="P13" s="1209">
        <f t="shared" si="3"/>
        <v>0</v>
      </c>
      <c r="Q13" s="1209">
        <f t="shared" si="3"/>
        <v>0</v>
      </c>
      <c r="R13" s="1209">
        <f t="shared" si="3"/>
        <v>0</v>
      </c>
    </row>
    <row r="14" spans="1:18" s="63" customFormat="1" ht="15" customHeight="1">
      <c r="A14" s="110">
        <v>2</v>
      </c>
      <c r="B14" s="1413" t="s">
        <v>210</v>
      </c>
      <c r="C14" s="1442"/>
      <c r="D14" s="1422"/>
      <c r="E14" s="1213"/>
      <c r="F14" s="1208">
        <f ca="1">GetInfo("Total Units", F6)</f>
        <v>0</v>
      </c>
      <c r="G14" s="1208">
        <f t="shared" ref="G14:R14" ca="1" si="4">GetInfo("Total Units", G6)</f>
        <v>0</v>
      </c>
      <c r="H14" s="1208">
        <f t="shared" ca="1" si="4"/>
        <v>0</v>
      </c>
      <c r="I14" s="1208">
        <f t="shared" ca="1" si="4"/>
        <v>0</v>
      </c>
      <c r="J14" s="1208">
        <f t="shared" ca="1" si="4"/>
        <v>0</v>
      </c>
      <c r="K14" s="1208">
        <f t="shared" ca="1" si="4"/>
        <v>0</v>
      </c>
      <c r="L14" s="1208">
        <f t="shared" ca="1" si="4"/>
        <v>0</v>
      </c>
      <c r="M14" s="1208">
        <f t="shared" ca="1" si="4"/>
        <v>0</v>
      </c>
      <c r="N14" s="1208">
        <f t="shared" ca="1" si="4"/>
        <v>0</v>
      </c>
      <c r="O14" s="1208">
        <f t="shared" ca="1" si="4"/>
        <v>0</v>
      </c>
      <c r="P14" s="1208">
        <f t="shared" ca="1" si="4"/>
        <v>0</v>
      </c>
      <c r="Q14" s="1208">
        <f t="shared" ca="1" si="4"/>
        <v>0</v>
      </c>
      <c r="R14" s="1208">
        <f t="shared" ca="1" si="4"/>
        <v>0</v>
      </c>
    </row>
    <row r="15" spans="1:18" s="63" customFormat="1" ht="15" customHeight="1">
      <c r="A15" s="110">
        <v>3</v>
      </c>
      <c r="B15" s="1413" t="s">
        <v>211</v>
      </c>
      <c r="C15" s="1442"/>
      <c r="D15" s="1422"/>
      <c r="E15" s="1208">
        <f>'MH1964'!F18</f>
        <v>0</v>
      </c>
      <c r="F15" s="1208">
        <f ca="1">GetInfo("Gross Cost", F6)</f>
        <v>0</v>
      </c>
      <c r="G15" s="1208">
        <f t="shared" ref="G15:R15" ca="1" si="5">GetInfo("Gross Cost", G6)</f>
        <v>0</v>
      </c>
      <c r="H15" s="1208">
        <f t="shared" ca="1" si="5"/>
        <v>0</v>
      </c>
      <c r="I15" s="1208">
        <f t="shared" ca="1" si="5"/>
        <v>0</v>
      </c>
      <c r="J15" s="1208">
        <f t="shared" ca="1" si="5"/>
        <v>0</v>
      </c>
      <c r="K15" s="1208">
        <f t="shared" ca="1" si="5"/>
        <v>0</v>
      </c>
      <c r="L15" s="1208">
        <f t="shared" ca="1" si="5"/>
        <v>0</v>
      </c>
      <c r="M15" s="1208">
        <f t="shared" ca="1" si="5"/>
        <v>0</v>
      </c>
      <c r="N15" s="1208">
        <f t="shared" ca="1" si="5"/>
        <v>0</v>
      </c>
      <c r="O15" s="1208">
        <f t="shared" ca="1" si="5"/>
        <v>0</v>
      </c>
      <c r="P15" s="1208">
        <f t="shared" ca="1" si="5"/>
        <v>0</v>
      </c>
      <c r="Q15" s="1208">
        <f t="shared" ca="1" si="5"/>
        <v>0</v>
      </c>
      <c r="R15" s="1208">
        <f t="shared" ca="1" si="5"/>
        <v>0</v>
      </c>
    </row>
    <row r="16" spans="1:18" s="63" customFormat="1" ht="6.95" customHeight="1">
      <c r="A16" s="111"/>
      <c r="B16" s="64"/>
      <c r="C16" s="65"/>
      <c r="D16" s="66"/>
      <c r="E16" s="1210"/>
      <c r="F16" s="1210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210"/>
    </row>
    <row r="17" spans="1:18" s="63" customFormat="1" ht="15" customHeight="1">
      <c r="A17" s="110">
        <v>4</v>
      </c>
      <c r="B17" s="1413" t="s">
        <v>146</v>
      </c>
      <c r="C17" s="1442"/>
      <c r="D17" s="1422"/>
      <c r="E17" s="1210"/>
      <c r="F17" s="1214">
        <f ca="1">IF(F14=0,0,F15/F14)</f>
        <v>0</v>
      </c>
      <c r="G17" s="1214">
        <f t="shared" ref="G17:R17" ca="1" si="6">IF(G14=0,0,G15/G14)</f>
        <v>0</v>
      </c>
      <c r="H17" s="1214">
        <f t="shared" ca="1" si="6"/>
        <v>0</v>
      </c>
      <c r="I17" s="1214">
        <f t="shared" ca="1" si="6"/>
        <v>0</v>
      </c>
      <c r="J17" s="1214">
        <f t="shared" ca="1" si="6"/>
        <v>0</v>
      </c>
      <c r="K17" s="1214">
        <f t="shared" ca="1" si="6"/>
        <v>0</v>
      </c>
      <c r="L17" s="1214">
        <f t="shared" ca="1" si="6"/>
        <v>0</v>
      </c>
      <c r="M17" s="1214">
        <f t="shared" ca="1" si="6"/>
        <v>0</v>
      </c>
      <c r="N17" s="1214">
        <f t="shared" ca="1" si="6"/>
        <v>0</v>
      </c>
      <c r="O17" s="1214">
        <f t="shared" ca="1" si="6"/>
        <v>0</v>
      </c>
      <c r="P17" s="1214">
        <f t="shared" ca="1" si="6"/>
        <v>0</v>
      </c>
      <c r="Q17" s="1214">
        <f t="shared" ca="1" si="6"/>
        <v>0</v>
      </c>
      <c r="R17" s="1214">
        <f t="shared" ca="1" si="6"/>
        <v>0</v>
      </c>
    </row>
    <row r="18" spans="1:18" s="63" customFormat="1" ht="15.75" customHeight="1">
      <c r="A18" s="110">
        <v>5</v>
      </c>
      <c r="B18" s="1463" t="s">
        <v>217</v>
      </c>
      <c r="C18" s="1464"/>
      <c r="D18" s="1465"/>
      <c r="E18" s="1213"/>
      <c r="F18" s="1212">
        <f t="shared" ref="F18:R18" ca="1" si="7">F14</f>
        <v>0</v>
      </c>
      <c r="G18" s="1212">
        <f t="shared" ca="1" si="7"/>
        <v>0</v>
      </c>
      <c r="H18" s="1212">
        <f t="shared" ca="1" si="7"/>
        <v>0</v>
      </c>
      <c r="I18" s="1212">
        <f t="shared" ca="1" si="7"/>
        <v>0</v>
      </c>
      <c r="J18" s="1212">
        <f t="shared" ca="1" si="7"/>
        <v>0</v>
      </c>
      <c r="K18" s="1212">
        <f t="shared" ca="1" si="7"/>
        <v>0</v>
      </c>
      <c r="L18" s="1212">
        <f t="shared" ca="1" si="7"/>
        <v>0</v>
      </c>
      <c r="M18" s="1212">
        <f t="shared" ca="1" si="7"/>
        <v>0</v>
      </c>
      <c r="N18" s="1212">
        <f t="shared" ca="1" si="7"/>
        <v>0</v>
      </c>
      <c r="O18" s="1212">
        <f t="shared" ca="1" si="7"/>
        <v>0</v>
      </c>
      <c r="P18" s="1212">
        <f t="shared" ca="1" si="7"/>
        <v>0</v>
      </c>
      <c r="Q18" s="1212">
        <f t="shared" ca="1" si="7"/>
        <v>0</v>
      </c>
      <c r="R18" s="1212">
        <f t="shared" ca="1" si="7"/>
        <v>0</v>
      </c>
    </row>
    <row r="19" spans="1:18" s="63" customFormat="1" ht="6.75" customHeight="1">
      <c r="A19" s="111"/>
      <c r="B19" s="64"/>
      <c r="C19" s="65"/>
      <c r="D19" s="66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</row>
  </sheetData>
  <sheetProtection password="F140" sheet="1" objects="1" scenarios="1"/>
  <customSheetViews>
    <customSheetView guid="{3C347D85-A9C8-40DE-8556-FF44E8446C58}" scale="75" showGridLines="0" fitToPage="1" showRuler="0">
      <pageMargins left="0.5" right="0.5" top="0.5" bottom="0.5" header="0.5" footer="0.5"/>
      <printOptions horizontalCentered="1" verticalCentered="1"/>
      <pageSetup paperSize="5" scale="99" orientation="landscape" r:id="rId1"/>
      <headerFooter alignWithMargins="0">
        <oddFooter>&amp;L&amp;"Arial"&amp;08J:\Tst\CFRS\DEVELMNT\CR20042005\CFRS_20042005_CC99999X_(V8.01Beta)_Detail_Template.xls&amp;R&amp;"Arial"&amp;08MH1966_MODE45</oddFooter>
      </headerFooter>
    </customSheetView>
  </customSheetViews>
  <mergeCells count="13">
    <mergeCell ref="B18:D18"/>
    <mergeCell ref="A11:B11"/>
    <mergeCell ref="C11:D11"/>
    <mergeCell ref="B15:D15"/>
    <mergeCell ref="A12:D12"/>
    <mergeCell ref="B13:D13"/>
    <mergeCell ref="B14:D14"/>
    <mergeCell ref="A3:E3"/>
    <mergeCell ref="B17:D17"/>
    <mergeCell ref="A6:B6"/>
    <mergeCell ref="A7:B7"/>
    <mergeCell ref="A9:B9"/>
    <mergeCell ref="A10:B10"/>
  </mergeCells>
  <phoneticPr fontId="0" type="noConversion"/>
  <printOptions horizontalCentered="1"/>
  <pageMargins left="0.5" right="0.5" top="0.5" bottom="0.5" header="0.5" footer="0.5"/>
  <pageSetup paperSize="5" orientation="landscape" r:id="rId2"/>
  <headerFooter alignWithMargins="0">
    <oddFooter>&amp;R&amp;"Arial"&amp;08MH1966_MODE45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0">
    <pageSetUpPr fitToPage="1"/>
  </sheetPr>
  <dimension ref="A1:R19"/>
  <sheetViews>
    <sheetView zoomScale="75" zoomScaleNormal="75" workbookViewId="0"/>
  </sheetViews>
  <sheetFormatPr defaultRowHeight="15"/>
  <cols>
    <col min="1" max="1" width="3.88671875" style="46" customWidth="1"/>
    <col min="2" max="2" width="14.21875" style="46" customWidth="1"/>
    <col min="3" max="3" width="25.88671875" style="46" customWidth="1"/>
    <col min="4" max="4" width="7.109375" style="46" customWidth="1"/>
    <col min="5" max="5" width="14.21875" style="46" customWidth="1"/>
    <col min="6" max="18" width="11.44140625" style="46" customWidth="1"/>
    <col min="19" max="16384" width="8.88671875" style="67"/>
  </cols>
  <sheetData>
    <row r="1" spans="1:18" s="203" customFormat="1" ht="15.75" customHeight="1" thickBot="1">
      <c r="A1" s="922" t="s">
        <v>624</v>
      </c>
      <c r="B1" s="452"/>
      <c r="C1" s="452"/>
      <c r="D1" s="452"/>
      <c r="E1" s="453"/>
      <c r="F1" s="453"/>
      <c r="G1" s="453"/>
      <c r="H1" s="453"/>
      <c r="I1" s="453"/>
      <c r="J1" s="453"/>
      <c r="K1" s="924" t="s">
        <v>1012</v>
      </c>
      <c r="L1" s="456"/>
      <c r="M1" s="456"/>
      <c r="N1" s="456"/>
      <c r="O1" s="456"/>
      <c r="P1" s="456"/>
      <c r="Q1" s="456"/>
      <c r="R1" s="488" t="s">
        <v>628</v>
      </c>
    </row>
    <row r="2" spans="1:18" s="203" customFormat="1" ht="15.75" customHeight="1" thickTop="1">
      <c r="A2" s="483" t="s">
        <v>455</v>
      </c>
      <c r="G2" s="286"/>
      <c r="I2" s="287"/>
      <c r="N2" s="286"/>
      <c r="P2" s="287"/>
    </row>
    <row r="3" spans="1:18" s="203" customFormat="1" ht="31.7" customHeight="1">
      <c r="A3" s="1462" t="s">
        <v>636</v>
      </c>
      <c r="B3" s="1318"/>
      <c r="C3" s="1318"/>
      <c r="D3" s="1318"/>
      <c r="E3" s="1318"/>
      <c r="G3" s="288"/>
      <c r="I3" s="287"/>
      <c r="K3" s="486" t="str">
        <f ca="1">IF(L12&lt;&gt;"","PAGE 1 OF 2","PAGE 1 OF 1")</f>
        <v>PAGE 1 OF 1</v>
      </c>
      <c r="N3" s="288"/>
      <c r="P3" s="287"/>
      <c r="R3" s="486" t="s">
        <v>206</v>
      </c>
    </row>
    <row r="4" spans="1:18" s="203" customFormat="1" ht="15.75" customHeight="1">
      <c r="A4" s="907" t="str">
        <f>"MH1966 "&amp;Revision_Date</f>
        <v>MH1966 (Rev. 9/2013)</v>
      </c>
      <c r="G4" s="286"/>
      <c r="I4" s="287"/>
      <c r="K4" s="487" t="str">
        <f>"FISCAL YEAR "&amp; FiscalYear_with_Dash</f>
        <v>FISCAL YEAR 2012 - 2013</v>
      </c>
      <c r="N4" s="286"/>
      <c r="P4" s="287"/>
      <c r="R4" s="487" t="str">
        <f>"FISCAL YEAR "&amp; FiscalYear_with_Dash</f>
        <v>FISCAL YEAR 2012 - 2013</v>
      </c>
    </row>
    <row r="5" spans="1:18" s="46" customFormat="1" ht="15.75" customHeight="1">
      <c r="A5" s="44"/>
      <c r="B5" s="45"/>
      <c r="C5" s="45"/>
      <c r="D5" s="45"/>
      <c r="E5" s="45"/>
      <c r="F5" s="45"/>
      <c r="G5" s="45"/>
      <c r="H5" s="45"/>
      <c r="I5" s="45"/>
      <c r="J5" s="45"/>
      <c r="K5" s="44"/>
      <c r="L5" s="45"/>
      <c r="M5" s="45"/>
      <c r="N5" s="45"/>
      <c r="O5" s="45"/>
      <c r="P5" s="45"/>
      <c r="Q5" s="45"/>
      <c r="R5" s="44"/>
    </row>
    <row r="6" spans="1:18" s="46" customFormat="1" ht="15.75" customHeight="1">
      <c r="A6" s="1443" t="s">
        <v>174</v>
      </c>
      <c r="B6" s="1443"/>
      <c r="C6" s="344">
        <f>County_Name</f>
        <v>0</v>
      </c>
      <c r="D6" s="324"/>
      <c r="E6" s="260">
        <v>19</v>
      </c>
      <c r="F6" s="260">
        <f ca="1">GetIndex(E6)</f>
        <v>0</v>
      </c>
      <c r="G6" s="260">
        <f t="shared" ref="G6:R6" ca="1" si="0">GetIndex(F6)</f>
        <v>0</v>
      </c>
      <c r="H6" s="260">
        <f t="shared" ca="1" si="0"/>
        <v>0</v>
      </c>
      <c r="I6" s="260">
        <f t="shared" ca="1" si="0"/>
        <v>0</v>
      </c>
      <c r="J6" s="260">
        <f t="shared" ca="1" si="0"/>
        <v>0</v>
      </c>
      <c r="K6" s="260">
        <f t="shared" ca="1" si="0"/>
        <v>0</v>
      </c>
      <c r="L6" s="260">
        <f t="shared" ca="1" si="0"/>
        <v>0</v>
      </c>
      <c r="M6" s="260">
        <f t="shared" ca="1" si="0"/>
        <v>0</v>
      </c>
      <c r="N6" s="260">
        <f t="shared" ca="1" si="0"/>
        <v>0</v>
      </c>
      <c r="O6" s="260">
        <f t="shared" ca="1" si="0"/>
        <v>0</v>
      </c>
      <c r="P6" s="260">
        <f t="shared" ca="1" si="0"/>
        <v>0</v>
      </c>
      <c r="Q6" s="260">
        <f t="shared" ca="1" si="0"/>
        <v>0</v>
      </c>
      <c r="R6" s="260">
        <f t="shared" ca="1" si="0"/>
        <v>0</v>
      </c>
    </row>
    <row r="7" spans="1:18" s="46" customFormat="1" ht="15.75" customHeight="1">
      <c r="A7" s="1443" t="s">
        <v>175</v>
      </c>
      <c r="B7" s="1443"/>
      <c r="C7" s="344">
        <f>County_Code</f>
        <v>0</v>
      </c>
      <c r="D7" s="50"/>
      <c r="E7" s="774"/>
      <c r="F7" s="774" t="str">
        <f ca="1">GetInfo("Settlement Type", F6)</f>
        <v/>
      </c>
      <c r="G7" s="774" t="str">
        <f t="shared" ref="G7:R7" ca="1" si="1">GetInfo("Settlement Type", G6)</f>
        <v/>
      </c>
      <c r="H7" s="774" t="str">
        <f t="shared" ca="1" si="1"/>
        <v/>
      </c>
      <c r="I7" s="774" t="str">
        <f t="shared" ca="1" si="1"/>
        <v/>
      </c>
      <c r="J7" s="774" t="str">
        <f t="shared" ca="1" si="1"/>
        <v/>
      </c>
      <c r="K7" s="774" t="str">
        <f t="shared" ca="1" si="1"/>
        <v/>
      </c>
      <c r="L7" s="774" t="str">
        <f t="shared" ca="1" si="1"/>
        <v/>
      </c>
      <c r="M7" s="774" t="str">
        <f t="shared" ca="1" si="1"/>
        <v/>
      </c>
      <c r="N7" s="774" t="str">
        <f t="shared" ca="1" si="1"/>
        <v/>
      </c>
      <c r="O7" s="774" t="str">
        <f t="shared" ca="1" si="1"/>
        <v/>
      </c>
      <c r="P7" s="774" t="str">
        <f t="shared" ca="1" si="1"/>
        <v/>
      </c>
      <c r="Q7" s="774" t="str">
        <f t="shared" ca="1" si="1"/>
        <v/>
      </c>
      <c r="R7" s="774" t="str">
        <f t="shared" ca="1" si="1"/>
        <v/>
      </c>
    </row>
    <row r="8" spans="1:18" s="46" customFormat="1" ht="4.1500000000000004" customHeight="1">
      <c r="A8" s="763"/>
      <c r="B8" s="49"/>
      <c r="C8" s="344"/>
      <c r="D8" s="49"/>
    </row>
    <row r="9" spans="1:18" s="54" customFormat="1" ht="15" customHeight="1">
      <c r="A9" s="1424" t="s">
        <v>176</v>
      </c>
      <c r="B9" s="1425"/>
      <c r="C9" s="346">
        <f>MH1900_INFO!B7</f>
        <v>0</v>
      </c>
      <c r="D9" s="335"/>
      <c r="E9" s="761" t="s">
        <v>161</v>
      </c>
      <c r="F9" s="754" t="s">
        <v>162</v>
      </c>
      <c r="G9" s="754" t="s">
        <v>132</v>
      </c>
      <c r="H9" s="754" t="s">
        <v>163</v>
      </c>
      <c r="I9" s="754" t="s">
        <v>164</v>
      </c>
      <c r="J9" s="754" t="s">
        <v>401</v>
      </c>
      <c r="K9" s="754" t="s">
        <v>166</v>
      </c>
      <c r="L9" s="761" t="s">
        <v>133</v>
      </c>
      <c r="M9" s="754" t="s">
        <v>167</v>
      </c>
      <c r="N9" s="754" t="s">
        <v>168</v>
      </c>
      <c r="O9" s="754" t="s">
        <v>169</v>
      </c>
      <c r="P9" s="754" t="s">
        <v>170</v>
      </c>
      <c r="Q9" s="754" t="s">
        <v>171</v>
      </c>
      <c r="R9" s="754" t="s">
        <v>316</v>
      </c>
    </row>
    <row r="10" spans="1:18" s="54" customFormat="1" ht="15" customHeight="1">
      <c r="A10" s="1424" t="s">
        <v>177</v>
      </c>
      <c r="B10" s="1425"/>
      <c r="C10" s="346">
        <f>MH1900_INFO!B8</f>
        <v>0</v>
      </c>
      <c r="D10" s="335"/>
      <c r="E10" s="766"/>
      <c r="F10" s="767" t="s">
        <v>172</v>
      </c>
      <c r="G10" s="767" t="s">
        <v>172</v>
      </c>
      <c r="H10" s="767" t="s">
        <v>172</v>
      </c>
      <c r="I10" s="767" t="s">
        <v>172</v>
      </c>
      <c r="J10" s="767" t="s">
        <v>172</v>
      </c>
      <c r="K10" s="754" t="s">
        <v>172</v>
      </c>
      <c r="L10" s="767" t="s">
        <v>172</v>
      </c>
      <c r="M10" s="767" t="s">
        <v>172</v>
      </c>
      <c r="N10" s="767" t="s">
        <v>172</v>
      </c>
      <c r="O10" s="767" t="s">
        <v>172</v>
      </c>
      <c r="P10" s="767" t="s">
        <v>172</v>
      </c>
      <c r="Q10" s="767" t="s">
        <v>172</v>
      </c>
      <c r="R10" s="754" t="s">
        <v>172</v>
      </c>
    </row>
    <row r="11" spans="1:18" s="54" customFormat="1" ht="15" customHeight="1">
      <c r="A11" s="770"/>
      <c r="B11" s="765" t="s">
        <v>207</v>
      </c>
      <c r="C11" s="53" t="s">
        <v>227</v>
      </c>
      <c r="D11" s="57"/>
      <c r="E11" s="769" t="s">
        <v>208</v>
      </c>
      <c r="F11" s="766" t="s">
        <v>173</v>
      </c>
      <c r="G11" s="766" t="s">
        <v>173</v>
      </c>
      <c r="H11" s="766" t="s">
        <v>173</v>
      </c>
      <c r="I11" s="766" t="s">
        <v>173</v>
      </c>
      <c r="J11" s="766" t="s">
        <v>173</v>
      </c>
      <c r="K11" s="755" t="s">
        <v>173</v>
      </c>
      <c r="L11" s="768" t="s">
        <v>173</v>
      </c>
      <c r="M11" s="768" t="s">
        <v>173</v>
      </c>
      <c r="N11" s="768" t="s">
        <v>173</v>
      </c>
      <c r="O11" s="768" t="s">
        <v>173</v>
      </c>
      <c r="P11" s="768" t="s">
        <v>173</v>
      </c>
      <c r="Q11" s="768" t="s">
        <v>173</v>
      </c>
      <c r="R11" s="756" t="s">
        <v>173</v>
      </c>
    </row>
    <row r="12" spans="1:18" s="54" customFormat="1" ht="15.75">
      <c r="A12" s="1430"/>
      <c r="B12" s="1421"/>
      <c r="C12" s="1421"/>
      <c r="D12" s="1431"/>
      <c r="E12" s="1218"/>
      <c r="F12" s="1206" t="str">
        <f ca="1">GetInfo("Service Function", F6)</f>
        <v/>
      </c>
      <c r="G12" s="1206" t="str">
        <f t="shared" ref="G12:R12" ca="1" si="2">GetInfo("Service Function", G6)</f>
        <v/>
      </c>
      <c r="H12" s="1206" t="str">
        <f t="shared" ca="1" si="2"/>
        <v/>
      </c>
      <c r="I12" s="1206" t="str">
        <f t="shared" ca="1" si="2"/>
        <v/>
      </c>
      <c r="J12" s="1206" t="str">
        <f t="shared" ca="1" si="2"/>
        <v/>
      </c>
      <c r="K12" s="1206" t="str">
        <f t="shared" ca="1" si="2"/>
        <v/>
      </c>
      <c r="L12" s="1206" t="str">
        <f t="shared" ca="1" si="2"/>
        <v/>
      </c>
      <c r="M12" s="1206" t="str">
        <f t="shared" ca="1" si="2"/>
        <v/>
      </c>
      <c r="N12" s="1206" t="str">
        <f t="shared" ca="1" si="2"/>
        <v/>
      </c>
      <c r="O12" s="1206" t="str">
        <f t="shared" ca="1" si="2"/>
        <v/>
      </c>
      <c r="P12" s="1206" t="str">
        <f t="shared" ca="1" si="2"/>
        <v/>
      </c>
      <c r="Q12" s="1206" t="str">
        <f t="shared" ca="1" si="2"/>
        <v/>
      </c>
      <c r="R12" s="1206" t="str">
        <f t="shared" ca="1" si="2"/>
        <v/>
      </c>
    </row>
    <row r="13" spans="1:18" s="63" customFormat="1" ht="15" customHeight="1">
      <c r="A13" s="110">
        <v>1</v>
      </c>
      <c r="B13" s="1413" t="s">
        <v>209</v>
      </c>
      <c r="C13" s="1442"/>
      <c r="D13" s="1422"/>
      <c r="E13" s="1209">
        <f>SUM(F13:K13,L13:R13)</f>
        <v>0</v>
      </c>
      <c r="F13" s="1209">
        <f t="shared" ref="F13:K13" si="3">IF($E$15&gt;0,F15/$E$15,0)</f>
        <v>0</v>
      </c>
      <c r="G13" s="1209">
        <f t="shared" si="3"/>
        <v>0</v>
      </c>
      <c r="H13" s="1209">
        <f t="shared" si="3"/>
        <v>0</v>
      </c>
      <c r="I13" s="1209">
        <f t="shared" si="3"/>
        <v>0</v>
      </c>
      <c r="J13" s="1209">
        <f t="shared" si="3"/>
        <v>0</v>
      </c>
      <c r="K13" s="1209">
        <f t="shared" si="3"/>
        <v>0</v>
      </c>
      <c r="L13" s="1209">
        <f t="shared" ref="L13:R13" si="4">IF($E$15&gt;0,L15/$E$15,0)</f>
        <v>0</v>
      </c>
      <c r="M13" s="1209">
        <f t="shared" si="4"/>
        <v>0</v>
      </c>
      <c r="N13" s="1209">
        <f t="shared" si="4"/>
        <v>0</v>
      </c>
      <c r="O13" s="1209">
        <f t="shared" si="4"/>
        <v>0</v>
      </c>
      <c r="P13" s="1209">
        <f t="shared" si="4"/>
        <v>0</v>
      </c>
      <c r="Q13" s="1209">
        <f t="shared" si="4"/>
        <v>0</v>
      </c>
      <c r="R13" s="1209">
        <f t="shared" si="4"/>
        <v>0</v>
      </c>
    </row>
    <row r="14" spans="1:18" s="63" customFormat="1" ht="15" customHeight="1">
      <c r="A14" s="110">
        <v>2</v>
      </c>
      <c r="B14" s="1413" t="s">
        <v>210</v>
      </c>
      <c r="C14" s="1442"/>
      <c r="D14" s="1422"/>
      <c r="E14" s="1210"/>
      <c r="F14" s="1208">
        <f ca="1">GetInfo("Total Units", F6)</f>
        <v>0</v>
      </c>
      <c r="G14" s="1208">
        <f t="shared" ref="G14:R14" ca="1" si="5">GetInfo("Total Units", G6)</f>
        <v>0</v>
      </c>
      <c r="H14" s="1208">
        <f t="shared" ca="1" si="5"/>
        <v>0</v>
      </c>
      <c r="I14" s="1208">
        <f t="shared" ca="1" si="5"/>
        <v>0</v>
      </c>
      <c r="J14" s="1208">
        <f t="shared" ca="1" si="5"/>
        <v>0</v>
      </c>
      <c r="K14" s="1208">
        <f t="shared" ca="1" si="5"/>
        <v>0</v>
      </c>
      <c r="L14" s="1208">
        <f t="shared" ca="1" si="5"/>
        <v>0</v>
      </c>
      <c r="M14" s="1208">
        <f t="shared" ca="1" si="5"/>
        <v>0</v>
      </c>
      <c r="N14" s="1208">
        <f t="shared" ca="1" si="5"/>
        <v>0</v>
      </c>
      <c r="O14" s="1208">
        <f t="shared" ca="1" si="5"/>
        <v>0</v>
      </c>
      <c r="P14" s="1208">
        <f t="shared" ca="1" si="5"/>
        <v>0</v>
      </c>
      <c r="Q14" s="1208">
        <f t="shared" ca="1" si="5"/>
        <v>0</v>
      </c>
      <c r="R14" s="1208">
        <f t="shared" ca="1" si="5"/>
        <v>0</v>
      </c>
    </row>
    <row r="15" spans="1:18" s="63" customFormat="1" ht="15" customHeight="1">
      <c r="A15" s="110">
        <v>3</v>
      </c>
      <c r="B15" s="1413" t="s">
        <v>228</v>
      </c>
      <c r="C15" s="1442"/>
      <c r="D15" s="1422"/>
      <c r="E15" s="1208">
        <f>'MH1964'!F19</f>
        <v>0</v>
      </c>
      <c r="F15" s="1208">
        <f ca="1">GetInfo("Gross Cost", F6)</f>
        <v>0</v>
      </c>
      <c r="G15" s="1208">
        <f t="shared" ref="G15:R15" ca="1" si="6">GetInfo("Gross Cost", G6)</f>
        <v>0</v>
      </c>
      <c r="H15" s="1208">
        <f t="shared" ca="1" si="6"/>
        <v>0</v>
      </c>
      <c r="I15" s="1208">
        <f t="shared" ca="1" si="6"/>
        <v>0</v>
      </c>
      <c r="J15" s="1208">
        <f t="shared" ca="1" si="6"/>
        <v>0</v>
      </c>
      <c r="K15" s="1208">
        <f t="shared" ca="1" si="6"/>
        <v>0</v>
      </c>
      <c r="L15" s="1208">
        <f t="shared" ca="1" si="6"/>
        <v>0</v>
      </c>
      <c r="M15" s="1208">
        <f t="shared" ca="1" si="6"/>
        <v>0</v>
      </c>
      <c r="N15" s="1208">
        <f t="shared" ca="1" si="6"/>
        <v>0</v>
      </c>
      <c r="O15" s="1208">
        <f t="shared" ca="1" si="6"/>
        <v>0</v>
      </c>
      <c r="P15" s="1208">
        <f t="shared" ca="1" si="6"/>
        <v>0</v>
      </c>
      <c r="Q15" s="1208">
        <f t="shared" ca="1" si="6"/>
        <v>0</v>
      </c>
      <c r="R15" s="1208">
        <f t="shared" ca="1" si="6"/>
        <v>0</v>
      </c>
    </row>
    <row r="16" spans="1:18" s="63" customFormat="1" ht="6.95" customHeight="1">
      <c r="A16" s="111"/>
      <c r="B16" s="64"/>
      <c r="C16" s="65"/>
      <c r="D16" s="66"/>
      <c r="E16" s="1210"/>
      <c r="F16" s="1210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210"/>
    </row>
    <row r="17" spans="1:18" s="63" customFormat="1" ht="15" customHeight="1">
      <c r="A17" s="110">
        <v>4</v>
      </c>
      <c r="B17" s="1413" t="s">
        <v>146</v>
      </c>
      <c r="C17" s="1442"/>
      <c r="D17" s="1422"/>
      <c r="E17" s="1210"/>
      <c r="F17" s="1214">
        <f ca="1">IF(F14=0,0,F15/F14)</f>
        <v>0</v>
      </c>
      <c r="G17" s="1214">
        <f t="shared" ref="G17:R17" ca="1" si="7">IF(G14=0,0,G15/G14)</f>
        <v>0</v>
      </c>
      <c r="H17" s="1214">
        <f t="shared" ca="1" si="7"/>
        <v>0</v>
      </c>
      <c r="I17" s="1214">
        <f t="shared" ca="1" si="7"/>
        <v>0</v>
      </c>
      <c r="J17" s="1214">
        <f t="shared" ca="1" si="7"/>
        <v>0</v>
      </c>
      <c r="K17" s="1214">
        <f t="shared" ca="1" si="7"/>
        <v>0</v>
      </c>
      <c r="L17" s="1214">
        <f t="shared" ca="1" si="7"/>
        <v>0</v>
      </c>
      <c r="M17" s="1214">
        <f t="shared" ca="1" si="7"/>
        <v>0</v>
      </c>
      <c r="N17" s="1214">
        <f t="shared" ca="1" si="7"/>
        <v>0</v>
      </c>
      <c r="O17" s="1214">
        <f t="shared" ca="1" si="7"/>
        <v>0</v>
      </c>
      <c r="P17" s="1214">
        <f t="shared" ca="1" si="7"/>
        <v>0</v>
      </c>
      <c r="Q17" s="1214">
        <f t="shared" ca="1" si="7"/>
        <v>0</v>
      </c>
      <c r="R17" s="1214">
        <f t="shared" ca="1" si="7"/>
        <v>0</v>
      </c>
    </row>
    <row r="18" spans="1:18" ht="6.75" customHeight="1">
      <c r="A18" s="111"/>
      <c r="B18" s="64"/>
      <c r="C18" s="65"/>
      <c r="D18" s="66"/>
      <c r="E18" s="1210"/>
      <c r="F18" s="1210"/>
      <c r="G18" s="1210"/>
      <c r="H18" s="1210"/>
      <c r="I18" s="1210"/>
      <c r="J18" s="1210"/>
      <c r="K18" s="1210"/>
      <c r="L18" s="1210"/>
      <c r="M18" s="1210"/>
      <c r="N18" s="1210"/>
      <c r="O18" s="1210"/>
      <c r="P18" s="1210"/>
      <c r="Q18" s="1210"/>
      <c r="R18" s="1210"/>
    </row>
    <row r="19" spans="1:18">
      <c r="A19" s="127">
        <v>5</v>
      </c>
      <c r="B19" s="1466" t="s">
        <v>224</v>
      </c>
      <c r="C19" s="1466"/>
      <c r="D19" s="1466"/>
      <c r="E19" s="1212">
        <f>'MH1968'!H81-'MH1968'!H83</f>
        <v>0</v>
      </c>
      <c r="F19" s="1210"/>
      <c r="G19" s="1210"/>
      <c r="H19" s="1210"/>
      <c r="I19" s="1210"/>
      <c r="J19" s="1210"/>
      <c r="K19" s="1210"/>
      <c r="L19" s="1210"/>
      <c r="M19" s="1210"/>
      <c r="N19" s="1210"/>
      <c r="O19" s="1210"/>
      <c r="P19" s="1210"/>
      <c r="Q19" s="1210"/>
      <c r="R19" s="1210"/>
    </row>
  </sheetData>
  <sheetProtection password="F140" sheet="1" objects="1" scenarios="1"/>
  <customSheetViews>
    <customSheetView guid="{3C347D85-A9C8-40DE-8556-FF44E8446C58}" scale="75" showGridLines="0" fitToPage="1" showRuler="0">
      <pageMargins left="0.5" right="0.5" top="0.5" bottom="0.5" header="0.5" footer="0.5"/>
      <printOptions horizontalCentered="1" verticalCentered="1"/>
      <pageSetup paperSize="5" scale="99" orientation="landscape" r:id="rId1"/>
      <headerFooter alignWithMargins="0">
        <oddFooter>&amp;L&amp;"Arial"&amp;08C:\cfrs\CR20032004\CFRS_20032004_CC99999X_(V0.92)_Detail_Template.xls&amp;R&amp;"Arial"&amp;08&amp;A</oddFooter>
      </headerFooter>
    </customSheetView>
    <customSheetView guid="{39467F21-71F3-11D4-88B2-DA4501A98828}" scale="50" fitToPage="1" showRuler="0">
      <selection activeCell="E15" sqref="E15"/>
      <pageMargins left="0.75" right="0.75" top="1" bottom="1" header="0.5" footer="0.5"/>
      <pageSetup paperSize="5" scale="11" orientation="landscape" r:id="rId2"/>
      <headerFooter alignWithMargins="0"/>
    </customSheetView>
  </customSheetViews>
  <mergeCells count="11">
    <mergeCell ref="A10:B10"/>
    <mergeCell ref="A3:E3"/>
    <mergeCell ref="A6:B6"/>
    <mergeCell ref="A7:B7"/>
    <mergeCell ref="A9:B9"/>
    <mergeCell ref="B19:D19"/>
    <mergeCell ref="A12:D12"/>
    <mergeCell ref="B13:D13"/>
    <mergeCell ref="B14:D14"/>
    <mergeCell ref="B15:D15"/>
    <mergeCell ref="B17:D17"/>
  </mergeCells>
  <phoneticPr fontId="0" type="noConversion"/>
  <pageMargins left="0.5" right="0.5" top="0.5" bottom="0.5" header="0.5" footer="0.5"/>
  <pageSetup paperSize="5" orientation="landscape" r:id="rId3"/>
  <headerFooter alignWithMargins="0">
    <oddFooter>&amp;R&amp;"Arial"&amp;08MH1966_MODE55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21">
    <pageSetUpPr fitToPage="1"/>
  </sheetPr>
  <dimension ref="A1:R20"/>
  <sheetViews>
    <sheetView zoomScale="75" zoomScaleNormal="75" workbookViewId="0"/>
  </sheetViews>
  <sheetFormatPr defaultRowHeight="15"/>
  <cols>
    <col min="1" max="1" width="3.88671875" style="46" customWidth="1"/>
    <col min="2" max="2" width="14.21875" style="46" customWidth="1"/>
    <col min="3" max="3" width="25.88671875" style="46" customWidth="1"/>
    <col min="4" max="4" width="4.44140625" style="46" customWidth="1"/>
    <col min="5" max="5" width="14.21875" style="46" customWidth="1"/>
    <col min="6" max="18" width="11.44140625" style="46" customWidth="1"/>
    <col min="19" max="16384" width="8.88671875" style="67"/>
  </cols>
  <sheetData>
    <row r="1" spans="1:18" s="203" customFormat="1" ht="15.75" customHeight="1" thickBot="1">
      <c r="A1" s="482" t="s">
        <v>624</v>
      </c>
      <c r="B1" s="452"/>
      <c r="C1" s="452"/>
      <c r="D1" s="452"/>
      <c r="E1" s="453"/>
      <c r="F1" s="453"/>
      <c r="G1" s="453"/>
      <c r="H1" s="453"/>
      <c r="I1" s="453"/>
      <c r="J1" s="453"/>
      <c r="K1" s="485" t="s">
        <v>1012</v>
      </c>
      <c r="L1" s="456"/>
      <c r="M1" s="456"/>
      <c r="N1" s="456"/>
      <c r="O1" s="456"/>
      <c r="P1" s="456"/>
      <c r="Q1" s="456"/>
      <c r="R1" s="488" t="s">
        <v>1012</v>
      </c>
    </row>
    <row r="2" spans="1:18" s="203" customFormat="1" ht="15.75" customHeight="1" thickTop="1">
      <c r="A2" s="483" t="s">
        <v>455</v>
      </c>
      <c r="G2" s="286"/>
      <c r="I2" s="287"/>
      <c r="N2" s="286"/>
      <c r="P2" s="287"/>
    </row>
    <row r="3" spans="1:18" s="203" customFormat="1" ht="31.7" customHeight="1">
      <c r="A3" s="1462" t="s">
        <v>636</v>
      </c>
      <c r="B3" s="1318"/>
      <c r="C3" s="1318"/>
      <c r="D3" s="1318"/>
      <c r="E3" s="1318"/>
      <c r="G3" s="285"/>
      <c r="I3" s="287"/>
      <c r="K3" s="486" t="str">
        <f ca="1">IF(L12&lt;&gt;"","PAGE 1 OF 2","PAGE 1 OF 1")</f>
        <v>PAGE 1 OF 1</v>
      </c>
      <c r="N3" s="285"/>
      <c r="P3" s="287"/>
      <c r="R3" s="486" t="s">
        <v>206</v>
      </c>
    </row>
    <row r="4" spans="1:18" s="203" customFormat="1" ht="15.75" customHeight="1">
      <c r="A4" s="907" t="str">
        <f>"MH 1966 "&amp;Revision_Date</f>
        <v>MH 1966 (Rev. 9/2013)</v>
      </c>
      <c r="G4" s="286"/>
      <c r="I4" s="287"/>
      <c r="K4" s="487" t="str">
        <f>"FISCAL YEAR "&amp; FiscalYear_with_Dash</f>
        <v>FISCAL YEAR 2012 - 2013</v>
      </c>
      <c r="N4" s="286"/>
      <c r="P4" s="287"/>
      <c r="R4" s="487" t="str">
        <f>"FISCAL YEAR "&amp; FiscalYear_with_Dash</f>
        <v>FISCAL YEAR 2012 - 2013</v>
      </c>
    </row>
    <row r="5" spans="1:18" s="46" customFormat="1" ht="15.75" customHeight="1">
      <c r="A5" s="44"/>
      <c r="B5" s="45"/>
      <c r="C5" s="45"/>
      <c r="D5" s="45"/>
      <c r="E5" s="45"/>
      <c r="F5" s="45"/>
      <c r="G5" s="45"/>
      <c r="H5" s="45"/>
      <c r="I5" s="45"/>
      <c r="J5" s="45"/>
      <c r="K5" s="44"/>
      <c r="L5" s="45"/>
      <c r="M5" s="45"/>
      <c r="N5" s="45"/>
      <c r="O5" s="45"/>
      <c r="P5" s="45"/>
      <c r="Q5" s="45"/>
      <c r="R5" s="44"/>
    </row>
    <row r="6" spans="1:18" s="46" customFormat="1" ht="15.75" customHeight="1">
      <c r="A6" s="1443" t="s">
        <v>174</v>
      </c>
      <c r="B6" s="1444"/>
      <c r="C6" s="344">
        <f>County_Name</f>
        <v>0</v>
      </c>
      <c r="D6" s="259"/>
      <c r="E6" s="259">
        <v>19</v>
      </c>
      <c r="F6" s="259">
        <f ca="1">GetIndex(E6)</f>
        <v>0</v>
      </c>
      <c r="G6" s="259">
        <f t="shared" ref="G6:R6" ca="1" si="0">GetIndex(F6)</f>
        <v>0</v>
      </c>
      <c r="H6" s="259">
        <f t="shared" ca="1" si="0"/>
        <v>0</v>
      </c>
      <c r="I6" s="259">
        <f t="shared" ca="1" si="0"/>
        <v>0</v>
      </c>
      <c r="J6" s="259">
        <f t="shared" ca="1" si="0"/>
        <v>0</v>
      </c>
      <c r="K6" s="259">
        <f t="shared" ca="1" si="0"/>
        <v>0</v>
      </c>
      <c r="L6" s="259">
        <f t="shared" ca="1" si="0"/>
        <v>0</v>
      </c>
      <c r="M6" s="259">
        <f t="shared" ca="1" si="0"/>
        <v>0</v>
      </c>
      <c r="N6" s="259">
        <f t="shared" ca="1" si="0"/>
        <v>0</v>
      </c>
      <c r="O6" s="259">
        <f t="shared" ca="1" si="0"/>
        <v>0</v>
      </c>
      <c r="P6" s="259">
        <f t="shared" ca="1" si="0"/>
        <v>0</v>
      </c>
      <c r="Q6" s="259">
        <f t="shared" ca="1" si="0"/>
        <v>0</v>
      </c>
      <c r="R6" s="259">
        <f t="shared" ca="1" si="0"/>
        <v>0</v>
      </c>
    </row>
    <row r="7" spans="1:18" s="46" customFormat="1" ht="15.75" customHeight="1">
      <c r="A7" s="1443" t="s">
        <v>175</v>
      </c>
      <c r="B7" s="1444"/>
      <c r="C7" s="344">
        <f>County_Code</f>
        <v>0</v>
      </c>
      <c r="E7" s="45"/>
      <c r="F7" s="47" t="str">
        <f ca="1">GetInfo("Settlement Type", F6)</f>
        <v/>
      </c>
      <c r="G7" s="47" t="str">
        <f t="shared" ref="G7:R7" ca="1" si="1">GetInfo("Settlement Type", G6)</f>
        <v/>
      </c>
      <c r="H7" s="47" t="str">
        <f t="shared" ca="1" si="1"/>
        <v/>
      </c>
      <c r="I7" s="47" t="str">
        <f t="shared" ca="1" si="1"/>
        <v/>
      </c>
      <c r="J7" s="47" t="str">
        <f t="shared" ca="1" si="1"/>
        <v/>
      </c>
      <c r="K7" s="47" t="str">
        <f t="shared" ca="1" si="1"/>
        <v/>
      </c>
      <c r="L7" s="47" t="str">
        <f t="shared" ca="1" si="1"/>
        <v/>
      </c>
      <c r="M7" s="47" t="str">
        <f t="shared" ca="1" si="1"/>
        <v/>
      </c>
      <c r="N7" s="47" t="str">
        <f t="shared" ca="1" si="1"/>
        <v/>
      </c>
      <c r="O7" s="47" t="str">
        <f t="shared" ca="1" si="1"/>
        <v/>
      </c>
      <c r="P7" s="47" t="str">
        <f t="shared" ca="1" si="1"/>
        <v/>
      </c>
      <c r="Q7" s="47" t="str">
        <f t="shared" ca="1" si="1"/>
        <v/>
      </c>
      <c r="R7" s="47" t="str">
        <f t="shared" ca="1" si="1"/>
        <v/>
      </c>
    </row>
    <row r="8" spans="1:18" s="46" customFormat="1" ht="4.1500000000000004" customHeight="1">
      <c r="A8" s="763"/>
      <c r="B8" s="49"/>
      <c r="C8" s="344"/>
      <c r="D8" s="49"/>
    </row>
    <row r="9" spans="1:18" s="54" customFormat="1" ht="15" customHeight="1">
      <c r="A9" s="1424" t="s">
        <v>176</v>
      </c>
      <c r="B9" s="1425"/>
      <c r="C9" s="346">
        <f>MH1900_INFO!B7</f>
        <v>0</v>
      </c>
      <c r="D9" s="335"/>
      <c r="E9" s="761" t="s">
        <v>161</v>
      </c>
      <c r="F9" s="754" t="s">
        <v>162</v>
      </c>
      <c r="G9" s="754" t="s">
        <v>132</v>
      </c>
      <c r="H9" s="754" t="s">
        <v>163</v>
      </c>
      <c r="I9" s="754" t="s">
        <v>164</v>
      </c>
      <c r="J9" s="754" t="s">
        <v>401</v>
      </c>
      <c r="K9" s="754" t="s">
        <v>166</v>
      </c>
      <c r="L9" s="761" t="s">
        <v>133</v>
      </c>
      <c r="M9" s="754" t="s">
        <v>167</v>
      </c>
      <c r="N9" s="754" t="s">
        <v>168</v>
      </c>
      <c r="O9" s="754" t="s">
        <v>169</v>
      </c>
      <c r="P9" s="754" t="s">
        <v>170</v>
      </c>
      <c r="Q9" s="754" t="s">
        <v>171</v>
      </c>
      <c r="R9" s="754" t="s">
        <v>316</v>
      </c>
    </row>
    <row r="10" spans="1:18" s="54" customFormat="1" ht="15" customHeight="1">
      <c r="A10" s="1424" t="s">
        <v>177</v>
      </c>
      <c r="B10" s="1425"/>
      <c r="C10" s="346">
        <f>MH1900_INFO!B8</f>
        <v>0</v>
      </c>
      <c r="D10" s="335"/>
      <c r="E10" s="766"/>
      <c r="F10" s="767" t="s">
        <v>172</v>
      </c>
      <c r="G10" s="767" t="s">
        <v>172</v>
      </c>
      <c r="H10" s="767" t="s">
        <v>172</v>
      </c>
      <c r="I10" s="767" t="s">
        <v>172</v>
      </c>
      <c r="J10" s="767" t="s">
        <v>172</v>
      </c>
      <c r="K10" s="754" t="s">
        <v>172</v>
      </c>
      <c r="L10" s="767" t="s">
        <v>172</v>
      </c>
      <c r="M10" s="767" t="s">
        <v>172</v>
      </c>
      <c r="N10" s="767" t="s">
        <v>172</v>
      </c>
      <c r="O10" s="767" t="s">
        <v>172</v>
      </c>
      <c r="P10" s="767" t="s">
        <v>172</v>
      </c>
      <c r="Q10" s="767" t="s">
        <v>172</v>
      </c>
      <c r="R10" s="754" t="s">
        <v>172</v>
      </c>
    </row>
    <row r="11" spans="1:18" s="54" customFormat="1" ht="15" customHeight="1">
      <c r="A11" s="1424" t="s">
        <v>207</v>
      </c>
      <c r="B11" s="1425"/>
      <c r="C11" s="772" t="s">
        <v>620</v>
      </c>
      <c r="D11" s="57"/>
      <c r="E11" s="769" t="s">
        <v>208</v>
      </c>
      <c r="F11" s="766" t="s">
        <v>173</v>
      </c>
      <c r="G11" s="766" t="s">
        <v>173</v>
      </c>
      <c r="H11" s="766" t="s">
        <v>173</v>
      </c>
      <c r="I11" s="766" t="s">
        <v>173</v>
      </c>
      <c r="J11" s="766" t="s">
        <v>173</v>
      </c>
      <c r="K11" s="755" t="s">
        <v>173</v>
      </c>
      <c r="L11" s="768" t="s">
        <v>173</v>
      </c>
      <c r="M11" s="768" t="s">
        <v>173</v>
      </c>
      <c r="N11" s="768" t="s">
        <v>173</v>
      </c>
      <c r="O11" s="768" t="s">
        <v>173</v>
      </c>
      <c r="P11" s="768" t="s">
        <v>173</v>
      </c>
      <c r="Q11" s="768" t="s">
        <v>173</v>
      </c>
      <c r="R11" s="756" t="s">
        <v>173</v>
      </c>
    </row>
    <row r="12" spans="1:18" s="54" customFormat="1" ht="15.75">
      <c r="A12" s="1430"/>
      <c r="B12" s="1421"/>
      <c r="C12" s="1421"/>
      <c r="D12" s="1431"/>
      <c r="E12" s="1218"/>
      <c r="F12" s="1206" t="str">
        <f ca="1">GetInfo("Service Function", F6)</f>
        <v/>
      </c>
      <c r="G12" s="1206" t="str">
        <f t="shared" ref="G12:R12" ca="1" si="2">GetInfo("Service Function", G6)</f>
        <v/>
      </c>
      <c r="H12" s="1206" t="str">
        <f t="shared" ca="1" si="2"/>
        <v/>
      </c>
      <c r="I12" s="1206" t="str">
        <f t="shared" ca="1" si="2"/>
        <v/>
      </c>
      <c r="J12" s="1206" t="str">
        <f t="shared" ca="1" si="2"/>
        <v/>
      </c>
      <c r="K12" s="1206" t="str">
        <f t="shared" ca="1" si="2"/>
        <v/>
      </c>
      <c r="L12" s="1206" t="str">
        <f t="shared" ca="1" si="2"/>
        <v/>
      </c>
      <c r="M12" s="1206" t="str">
        <f t="shared" ca="1" si="2"/>
        <v/>
      </c>
      <c r="N12" s="1206" t="str">
        <f t="shared" ca="1" si="2"/>
        <v/>
      </c>
      <c r="O12" s="1206" t="str">
        <f t="shared" ca="1" si="2"/>
        <v/>
      </c>
      <c r="P12" s="1206" t="str">
        <f t="shared" ca="1" si="2"/>
        <v/>
      </c>
      <c r="Q12" s="1206" t="str">
        <f t="shared" ca="1" si="2"/>
        <v/>
      </c>
      <c r="R12" s="1206" t="str">
        <f t="shared" ca="1" si="2"/>
        <v/>
      </c>
    </row>
    <row r="13" spans="1:18" s="63" customFormat="1" ht="15" customHeight="1">
      <c r="A13" s="110">
        <v>1</v>
      </c>
      <c r="B13" s="1413" t="s">
        <v>209</v>
      </c>
      <c r="C13" s="1442"/>
      <c r="D13" s="1422"/>
      <c r="E13" s="1209">
        <f>SUM(F13:K13,L13:R13)</f>
        <v>0</v>
      </c>
      <c r="F13" s="1209">
        <f t="shared" ref="F13:R13" si="3">IF($E$15&gt;0,F15/$E$15,0)</f>
        <v>0</v>
      </c>
      <c r="G13" s="1209">
        <f t="shared" si="3"/>
        <v>0</v>
      </c>
      <c r="H13" s="1209">
        <f t="shared" si="3"/>
        <v>0</v>
      </c>
      <c r="I13" s="1209">
        <f t="shared" si="3"/>
        <v>0</v>
      </c>
      <c r="J13" s="1209">
        <f t="shared" si="3"/>
        <v>0</v>
      </c>
      <c r="K13" s="1209">
        <f t="shared" si="3"/>
        <v>0</v>
      </c>
      <c r="L13" s="1209">
        <f t="shared" si="3"/>
        <v>0</v>
      </c>
      <c r="M13" s="1209">
        <f t="shared" si="3"/>
        <v>0</v>
      </c>
      <c r="N13" s="1209">
        <f t="shared" si="3"/>
        <v>0</v>
      </c>
      <c r="O13" s="1209">
        <f t="shared" si="3"/>
        <v>0</v>
      </c>
      <c r="P13" s="1209">
        <f t="shared" si="3"/>
        <v>0</v>
      </c>
      <c r="Q13" s="1209">
        <f t="shared" si="3"/>
        <v>0</v>
      </c>
      <c r="R13" s="1209">
        <f t="shared" si="3"/>
        <v>0</v>
      </c>
    </row>
    <row r="14" spans="1:18" s="63" customFormat="1" ht="15" customHeight="1">
      <c r="A14" s="110">
        <v>2</v>
      </c>
      <c r="B14" s="1413" t="s">
        <v>210</v>
      </c>
      <c r="C14" s="1442"/>
      <c r="D14" s="1422"/>
      <c r="E14" s="1213"/>
      <c r="F14" s="1208">
        <f ca="1">GetInfo("Total Units", F6)</f>
        <v>0</v>
      </c>
      <c r="G14" s="1208">
        <f t="shared" ref="G14:R14" ca="1" si="4">GetInfo("Total Units", G6)</f>
        <v>0</v>
      </c>
      <c r="H14" s="1208">
        <f t="shared" ca="1" si="4"/>
        <v>0</v>
      </c>
      <c r="I14" s="1208">
        <f t="shared" ca="1" si="4"/>
        <v>0</v>
      </c>
      <c r="J14" s="1208">
        <f t="shared" ca="1" si="4"/>
        <v>0</v>
      </c>
      <c r="K14" s="1208">
        <f t="shared" ca="1" si="4"/>
        <v>0</v>
      </c>
      <c r="L14" s="1208">
        <f t="shared" ca="1" si="4"/>
        <v>0</v>
      </c>
      <c r="M14" s="1208">
        <f t="shared" ca="1" si="4"/>
        <v>0</v>
      </c>
      <c r="N14" s="1208">
        <f t="shared" ca="1" si="4"/>
        <v>0</v>
      </c>
      <c r="O14" s="1208">
        <f t="shared" ca="1" si="4"/>
        <v>0</v>
      </c>
      <c r="P14" s="1208">
        <f t="shared" ca="1" si="4"/>
        <v>0</v>
      </c>
      <c r="Q14" s="1208">
        <f t="shared" ca="1" si="4"/>
        <v>0</v>
      </c>
      <c r="R14" s="1208">
        <f t="shared" ca="1" si="4"/>
        <v>0</v>
      </c>
    </row>
    <row r="15" spans="1:18" s="63" customFormat="1" ht="15" customHeight="1">
      <c r="A15" s="110">
        <v>3</v>
      </c>
      <c r="B15" s="1413" t="s">
        <v>211</v>
      </c>
      <c r="C15" s="1442"/>
      <c r="D15" s="1422"/>
      <c r="E15" s="1208">
        <f>'MH1964'!F20</f>
        <v>0</v>
      </c>
      <c r="F15" s="1208">
        <f ca="1">GetInfo("Gross Cost", F6)</f>
        <v>0</v>
      </c>
      <c r="G15" s="1208">
        <f t="shared" ref="G15:R15" ca="1" si="5">GetInfo("Gross Cost", G6)</f>
        <v>0</v>
      </c>
      <c r="H15" s="1208">
        <f t="shared" ca="1" si="5"/>
        <v>0</v>
      </c>
      <c r="I15" s="1208">
        <f t="shared" ca="1" si="5"/>
        <v>0</v>
      </c>
      <c r="J15" s="1208">
        <f t="shared" ca="1" si="5"/>
        <v>0</v>
      </c>
      <c r="K15" s="1208">
        <f t="shared" ca="1" si="5"/>
        <v>0</v>
      </c>
      <c r="L15" s="1208">
        <f t="shared" ca="1" si="5"/>
        <v>0</v>
      </c>
      <c r="M15" s="1208">
        <f t="shared" ca="1" si="5"/>
        <v>0</v>
      </c>
      <c r="N15" s="1208">
        <f t="shared" ca="1" si="5"/>
        <v>0</v>
      </c>
      <c r="O15" s="1208">
        <f t="shared" ca="1" si="5"/>
        <v>0</v>
      </c>
      <c r="P15" s="1208">
        <f t="shared" ca="1" si="5"/>
        <v>0</v>
      </c>
      <c r="Q15" s="1208">
        <f t="shared" ca="1" si="5"/>
        <v>0</v>
      </c>
      <c r="R15" s="1208">
        <f t="shared" ca="1" si="5"/>
        <v>0</v>
      </c>
    </row>
    <row r="16" spans="1:18" s="63" customFormat="1" ht="6.95" customHeight="1">
      <c r="A16" s="111"/>
      <c r="B16" s="64"/>
      <c r="C16" s="65"/>
      <c r="D16" s="66"/>
      <c r="E16" s="1210"/>
      <c r="F16" s="1210"/>
      <c r="G16" s="1210"/>
      <c r="H16" s="1210"/>
      <c r="I16" s="1210"/>
      <c r="J16" s="1210"/>
      <c r="K16" s="1210"/>
      <c r="L16" s="1210"/>
      <c r="M16" s="1210"/>
      <c r="N16" s="1210"/>
      <c r="O16" s="1210"/>
      <c r="P16" s="1210"/>
      <c r="Q16" s="1210"/>
      <c r="R16" s="1210"/>
    </row>
    <row r="17" spans="1:18" s="63" customFormat="1" ht="15" customHeight="1">
      <c r="A17" s="110">
        <v>4</v>
      </c>
      <c r="B17" s="1413" t="s">
        <v>146</v>
      </c>
      <c r="C17" s="1442"/>
      <c r="D17" s="1422"/>
      <c r="E17" s="1210"/>
      <c r="F17" s="1214">
        <f ca="1">IF(F14=0,0,F15/F14)</f>
        <v>0</v>
      </c>
      <c r="G17" s="1214">
        <f t="shared" ref="G17:R17" ca="1" si="6">IF(G14=0,0,G15/G14)</f>
        <v>0</v>
      </c>
      <c r="H17" s="1214">
        <f t="shared" ca="1" si="6"/>
        <v>0</v>
      </c>
      <c r="I17" s="1214">
        <f t="shared" ca="1" si="6"/>
        <v>0</v>
      </c>
      <c r="J17" s="1214">
        <f t="shared" ca="1" si="6"/>
        <v>0</v>
      </c>
      <c r="K17" s="1214">
        <f t="shared" ca="1" si="6"/>
        <v>0</v>
      </c>
      <c r="L17" s="1214">
        <f t="shared" ca="1" si="6"/>
        <v>0</v>
      </c>
      <c r="M17" s="1214">
        <f t="shared" ca="1" si="6"/>
        <v>0</v>
      </c>
      <c r="N17" s="1214">
        <f t="shared" ca="1" si="6"/>
        <v>0</v>
      </c>
      <c r="O17" s="1214">
        <f t="shared" ca="1" si="6"/>
        <v>0</v>
      </c>
      <c r="P17" s="1214">
        <f t="shared" ca="1" si="6"/>
        <v>0</v>
      </c>
      <c r="Q17" s="1214">
        <f t="shared" ca="1" si="6"/>
        <v>0</v>
      </c>
      <c r="R17" s="1214">
        <f t="shared" ca="1" si="6"/>
        <v>0</v>
      </c>
    </row>
    <row r="18" spans="1:18" s="63" customFormat="1" ht="15.95" customHeight="1">
      <c r="A18" s="110">
        <v>5</v>
      </c>
      <c r="B18" s="1413" t="s">
        <v>229</v>
      </c>
      <c r="C18" s="1442"/>
      <c r="D18" s="1422"/>
      <c r="E18" s="1213"/>
      <c r="F18" s="1208">
        <f t="shared" ref="F18:R18" ca="1" si="7">F14</f>
        <v>0</v>
      </c>
      <c r="G18" s="1208">
        <f t="shared" ca="1" si="7"/>
        <v>0</v>
      </c>
      <c r="H18" s="1208">
        <f t="shared" ca="1" si="7"/>
        <v>0</v>
      </c>
      <c r="I18" s="1208">
        <f t="shared" ca="1" si="7"/>
        <v>0</v>
      </c>
      <c r="J18" s="1208">
        <f t="shared" ca="1" si="7"/>
        <v>0</v>
      </c>
      <c r="K18" s="1208">
        <f t="shared" ca="1" si="7"/>
        <v>0</v>
      </c>
      <c r="L18" s="1208">
        <f t="shared" ca="1" si="7"/>
        <v>0</v>
      </c>
      <c r="M18" s="1208">
        <f t="shared" ca="1" si="7"/>
        <v>0</v>
      </c>
      <c r="N18" s="1208">
        <f t="shared" ca="1" si="7"/>
        <v>0</v>
      </c>
      <c r="O18" s="1208">
        <f t="shared" ca="1" si="7"/>
        <v>0</v>
      </c>
      <c r="P18" s="1208">
        <f t="shared" ca="1" si="7"/>
        <v>0</v>
      </c>
      <c r="Q18" s="1208">
        <f t="shared" ca="1" si="7"/>
        <v>0</v>
      </c>
      <c r="R18" s="1208">
        <f t="shared" ca="1" si="7"/>
        <v>0</v>
      </c>
    </row>
    <row r="19" spans="1:18" s="63" customFormat="1" ht="6.95" customHeight="1">
      <c r="A19" s="111"/>
      <c r="B19" s="64"/>
      <c r="C19" s="65"/>
      <c r="D19" s="66"/>
      <c r="E19" s="1213"/>
      <c r="F19" s="1213"/>
      <c r="G19" s="1213"/>
      <c r="H19" s="1213"/>
      <c r="I19" s="1213"/>
      <c r="J19" s="1213"/>
      <c r="K19" s="1213"/>
      <c r="L19" s="1213"/>
      <c r="M19" s="1213"/>
      <c r="N19" s="1213"/>
      <c r="O19" s="1213"/>
      <c r="P19" s="1213"/>
      <c r="Q19" s="1213"/>
      <c r="R19" s="1213"/>
    </row>
    <row r="20" spans="1:18" s="63" customFormat="1" ht="15.95" customHeight="1">
      <c r="A20" s="110">
        <v>6</v>
      </c>
      <c r="B20" s="1413" t="s">
        <v>230</v>
      </c>
      <c r="C20" s="1442"/>
      <c r="D20" s="1422"/>
      <c r="E20" s="1212">
        <f ca="1">SUM(F20:R20)</f>
        <v>0</v>
      </c>
      <c r="F20" s="1208">
        <f t="shared" ref="F20:R20" ca="1" si="8">F15</f>
        <v>0</v>
      </c>
      <c r="G20" s="1208">
        <f t="shared" ca="1" si="8"/>
        <v>0</v>
      </c>
      <c r="H20" s="1208">
        <f t="shared" ca="1" si="8"/>
        <v>0</v>
      </c>
      <c r="I20" s="1208">
        <f t="shared" ca="1" si="8"/>
        <v>0</v>
      </c>
      <c r="J20" s="1208">
        <f t="shared" ca="1" si="8"/>
        <v>0</v>
      </c>
      <c r="K20" s="1208">
        <f t="shared" ca="1" si="8"/>
        <v>0</v>
      </c>
      <c r="L20" s="1208">
        <f t="shared" ca="1" si="8"/>
        <v>0</v>
      </c>
      <c r="M20" s="1208">
        <f t="shared" ca="1" si="8"/>
        <v>0</v>
      </c>
      <c r="N20" s="1208">
        <f t="shared" ca="1" si="8"/>
        <v>0</v>
      </c>
      <c r="O20" s="1208">
        <f t="shared" ca="1" si="8"/>
        <v>0</v>
      </c>
      <c r="P20" s="1208">
        <f t="shared" ca="1" si="8"/>
        <v>0</v>
      </c>
      <c r="Q20" s="1208">
        <f t="shared" ca="1" si="8"/>
        <v>0</v>
      </c>
      <c r="R20" s="1208">
        <f t="shared" ca="1" si="8"/>
        <v>0</v>
      </c>
    </row>
  </sheetData>
  <sheetProtection password="F140" sheet="1" objects="1" scenarios="1"/>
  <customSheetViews>
    <customSheetView guid="{3C347D85-A9C8-40DE-8556-FF44E8446C58}" scale="75" showGridLines="0" fitToPage="1" showRuler="0">
      <pageMargins left="0.5" right="0.5" top="0.5" bottom="0.5" header="0.5" footer="0.5"/>
      <printOptions horizontalCentered="1" verticalCentered="1"/>
      <pageSetup paperSize="5" scale="99" orientation="landscape" r:id="rId1"/>
      <headerFooter alignWithMargins="0">
        <oddFooter>&amp;L&amp;"Arial"&amp;08C:\cfrs\CR20032004\CFRS_20032004_CC99999X_(V0.92)_Detail_Template.xls&amp;R&amp;"Arial"&amp;08&amp;A</oddFooter>
      </headerFooter>
    </customSheetView>
  </customSheetViews>
  <mergeCells count="13">
    <mergeCell ref="A10:B10"/>
    <mergeCell ref="B18:D18"/>
    <mergeCell ref="A3:E3"/>
    <mergeCell ref="A6:B6"/>
    <mergeCell ref="A7:B7"/>
    <mergeCell ref="A9:B9"/>
    <mergeCell ref="B20:D20"/>
    <mergeCell ref="A12:D12"/>
    <mergeCell ref="A11:B11"/>
    <mergeCell ref="B13:D13"/>
    <mergeCell ref="B14:D14"/>
    <mergeCell ref="B15:D15"/>
    <mergeCell ref="B17:D17"/>
  </mergeCells>
  <phoneticPr fontId="0" type="noConversion"/>
  <pageMargins left="0.5" right="0.5" top="0.5" bottom="0.5" header="0.5" footer="0.5"/>
  <pageSetup paperSize="5" orientation="landscape" r:id="rId2"/>
  <headerFooter alignWithMargins="0">
    <oddFooter>&amp;R&amp;"Arial"&amp;08MH1966_MODE60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22"/>
  <dimension ref="A1:M6"/>
  <sheetViews>
    <sheetView workbookViewId="0">
      <selection sqref="A1:K1"/>
    </sheetView>
  </sheetViews>
  <sheetFormatPr defaultRowHeight="15"/>
  <cols>
    <col min="1" max="2" width="5.109375" style="67" customWidth="1"/>
    <col min="3" max="3" width="3.109375" style="67" customWidth="1"/>
    <col min="4" max="16384" width="8.88671875" style="67"/>
  </cols>
  <sheetData>
    <row r="1" spans="1:13" ht="38.25" customHeight="1">
      <c r="A1" s="1469" t="s">
        <v>319</v>
      </c>
      <c r="B1" s="1470"/>
      <c r="C1" s="1470"/>
      <c r="D1" s="1470"/>
      <c r="E1" s="1470"/>
      <c r="F1" s="1470"/>
      <c r="G1" s="1470"/>
      <c r="H1" s="1470"/>
      <c r="I1" s="1470"/>
      <c r="J1" s="1470"/>
      <c r="K1" s="1470"/>
    </row>
    <row r="2" spans="1:13" s="189" customFormat="1" ht="15.75">
      <c r="A2" s="193" t="s">
        <v>317</v>
      </c>
      <c r="B2" s="192" t="s">
        <v>318</v>
      </c>
      <c r="C2" s="1472"/>
      <c r="D2" s="1473"/>
      <c r="E2" s="1473"/>
      <c r="F2" s="1473"/>
      <c r="G2" s="1473"/>
      <c r="H2" s="1473"/>
      <c r="I2" s="1473"/>
      <c r="J2" s="1473"/>
      <c r="K2" s="1474"/>
    </row>
    <row r="3" spans="1:13" ht="42" customHeight="1">
      <c r="A3" s="352"/>
      <c r="B3" s="353"/>
      <c r="C3" s="190" t="s">
        <v>149</v>
      </c>
      <c r="D3" s="1467" t="s">
        <v>320</v>
      </c>
      <c r="E3" s="1467"/>
      <c r="F3" s="1467"/>
      <c r="G3" s="1467"/>
      <c r="H3" s="1467"/>
      <c r="I3" s="1467"/>
      <c r="J3" s="1467"/>
      <c r="K3" s="1468"/>
      <c r="L3" s="1052"/>
      <c r="M3" s="1052"/>
    </row>
    <row r="4" spans="1:13" ht="42" customHeight="1">
      <c r="A4" s="352"/>
      <c r="B4" s="353"/>
      <c r="C4" s="190" t="s">
        <v>150</v>
      </c>
      <c r="D4" s="1471" t="s">
        <v>599</v>
      </c>
      <c r="E4" s="1467"/>
      <c r="F4" s="1467"/>
      <c r="G4" s="1467"/>
      <c r="H4" s="1467"/>
      <c r="I4" s="1467"/>
      <c r="J4" s="1467"/>
      <c r="K4" s="1468"/>
      <c r="L4" s="1052"/>
      <c r="M4" s="1052"/>
    </row>
    <row r="5" spans="1:13" ht="42" customHeight="1">
      <c r="A5" s="352"/>
      <c r="B5" s="353"/>
      <c r="C5" s="190" t="s">
        <v>151</v>
      </c>
      <c r="D5" s="1467" t="s">
        <v>321</v>
      </c>
      <c r="E5" s="1467"/>
      <c r="F5" s="1467"/>
      <c r="G5" s="1467"/>
      <c r="H5" s="1467"/>
      <c r="I5" s="1467"/>
      <c r="J5" s="1467"/>
      <c r="K5" s="1468"/>
      <c r="L5" s="1052"/>
      <c r="M5" s="1052"/>
    </row>
    <row r="6" spans="1:13" ht="42" customHeight="1">
      <c r="A6" s="354"/>
      <c r="B6" s="355"/>
      <c r="C6" s="191" t="s">
        <v>323</v>
      </c>
      <c r="D6" s="1467" t="s">
        <v>322</v>
      </c>
      <c r="E6" s="1467"/>
      <c r="F6" s="1467"/>
      <c r="G6" s="1467"/>
      <c r="H6" s="1467"/>
      <c r="I6" s="1467"/>
      <c r="J6" s="1467"/>
      <c r="K6" s="1468"/>
      <c r="L6" s="1052"/>
      <c r="M6" s="1052"/>
    </row>
  </sheetData>
  <sheetProtection password="F140" sheet="1" objects="1" scenarios="1"/>
  <customSheetViews>
    <customSheetView guid="{3C347D85-A9C8-40DE-8556-FF44E8446C58}" scale="75" showGridLines="0" fitToPage="1" showRuler="0">
      <selection sqref="A1:K1"/>
      <pageMargins left="0.5" right="0.5" top="0.5" bottom="0.5" header="0.5" footer="0.5"/>
      <printOptions horizontalCentered="1" verticalCentered="1"/>
      <pageSetup paperSize="5" scale="94" orientation="portrait" r:id="rId1"/>
      <headerFooter alignWithMargins="0">
        <oddFooter>&amp;L&amp;"Arial"&amp;08C:\cfrs\CR20032004\CFRS_20032004_CC99999X_(V0.92)_Detail_Template.xls&amp;R&amp;"Arial"&amp;08&amp;A</oddFooter>
      </headerFooter>
    </customSheetView>
  </customSheetViews>
  <mergeCells count="6">
    <mergeCell ref="D6:K6"/>
    <mergeCell ref="A1:K1"/>
    <mergeCell ref="D3:K3"/>
    <mergeCell ref="D4:K4"/>
    <mergeCell ref="D5:K5"/>
    <mergeCell ref="C2:K2"/>
  </mergeCells>
  <phoneticPr fontId="0" type="noConversion"/>
  <dataValidations count="1">
    <dataValidation type="custom" allowBlank="1" showErrorMessage="1" errorTitle="Do not temper with the cell!" error="The cell is protected do not try to modify." sqref="A3:B6">
      <formula1>ISLOGICAL(A3)</formula1>
    </dataValidation>
  </dataValidations>
  <printOptions horizontalCentered="1"/>
  <pageMargins left="0.5" right="0.5" top="1" bottom="0.5" header="0.5" footer="0.5"/>
  <pageSetup paperSize="5" scale="94" orientation="landscape" r:id="rId2"/>
  <headerFooter alignWithMargins="0">
    <oddHeader>&amp;LState of California Health and Human Services Agency&amp;RDepartment of Health Care Services</oddHeader>
    <oddFooter>&amp;R&amp;"Arial"&amp;08&amp;A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2" r:id="rId5" name="btnYes">
              <controlPr defaultSize="0" print="0" autoFill="0" autoPict="0" macro="[0]!GotoMH1969FromInst">
                <anchor moveWithCells="1">
                  <from>
                    <xdr:col>7</xdr:col>
                    <xdr:colOff>133350</xdr:colOff>
                    <xdr:row>6</xdr:row>
                    <xdr:rowOff>38100</xdr:rowOff>
                  </from>
                  <to>
                    <xdr:col>9</xdr:col>
                    <xdr:colOff>419100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btnNext">
              <controlPr defaultSize="0" print="0" autoFill="0" autoPict="0" macro="[0]!GotoMH1960">
                <anchor moveWithCells="1">
                  <from>
                    <xdr:col>4</xdr:col>
                    <xdr:colOff>514350</xdr:colOff>
                    <xdr:row>6</xdr:row>
                    <xdr:rowOff>38100</xdr:rowOff>
                  </from>
                  <to>
                    <xdr:col>7</xdr:col>
                    <xdr:colOff>38100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kMH1969Y1">
              <controlPr defaultSize="0" autoFill="0" autoLine="0" autoPict="0" macro="[0]!chkMH1969_INST_Y1_Click">
                <anchor moveWithCells="1">
                  <from>
                    <xdr:col>0</xdr:col>
                    <xdr:colOff>114300</xdr:colOff>
                    <xdr:row>2</xdr:row>
                    <xdr:rowOff>57150</xdr:rowOff>
                  </from>
                  <to>
                    <xdr:col>0</xdr:col>
                    <xdr:colOff>400050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kMH1969Y4">
              <controlPr defaultSize="0" autoFill="0" autoLine="0" autoPict="0" macro="[0]!chkMH1969_INST_Y4_Click">
                <anchor moveWithCells="1">
                  <from>
                    <xdr:col>0</xdr:col>
                    <xdr:colOff>104775</xdr:colOff>
                    <xdr:row>4</xdr:row>
                    <xdr:rowOff>504825</xdr:rowOff>
                  </from>
                  <to>
                    <xdr:col>0</xdr:col>
                    <xdr:colOff>390525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kMH1969Y3">
              <controlPr defaultSize="0" autoFill="0" autoLine="0" autoPict="0" macro="[0]!chkMH1969_INST_Y3_Click">
                <anchor moveWithCells="1">
                  <from>
                    <xdr:col>0</xdr:col>
                    <xdr:colOff>104775</xdr:colOff>
                    <xdr:row>4</xdr:row>
                    <xdr:rowOff>0</xdr:rowOff>
                  </from>
                  <to>
                    <xdr:col>0</xdr:col>
                    <xdr:colOff>390525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kMH1969Y2">
              <controlPr defaultSize="0" autoFill="0" autoLine="0" autoPict="0" macro="[0]!chkMH1969_INST_Y2_Click">
                <anchor moveWithCells="1">
                  <from>
                    <xdr:col>0</xdr:col>
                    <xdr:colOff>114300</xdr:colOff>
                    <xdr:row>3</xdr:row>
                    <xdr:rowOff>38100</xdr:rowOff>
                  </from>
                  <to>
                    <xdr:col>0</xdr:col>
                    <xdr:colOff>400050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1" name="chkMH1969N1">
              <controlPr defaultSize="0" autoFill="0" autoLine="0" autoPict="0" macro="[0]!chkMH1969_INST_N1_Click">
                <anchor moveWithCells="1">
                  <from>
                    <xdr:col>1</xdr:col>
                    <xdr:colOff>95250</xdr:colOff>
                    <xdr:row>2</xdr:row>
                    <xdr:rowOff>57150</xdr:rowOff>
                  </from>
                  <to>
                    <xdr:col>1</xdr:col>
                    <xdr:colOff>381000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2" name="chkMH1969N4">
              <controlPr defaultSize="0" autoFill="0" autoLine="0" autoPict="0" macro="[0]!chkMH1969_INST_n4_Click">
                <anchor moveWithCells="1">
                  <from>
                    <xdr:col>1</xdr:col>
                    <xdr:colOff>85725</xdr:colOff>
                    <xdr:row>4</xdr:row>
                    <xdr:rowOff>504825</xdr:rowOff>
                  </from>
                  <to>
                    <xdr:col>1</xdr:col>
                    <xdr:colOff>371475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3" name="chkMH1969N3">
              <controlPr defaultSize="0" autoFill="0" autoLine="0" autoPict="0" macro="[0]!chkMH1969_INST_n3_Click">
                <anchor moveWithCells="1">
                  <from>
                    <xdr:col>1</xdr:col>
                    <xdr:colOff>85725</xdr:colOff>
                    <xdr:row>4</xdr:row>
                    <xdr:rowOff>0</xdr:rowOff>
                  </from>
                  <to>
                    <xdr:col>1</xdr:col>
                    <xdr:colOff>371475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4" name="chkMH1969N2">
              <controlPr defaultSize="0" autoFill="0" autoLine="0" autoPict="0" macro="[0]!chkMH1969_INST_N2_Click">
                <anchor moveWithCells="1">
                  <from>
                    <xdr:col>1</xdr:col>
                    <xdr:colOff>95250</xdr:colOff>
                    <xdr:row>3</xdr:row>
                    <xdr:rowOff>38100</xdr:rowOff>
                  </from>
                  <to>
                    <xdr:col>1</xdr:col>
                    <xdr:colOff>381000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5" name="Button 14">
              <controlPr defaultSize="0" print="0" autoFill="0" autoPict="0" macro="[0]!GotoHOME">
                <anchor moveWithCells="1">
                  <from>
                    <xdr:col>1</xdr:col>
                    <xdr:colOff>66675</xdr:colOff>
                    <xdr:row>6</xdr:row>
                    <xdr:rowOff>47625</xdr:rowOff>
                  </from>
                  <to>
                    <xdr:col>4</xdr:col>
                    <xdr:colOff>409575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23">
    <pageSetUpPr fitToPage="1"/>
  </sheetPr>
  <dimension ref="A1:Q36"/>
  <sheetViews>
    <sheetView zoomScaleNormal="100" workbookViewId="0"/>
  </sheetViews>
  <sheetFormatPr defaultColWidth="8.5546875" defaultRowHeight="15"/>
  <cols>
    <col min="1" max="1" width="4.21875" style="130" customWidth="1"/>
    <col min="2" max="2" width="14.109375" style="130" customWidth="1"/>
    <col min="3" max="3" width="24.5546875" style="130" customWidth="1"/>
    <col min="4" max="4" width="22.33203125" style="130" customWidth="1"/>
    <col min="5" max="8" width="12.21875" style="130" customWidth="1"/>
    <col min="9" max="9" width="12.77734375" style="130" customWidth="1"/>
    <col min="10" max="10" width="12.33203125" style="130" customWidth="1"/>
    <col min="11" max="13" width="12.21875" style="130" customWidth="1"/>
    <col min="14" max="14" width="15.109375" style="130" customWidth="1"/>
    <col min="15" max="16" width="8.5546875" style="130" hidden="1" customWidth="1"/>
    <col min="17" max="17" width="0.109375" style="130" hidden="1" customWidth="1"/>
    <col min="18" max="18" width="14" style="130" customWidth="1"/>
    <col min="19" max="16384" width="8.5546875" style="130"/>
  </cols>
  <sheetData>
    <row r="1" spans="1:13" s="284" customFormat="1" ht="15.75" customHeight="1" thickBot="1">
      <c r="A1" s="482" t="s">
        <v>624</v>
      </c>
      <c r="B1" s="452"/>
      <c r="C1" s="452"/>
      <c r="D1" s="452"/>
      <c r="E1" s="452"/>
      <c r="F1" s="452"/>
      <c r="G1" s="452"/>
      <c r="H1" s="456"/>
      <c r="I1" s="488" t="s">
        <v>1012</v>
      </c>
      <c r="J1" s="290"/>
      <c r="K1" s="290"/>
      <c r="L1" s="290"/>
      <c r="M1" s="290"/>
    </row>
    <row r="2" spans="1:13" s="284" customFormat="1" ht="15.75" customHeight="1" thickTop="1">
      <c r="A2" s="483" t="s">
        <v>455</v>
      </c>
      <c r="B2"/>
      <c r="C2"/>
      <c r="D2"/>
      <c r="E2"/>
      <c r="F2"/>
      <c r="G2"/>
      <c r="H2"/>
      <c r="I2"/>
      <c r="J2" s="290"/>
      <c r="K2" s="290"/>
      <c r="L2" s="290"/>
      <c r="M2" s="290"/>
    </row>
    <row r="3" spans="1:13" s="284" customFormat="1" ht="15.75" customHeight="1">
      <c r="A3" s="496" t="s">
        <v>456</v>
      </c>
      <c r="B3"/>
      <c r="C3"/>
      <c r="D3"/>
      <c r="E3"/>
      <c r="F3"/>
      <c r="G3"/>
      <c r="H3"/>
      <c r="I3"/>
      <c r="J3" s="290"/>
      <c r="K3" s="290"/>
      <c r="L3" s="290"/>
      <c r="M3" s="290"/>
    </row>
    <row r="4" spans="1:13" s="284" customFormat="1" ht="15.75" customHeight="1">
      <c r="A4" s="484" t="str">
        <f>"MH 1969 "&amp;Revision_Date</f>
        <v>MH 1969 (Rev. 9/2013)</v>
      </c>
      <c r="B4"/>
      <c r="C4"/>
      <c r="D4"/>
      <c r="E4"/>
      <c r="F4"/>
      <c r="G4"/>
      <c r="H4"/>
      <c r="I4" s="487" t="str">
        <f>"FISCAL YEAR "&amp; FiscalYear_with_Dash</f>
        <v>FISCAL YEAR 2012 - 2013</v>
      </c>
      <c r="J4" s="290"/>
      <c r="K4" s="290"/>
      <c r="L4" s="290"/>
      <c r="M4" s="290"/>
    </row>
    <row r="5" spans="1:13" s="123" customFormat="1" ht="15.75" customHeight="1">
      <c r="J5" s="129"/>
      <c r="K5" s="129"/>
      <c r="L5" s="129"/>
      <c r="M5" s="129"/>
    </row>
    <row r="6" spans="1:13" s="123" customFormat="1">
      <c r="A6" s="1481" t="s">
        <v>174</v>
      </c>
      <c r="B6" s="1481"/>
      <c r="C6" s="344">
        <f>County_Name</f>
        <v>0</v>
      </c>
      <c r="J6" s="129"/>
      <c r="K6" s="129"/>
      <c r="L6" s="129"/>
      <c r="M6" s="129"/>
    </row>
    <row r="7" spans="1:13" s="123" customFormat="1">
      <c r="A7" s="1481" t="s">
        <v>175</v>
      </c>
      <c r="B7" s="1481"/>
      <c r="C7" s="344">
        <f>County_Code</f>
        <v>0</v>
      </c>
      <c r="I7" s="128"/>
      <c r="J7" s="129"/>
      <c r="K7" s="129"/>
      <c r="L7" s="129"/>
      <c r="M7" s="129"/>
    </row>
    <row r="8" spans="1:13" ht="4.1500000000000004" customHeight="1">
      <c r="A8" s="169"/>
      <c r="B8" s="169"/>
      <c r="C8" s="348"/>
      <c r="D8" s="140"/>
      <c r="J8" s="129"/>
      <c r="K8" s="129"/>
      <c r="L8" s="129"/>
      <c r="M8" s="129"/>
    </row>
    <row r="9" spans="1:13" s="141" customFormat="1" ht="18" customHeight="1">
      <c r="A9" s="1482" t="s">
        <v>176</v>
      </c>
      <c r="B9" s="1483"/>
      <c r="C9" s="346">
        <f>MH1900_INFO!B7</f>
        <v>0</v>
      </c>
      <c r="D9" s="335"/>
      <c r="E9" s="784" t="s">
        <v>161</v>
      </c>
      <c r="F9" s="784" t="s">
        <v>162</v>
      </c>
      <c r="G9" s="784" t="s">
        <v>132</v>
      </c>
      <c r="H9" s="784" t="s">
        <v>163</v>
      </c>
      <c r="I9" s="784" t="s">
        <v>164</v>
      </c>
      <c r="J9" s="129"/>
      <c r="K9" s="129"/>
      <c r="L9" s="129"/>
      <c r="M9" s="129"/>
    </row>
    <row r="10" spans="1:13" ht="14.1" customHeight="1">
      <c r="A10" s="1482" t="s">
        <v>177</v>
      </c>
      <c r="B10" s="1483"/>
      <c r="C10" s="346">
        <f>MH1900_INFO!B8</f>
        <v>0</v>
      </c>
      <c r="D10" s="335"/>
      <c r="E10" s="785" t="s">
        <v>129</v>
      </c>
      <c r="F10" s="786"/>
      <c r="G10" s="786"/>
      <c r="H10" s="786"/>
      <c r="I10" s="787"/>
      <c r="J10" s="129"/>
      <c r="K10" s="129"/>
      <c r="L10" s="129"/>
      <c r="M10" s="129"/>
    </row>
    <row r="11" spans="1:13" ht="14.1" customHeight="1">
      <c r="A11" s="1484"/>
      <c r="B11" s="1485"/>
      <c r="C11" s="1485"/>
      <c r="D11" s="1486"/>
      <c r="E11" s="788" t="s">
        <v>232</v>
      </c>
      <c r="F11" s="786"/>
      <c r="G11" s="786"/>
      <c r="H11" s="786"/>
      <c r="I11" s="787" t="s">
        <v>129</v>
      </c>
      <c r="J11" s="129"/>
      <c r="K11" s="129"/>
      <c r="L11" s="129"/>
      <c r="M11" s="129"/>
    </row>
    <row r="12" spans="1:13" s="143" customFormat="1" ht="63">
      <c r="A12" s="1487"/>
      <c r="B12" s="1488"/>
      <c r="C12" s="1488"/>
      <c r="D12" s="1489"/>
      <c r="E12" s="789" t="s">
        <v>610</v>
      </c>
      <c r="F12" s="789" t="s">
        <v>609</v>
      </c>
      <c r="G12" s="789" t="s">
        <v>613</v>
      </c>
      <c r="H12" s="790" t="s">
        <v>623</v>
      </c>
      <c r="I12" s="791" t="s">
        <v>234</v>
      </c>
      <c r="J12" s="129"/>
      <c r="K12" s="129"/>
      <c r="L12" s="129"/>
      <c r="M12" s="144"/>
    </row>
    <row r="13" spans="1:13" ht="15" customHeight="1">
      <c r="A13" s="168">
        <v>1</v>
      </c>
      <c r="B13" s="1478" t="s">
        <v>242</v>
      </c>
      <c r="C13" s="1479"/>
      <c r="D13" s="1479"/>
      <c r="E13" s="1053"/>
      <c r="F13" s="1053"/>
      <c r="G13" s="1053"/>
      <c r="H13" s="1053"/>
      <c r="I13" s="220">
        <f>SUM(F13:H13)</f>
        <v>0</v>
      </c>
      <c r="J13" s="129"/>
      <c r="K13" s="129"/>
      <c r="L13" s="129"/>
      <c r="M13" s="129"/>
    </row>
    <row r="14" spans="1:13">
      <c r="A14" s="168"/>
      <c r="B14" s="1475"/>
      <c r="C14" s="1476"/>
      <c r="D14" s="1477"/>
      <c r="E14" s="221"/>
      <c r="F14" s="221"/>
      <c r="G14" s="221"/>
      <c r="H14" s="221"/>
      <c r="I14" s="134"/>
      <c r="J14" s="129"/>
      <c r="K14" s="129"/>
      <c r="L14" s="129"/>
      <c r="M14" s="129"/>
    </row>
    <row r="15" spans="1:13" ht="15" customHeight="1">
      <c r="A15" s="168"/>
      <c r="B15" s="1478" t="s">
        <v>243</v>
      </c>
      <c r="C15" s="1479"/>
      <c r="D15" s="1480"/>
      <c r="E15" s="223"/>
      <c r="F15" s="134"/>
      <c r="G15" s="134"/>
      <c r="H15" s="134"/>
      <c r="I15" s="223"/>
      <c r="J15" s="129"/>
      <c r="K15" s="129"/>
      <c r="L15" s="129"/>
      <c r="M15" s="129"/>
    </row>
    <row r="16" spans="1:13" ht="15" customHeight="1">
      <c r="A16" s="168">
        <v>2</v>
      </c>
      <c r="B16" s="1490" t="s">
        <v>597</v>
      </c>
      <c r="C16" s="1479"/>
      <c r="D16" s="1479"/>
      <c r="E16" s="1053"/>
      <c r="F16" s="225"/>
      <c r="G16" s="134"/>
      <c r="H16" s="222"/>
      <c r="I16" s="1054"/>
      <c r="J16" s="129"/>
      <c r="K16" s="129"/>
      <c r="L16" s="129"/>
      <c r="M16" s="129"/>
    </row>
    <row r="17" spans="1:13" ht="15" customHeight="1">
      <c r="A17" s="168">
        <v>3</v>
      </c>
      <c r="B17" s="1478" t="s">
        <v>244</v>
      </c>
      <c r="C17" s="1479"/>
      <c r="D17" s="1479"/>
      <c r="E17" s="1053"/>
      <c r="F17" s="225"/>
      <c r="G17" s="134"/>
      <c r="H17" s="222"/>
      <c r="I17" s="1054"/>
      <c r="J17" s="129"/>
      <c r="K17" s="129"/>
      <c r="L17" s="129"/>
      <c r="M17" s="129"/>
    </row>
    <row r="18" spans="1:13" ht="15" customHeight="1">
      <c r="A18" s="168">
        <v>4</v>
      </c>
      <c r="B18" s="1482" t="s">
        <v>245</v>
      </c>
      <c r="C18" s="1483"/>
      <c r="D18" s="1491"/>
      <c r="E18" s="224">
        <f>SUM(E16:E17)</f>
        <v>0</v>
      </c>
      <c r="F18" s="134"/>
      <c r="G18" s="134"/>
      <c r="H18" s="134"/>
      <c r="I18" s="224">
        <f>SUM(I16:I17)</f>
        <v>0</v>
      </c>
      <c r="J18" s="129"/>
      <c r="K18" s="129"/>
      <c r="L18" s="129"/>
      <c r="M18" s="129"/>
    </row>
    <row r="19" spans="1:13">
      <c r="A19" s="168"/>
      <c r="B19" s="1475"/>
      <c r="C19" s="1476"/>
      <c r="D19" s="1477"/>
      <c r="E19" s="223"/>
      <c r="F19" s="223"/>
      <c r="G19" s="223"/>
      <c r="H19" s="223"/>
      <c r="I19" s="134"/>
      <c r="J19" s="129"/>
      <c r="K19" s="129"/>
      <c r="L19" s="129"/>
      <c r="M19" s="129"/>
    </row>
    <row r="20" spans="1:13" ht="15" customHeight="1">
      <c r="A20" s="168">
        <v>5</v>
      </c>
      <c r="B20" s="1478" t="s">
        <v>246</v>
      </c>
      <c r="C20" s="1479"/>
      <c r="D20" s="1479"/>
      <c r="E20" s="1053"/>
      <c r="F20" s="1053"/>
      <c r="G20" s="1053"/>
      <c r="H20" s="1053"/>
      <c r="I20" s="220">
        <f>SUM(F20:H20)</f>
        <v>0</v>
      </c>
      <c r="J20" s="129"/>
      <c r="K20" s="129"/>
      <c r="L20" s="129"/>
      <c r="M20" s="129"/>
    </row>
    <row r="21" spans="1:13">
      <c r="A21" s="168"/>
      <c r="B21" s="1478"/>
      <c r="C21" s="1479"/>
      <c r="D21" s="1480"/>
      <c r="E21" s="221"/>
      <c r="F21" s="221"/>
      <c r="G21" s="221"/>
      <c r="H21" s="221"/>
      <c r="I21" s="134"/>
      <c r="J21" s="129"/>
      <c r="K21" s="129"/>
      <c r="L21" s="129"/>
      <c r="M21" s="129"/>
    </row>
    <row r="22" spans="1:13" ht="15" customHeight="1">
      <c r="A22" s="168">
        <v>6</v>
      </c>
      <c r="B22" s="1478" t="s">
        <v>247</v>
      </c>
      <c r="C22" s="1479"/>
      <c r="D22" s="1480"/>
      <c r="E22" s="145">
        <f>IF(AND(E18&gt;0,E20&gt;0),E18/E20,0)</f>
        <v>0</v>
      </c>
      <c r="F22" s="134"/>
      <c r="G22" s="134"/>
      <c r="H22" s="134"/>
      <c r="I22" s="145">
        <f>IF(AND(I18&gt;0,I20&gt;0),I18/I20,0)</f>
        <v>0</v>
      </c>
      <c r="J22" s="129"/>
      <c r="K22" s="129"/>
      <c r="L22" s="129"/>
      <c r="M22" s="129"/>
    </row>
    <row r="23" spans="1:13">
      <c r="A23" s="168"/>
      <c r="B23" s="1478"/>
      <c r="C23" s="1479"/>
      <c r="D23" s="1480"/>
      <c r="E23" s="134"/>
      <c r="F23" s="134"/>
      <c r="G23" s="134"/>
      <c r="H23" s="134"/>
      <c r="I23" s="134"/>
      <c r="J23" s="129"/>
      <c r="K23" s="129"/>
      <c r="L23" s="129"/>
      <c r="M23" s="129"/>
    </row>
    <row r="24" spans="1:13" ht="15" customHeight="1">
      <c r="A24" s="168">
        <v>7</v>
      </c>
      <c r="B24" s="1478" t="s">
        <v>248</v>
      </c>
      <c r="C24" s="1479"/>
      <c r="D24" s="1480"/>
      <c r="E24" s="135">
        <f>E13*E22</f>
        <v>0</v>
      </c>
      <c r="F24" s="134"/>
      <c r="G24" s="134"/>
      <c r="H24" s="134"/>
      <c r="I24" s="135">
        <f>I13*I22</f>
        <v>0</v>
      </c>
      <c r="J24" s="129"/>
      <c r="K24" s="129"/>
      <c r="L24" s="129"/>
      <c r="M24" s="129"/>
    </row>
    <row r="25" spans="1:13">
      <c r="A25" s="168"/>
      <c r="B25" s="1478"/>
      <c r="C25" s="1479"/>
      <c r="D25" s="1480"/>
      <c r="E25" s="134"/>
      <c r="F25" s="134"/>
      <c r="G25" s="134"/>
      <c r="H25" s="134"/>
      <c r="I25" s="134"/>
      <c r="J25" s="129"/>
      <c r="K25" s="129"/>
      <c r="L25" s="129"/>
      <c r="M25" s="129"/>
    </row>
    <row r="26" spans="1:13" ht="15" customHeight="1">
      <c r="A26" s="168">
        <v>8</v>
      </c>
      <c r="B26" s="1478" t="s">
        <v>152</v>
      </c>
      <c r="C26" s="1479"/>
      <c r="D26" s="1480"/>
      <c r="E26" s="135">
        <f>'MH1968'!I13+'MH1968'!I27+'MH1968'!I45+'MH1968'!I50+'MH1968'!I55+'MH1968'!I60</f>
        <v>0</v>
      </c>
      <c r="F26" s="134"/>
      <c r="G26" s="134"/>
      <c r="H26" s="134"/>
      <c r="I26" s="135">
        <f ca="1">'MH1968'!O13+'MH1968'!O27+'MH1968'!O45+'MH1968'!O50+'MH1968'!O55+'MH1968'!O60</f>
        <v>0</v>
      </c>
      <c r="J26" s="129"/>
      <c r="K26" s="129"/>
      <c r="L26" s="129"/>
      <c r="M26" s="129"/>
    </row>
    <row r="27" spans="1:13" ht="15" customHeight="1">
      <c r="A27" s="168">
        <v>9</v>
      </c>
      <c r="B27" s="1478" t="s">
        <v>249</v>
      </c>
      <c r="C27" s="1479"/>
      <c r="D27" s="1480"/>
      <c r="E27" s="135">
        <f>E26*0.6</f>
        <v>0</v>
      </c>
      <c r="F27" s="134"/>
      <c r="G27" s="134"/>
      <c r="H27" s="134"/>
      <c r="I27" s="135">
        <f ca="1">I26*0.6</f>
        <v>0</v>
      </c>
      <c r="J27" s="129"/>
      <c r="K27" s="129"/>
      <c r="L27" s="129"/>
      <c r="M27" s="129"/>
    </row>
    <row r="28" spans="1:13" ht="4.1500000000000004" customHeight="1">
      <c r="A28" s="132"/>
      <c r="B28" s="133"/>
      <c r="C28" s="133"/>
      <c r="D28" s="133"/>
      <c r="E28" s="133"/>
      <c r="F28" s="133"/>
      <c r="G28" s="133"/>
      <c r="H28" s="133"/>
      <c r="I28" s="139"/>
      <c r="J28" s="129"/>
      <c r="K28" s="129"/>
      <c r="L28" s="129"/>
      <c r="M28" s="129"/>
    </row>
    <row r="29" spans="1:13" ht="20.100000000000001" customHeight="1">
      <c r="A29" s="146" t="s">
        <v>250</v>
      </c>
      <c r="B29" s="147"/>
      <c r="C29" s="147"/>
      <c r="D29" s="148"/>
      <c r="E29" s="149" t="s">
        <v>232</v>
      </c>
      <c r="F29" s="149"/>
      <c r="G29" s="147"/>
      <c r="H29" s="147"/>
      <c r="I29" s="150" t="s">
        <v>234</v>
      </c>
      <c r="J29" s="129"/>
      <c r="K29" s="129"/>
      <c r="L29" s="129"/>
      <c r="M29" s="129"/>
    </row>
    <row r="30" spans="1:13">
      <c r="A30" s="151"/>
      <c r="B30" s="305"/>
      <c r="C30" s="305"/>
      <c r="D30" s="306" t="s">
        <v>251</v>
      </c>
      <c r="E30" s="152" t="str">
        <f>IF(AND(E27&gt;E24,E24&gt;0),"X"," ")</f>
        <v xml:space="preserve"> </v>
      </c>
      <c r="F30" s="307" t="s">
        <v>252</v>
      </c>
      <c r="G30" s="307"/>
      <c r="H30" s="307"/>
      <c r="I30" s="152" t="str">
        <f ca="1">IF(AND(I27&gt;I24,I24&gt;0),"X"," ")</f>
        <v xml:space="preserve"> </v>
      </c>
      <c r="J30" s="129"/>
      <c r="K30" s="129"/>
      <c r="L30" s="129"/>
      <c r="M30" s="129"/>
    </row>
    <row r="31" spans="1:13" ht="6" customHeight="1">
      <c r="A31" s="151"/>
      <c r="B31" s="305"/>
      <c r="C31" s="305"/>
      <c r="D31" s="306"/>
      <c r="E31" s="300"/>
      <c r="F31" s="307"/>
      <c r="G31" s="307"/>
      <c r="H31" s="307"/>
      <c r="I31" s="142"/>
      <c r="J31" s="129"/>
      <c r="K31" s="129"/>
      <c r="L31" s="129"/>
      <c r="M31" s="129"/>
    </row>
    <row r="32" spans="1:13">
      <c r="A32" s="151"/>
      <c r="B32" s="305"/>
      <c r="C32" s="305"/>
      <c r="D32" s="306" t="s">
        <v>253</v>
      </c>
      <c r="E32" s="152" t="str">
        <f>IF(OR(E24&gt;E27,E24=0),"X"," ")</f>
        <v>X</v>
      </c>
      <c r="F32" s="307" t="s">
        <v>254</v>
      </c>
      <c r="G32" s="307"/>
      <c r="H32" s="307"/>
      <c r="I32" s="152" t="str">
        <f ca="1">IF(OR(I24&gt;I27,I24=0),"X"," ")</f>
        <v>X</v>
      </c>
      <c r="J32" s="129"/>
      <c r="K32" s="129"/>
      <c r="L32" s="129"/>
      <c r="M32" s="129"/>
    </row>
    <row r="33" spans="1:13" ht="6.75" customHeight="1">
      <c r="A33" s="136"/>
      <c r="B33" s="137"/>
      <c r="C33" s="137"/>
      <c r="D33" s="137"/>
      <c r="E33" s="137"/>
      <c r="F33" s="137"/>
      <c r="G33" s="137"/>
      <c r="H33" s="137"/>
      <c r="I33" s="138"/>
      <c r="J33" s="129"/>
      <c r="K33" s="129"/>
      <c r="L33" s="129"/>
      <c r="M33" s="129"/>
    </row>
    <row r="34" spans="1:13">
      <c r="J34" s="129"/>
    </row>
    <row r="36" spans="1:13">
      <c r="E36" s="129"/>
      <c r="F36" s="129"/>
      <c r="G36" s="129"/>
      <c r="H36" s="129"/>
      <c r="I36" s="129"/>
    </row>
  </sheetData>
  <sheetProtection password="F140" sheet="1" objects="1" scenarios="1"/>
  <customSheetViews>
    <customSheetView guid="{3C347D85-A9C8-40DE-8556-FF44E8446C58}" scale="75" showGridLines="0" fitToPage="1" hiddenColumns="1" showRuler="0">
      <pageMargins left="0.5" right="0.5" top="0.5" bottom="0.5" header="0.5" footer="0.5"/>
      <printOptions horizontalCentered="1" verticalCentered="1"/>
      <pageSetup paperSize="5" orientation="landscape" r:id="rId1"/>
      <headerFooter alignWithMargins="0">
        <oddFooter>&amp;L&amp;"Arial"&amp;08J:\Tst\CFRS\DEVELMNT\CR20042005\CFRS_20042005_CC99999X_(V8.01Beta)_Detail_Template.xls&amp;R&amp;"Arial"&amp;08&amp;A</oddFooter>
      </headerFooter>
    </customSheetView>
  </customSheetViews>
  <mergeCells count="20">
    <mergeCell ref="B26:D26"/>
    <mergeCell ref="B27:D27"/>
    <mergeCell ref="B22:D22"/>
    <mergeCell ref="B23:D23"/>
    <mergeCell ref="B24:D24"/>
    <mergeCell ref="B25:D25"/>
    <mergeCell ref="B16:D16"/>
    <mergeCell ref="B17:D17"/>
    <mergeCell ref="B20:D20"/>
    <mergeCell ref="B21:D21"/>
    <mergeCell ref="B18:D18"/>
    <mergeCell ref="B19:D19"/>
    <mergeCell ref="B14:D14"/>
    <mergeCell ref="B15:D15"/>
    <mergeCell ref="B13:D13"/>
    <mergeCell ref="A6:B6"/>
    <mergeCell ref="A7:B7"/>
    <mergeCell ref="A9:B9"/>
    <mergeCell ref="A10:B10"/>
    <mergeCell ref="A11:D12"/>
  </mergeCells>
  <phoneticPr fontId="0" type="noConversion"/>
  <printOptions horizontalCentered="1" verticalCentered="1"/>
  <pageMargins left="0.5" right="0.5" top="0.5" bottom="0.5" header="0.5" footer="0.5"/>
  <pageSetup paperSize="5" orientation="landscape" r:id="rId2"/>
  <headerFooter alignWithMargins="0">
    <oddFooter>&amp;R&amp;"Arial,Regular"&amp;8MH1969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5" name="btnNext">
              <controlPr defaultSize="0" print="0" autoFill="0" autoPict="0" macro="[0]!GotoMH1969_INST">
                <anchor moveWithCells="1" sizeWithCells="1">
                  <from>
                    <xdr:col>2</xdr:col>
                    <xdr:colOff>981075</xdr:colOff>
                    <xdr:row>34</xdr:row>
                    <xdr:rowOff>57150</xdr:rowOff>
                  </from>
                  <to>
                    <xdr:col>3</xdr:col>
                    <xdr:colOff>809625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6" name="Button 2">
              <controlPr defaultSize="0" print="0" autoFill="0" autoPict="0" macro="[0]!GotoHOME">
                <anchor moveWithCells="1" sizeWithCells="1">
                  <from>
                    <xdr:col>3</xdr:col>
                    <xdr:colOff>923925</xdr:colOff>
                    <xdr:row>34</xdr:row>
                    <xdr:rowOff>57150</xdr:rowOff>
                  </from>
                  <to>
                    <xdr:col>5</xdr:col>
                    <xdr:colOff>152400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7" name="Button 3">
              <controlPr defaultSize="0" print="0" autoFill="0" autoPict="0" macro="[0]!GotoMH1968">
                <anchor moveWithCells="1" sizeWithCells="1">
                  <from>
                    <xdr:col>5</xdr:col>
                    <xdr:colOff>276225</xdr:colOff>
                    <xdr:row>34</xdr:row>
                    <xdr:rowOff>76200</xdr:rowOff>
                  </from>
                  <to>
                    <xdr:col>7</xdr:col>
                    <xdr:colOff>304800</xdr:colOff>
                    <xdr:row>35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27">
    <pageSetUpPr fitToPage="1"/>
  </sheetPr>
  <dimension ref="A1:AG87"/>
  <sheetViews>
    <sheetView zoomScale="75" zoomScaleNormal="75" workbookViewId="0"/>
  </sheetViews>
  <sheetFormatPr defaultColWidth="8.5546875" defaultRowHeight="15"/>
  <cols>
    <col min="1" max="1" width="4.21875" style="890" customWidth="1"/>
    <col min="2" max="2" width="14.109375" style="890" customWidth="1"/>
    <col min="3" max="3" width="34.21875" style="890" customWidth="1"/>
    <col min="4" max="4" width="17" style="890" bestFit="1" customWidth="1"/>
    <col min="5" max="8" width="14.33203125" style="130" customWidth="1"/>
    <col min="9" max="11" width="19.77734375" style="130" customWidth="1"/>
    <col min="12" max="12" width="20" style="130" customWidth="1"/>
    <col min="13" max="13" width="21.21875" style="130" customWidth="1"/>
    <col min="14" max="15" width="19.109375" style="130" customWidth="1"/>
    <col min="16" max="16" width="19.5546875" style="130" customWidth="1"/>
    <col min="17" max="17" width="36" style="130" customWidth="1"/>
    <col min="18" max="18" width="11.6640625" style="130" hidden="1" customWidth="1"/>
    <col min="19" max="19" width="12.33203125" style="130" hidden="1" customWidth="1"/>
    <col min="20" max="21" width="0" style="130" hidden="1" customWidth="1"/>
    <col min="22" max="22" width="19.33203125" style="130" hidden="1" customWidth="1"/>
    <col min="23" max="25" width="0" style="130" hidden="1" customWidth="1"/>
    <col min="26" max="26" width="12.5546875" style="130" hidden="1" customWidth="1"/>
    <col min="27" max="28" width="0" style="130" hidden="1" customWidth="1"/>
    <col min="29" max="29" width="8.5546875" style="130"/>
    <col min="30" max="30" width="12.5546875" style="130" bestFit="1" customWidth="1"/>
    <col min="31" max="16384" width="8.5546875" style="130"/>
  </cols>
  <sheetData>
    <row r="1" spans="1:33" s="289" customFormat="1" ht="22.7" customHeight="1" thickBot="1">
      <c r="A1" s="666" t="s">
        <v>624</v>
      </c>
      <c r="B1" s="667"/>
      <c r="C1" s="667"/>
      <c r="D1" s="667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6"/>
      <c r="Q1" s="494" t="s">
        <v>1012</v>
      </c>
    </row>
    <row r="2" spans="1:33" s="289" customFormat="1" ht="22.7" customHeight="1" thickTop="1">
      <c r="A2" s="668" t="s">
        <v>455</v>
      </c>
      <c r="B2" s="669"/>
      <c r="C2" s="669"/>
      <c r="D2" s="669"/>
      <c r="E2"/>
      <c r="F2"/>
      <c r="G2"/>
      <c r="H2"/>
      <c r="I2"/>
      <c r="J2"/>
      <c r="K2"/>
      <c r="L2"/>
      <c r="M2"/>
      <c r="N2"/>
      <c r="O2"/>
      <c r="P2"/>
      <c r="Q2"/>
      <c r="S2" s="798"/>
    </row>
    <row r="3" spans="1:33" s="289" customFormat="1" ht="30" customHeight="1">
      <c r="A3" s="670" t="s">
        <v>630</v>
      </c>
      <c r="B3" s="669"/>
      <c r="C3" s="669"/>
      <c r="D3" s="669"/>
      <c r="E3"/>
      <c r="F3"/>
      <c r="G3"/>
      <c r="H3"/>
      <c r="I3"/>
      <c r="J3"/>
      <c r="K3"/>
      <c r="L3"/>
      <c r="M3"/>
      <c r="N3"/>
      <c r="O3"/>
      <c r="P3"/>
      <c r="Q3"/>
      <c r="S3" s="798"/>
    </row>
    <row r="4" spans="1:33" s="289" customFormat="1" ht="22.7" customHeight="1">
      <c r="A4" s="671" t="str">
        <f>"MH 1968 "&amp;Revision_Date</f>
        <v>MH 1968 (Rev. 9/2013)</v>
      </c>
      <c r="B4" s="669"/>
      <c r="C4" s="669"/>
      <c r="D4" s="673"/>
      <c r="E4"/>
      <c r="F4"/>
      <c r="G4"/>
      <c r="H4"/>
      <c r="I4"/>
      <c r="J4"/>
      <c r="K4"/>
      <c r="L4"/>
      <c r="M4"/>
      <c r="N4"/>
      <c r="O4"/>
      <c r="P4"/>
      <c r="Q4" s="495" t="str">
        <f>"FISCAL YEAR "&amp; FiscalYear_with_Dash</f>
        <v>FISCAL YEAR 2012 - 2013</v>
      </c>
      <c r="S4" s="798"/>
    </row>
    <row r="5" spans="1:33" s="124" customFormat="1" ht="15.75" customHeight="1">
      <c r="A5" s="672"/>
      <c r="B5" s="673"/>
      <c r="D5" s="673"/>
      <c r="I5" s="798"/>
      <c r="J5" s="798"/>
      <c r="K5" s="798"/>
      <c r="M5" s="798"/>
      <c r="R5" s="980"/>
      <c r="S5" s="980"/>
      <c r="T5" s="980"/>
      <c r="U5" s="980"/>
      <c r="V5" s="980"/>
      <c r="W5" s="980"/>
    </row>
    <row r="6" spans="1:33">
      <c r="A6" s="1513" t="s">
        <v>174</v>
      </c>
      <c r="B6" s="1513"/>
      <c r="C6" s="674">
        <f>County_Name</f>
        <v>0</v>
      </c>
      <c r="D6" s="675"/>
      <c r="E6" s="124"/>
      <c r="F6" s="124"/>
      <c r="G6" s="124"/>
      <c r="H6" s="124"/>
      <c r="I6" s="124"/>
      <c r="J6" s="124"/>
      <c r="K6" s="124"/>
      <c r="L6" s="124"/>
      <c r="M6" s="124"/>
      <c r="N6" s="123"/>
      <c r="O6" s="124"/>
      <c r="AC6" s="289"/>
      <c r="AD6" s="289"/>
      <c r="AE6" s="289"/>
      <c r="AF6" s="289"/>
      <c r="AG6" s="289"/>
    </row>
    <row r="7" spans="1:33" ht="15" customHeight="1">
      <c r="A7" s="1514" t="s">
        <v>175</v>
      </c>
      <c r="B7" s="1514"/>
      <c r="C7" s="674">
        <f>County_Code</f>
        <v>0</v>
      </c>
      <c r="D7" s="675"/>
      <c r="E7" s="1522" t="s">
        <v>600</v>
      </c>
      <c r="F7" s="1523"/>
      <c r="G7" s="1523"/>
      <c r="H7" s="1524"/>
      <c r="I7" s="1536" t="str">
        <f ca="1">IF('MH1969'!$E$32="X",VLOOKUP(MIN(S9:S10),S9:T10,2,FALSE),VLOOKUP(MIN(S9:S9),S9:T9,2,FALSE))</f>
        <v>COSTS</v>
      </c>
      <c r="J7" s="1088" t="str">
        <f ca="1">IF('MH1969'!$E$32="X",VLOOKUP(MIN(W9:X11),W9:X11,2,FALSE),VLOOKUP(MIN(W9:X10),W9:X10,2,FALSE))</f>
        <v>COSTS</v>
      </c>
      <c r="K7" s="1088"/>
      <c r="L7" s="1538" t="str">
        <f ca="1">IF('MH1969'!$I$32="X", VLOOKUP(MIN(AA9:AA10),AA9:AB10,2,FALSE),VLOOKUP(MIN(AA9:AA9),AA9:AB9,2,FALSE) )</f>
        <v>COSTS</v>
      </c>
      <c r="M7" s="1539"/>
      <c r="N7" s="1539"/>
      <c r="P7" s="1540" t="s">
        <v>867</v>
      </c>
      <c r="R7" s="135"/>
      <c r="S7" s="1091" t="s">
        <v>134</v>
      </c>
      <c r="T7" s="135"/>
      <c r="V7" s="135"/>
      <c r="W7" s="1091" t="s">
        <v>134</v>
      </c>
      <c r="X7" s="135"/>
      <c r="Z7" s="135"/>
      <c r="AA7" s="1091" t="s">
        <v>134</v>
      </c>
      <c r="AB7" s="135"/>
      <c r="AC7" s="289"/>
      <c r="AD7" s="289"/>
      <c r="AE7" s="289"/>
      <c r="AF7" s="289"/>
      <c r="AG7" s="289"/>
    </row>
    <row r="8" spans="1:33" ht="3" customHeight="1">
      <c r="A8" s="676"/>
      <c r="B8" s="676"/>
      <c r="C8" s="677"/>
      <c r="D8" s="678"/>
      <c r="E8" s="1525"/>
      <c r="F8" s="1526"/>
      <c r="G8" s="1526"/>
      <c r="H8" s="1527"/>
      <c r="I8" s="1537"/>
      <c r="J8" s="1089"/>
      <c r="K8" s="1089"/>
      <c r="L8" s="1272"/>
      <c r="M8" s="1272"/>
      <c r="N8" s="1272"/>
      <c r="P8" s="1272"/>
      <c r="R8" s="135"/>
      <c r="S8" s="135"/>
      <c r="T8" s="135"/>
      <c r="V8" s="135"/>
      <c r="W8" s="135"/>
      <c r="X8" s="135"/>
      <c r="Z8" s="135"/>
      <c r="AA8" s="135"/>
      <c r="AB8" s="135"/>
      <c r="AC8" s="289"/>
      <c r="AD8" s="289"/>
      <c r="AE8" s="289"/>
      <c r="AF8" s="289"/>
      <c r="AG8" s="289"/>
    </row>
    <row r="9" spans="1:33" s="131" customFormat="1" ht="15" customHeight="1">
      <c r="A9" s="1515" t="s">
        <v>176</v>
      </c>
      <c r="B9" s="1515"/>
      <c r="C9" s="679">
        <f>MH1900_INFO!B7</f>
        <v>0</v>
      </c>
      <c r="D9" s="680"/>
      <c r="E9" s="775" t="s">
        <v>161</v>
      </c>
      <c r="F9" s="775" t="s">
        <v>162</v>
      </c>
      <c r="G9" s="775" t="s">
        <v>132</v>
      </c>
      <c r="H9" s="775" t="s">
        <v>163</v>
      </c>
      <c r="I9" s="1094" t="s">
        <v>164</v>
      </c>
      <c r="J9" s="1094" t="s">
        <v>165</v>
      </c>
      <c r="K9" s="775" t="s">
        <v>166</v>
      </c>
      <c r="L9" s="775" t="s">
        <v>133</v>
      </c>
      <c r="M9" s="775" t="s">
        <v>167</v>
      </c>
      <c r="N9" s="775" t="s">
        <v>168</v>
      </c>
      <c r="O9" s="775" t="s">
        <v>169</v>
      </c>
      <c r="P9" s="776" t="s">
        <v>170</v>
      </c>
      <c r="Q9" s="776" t="s">
        <v>171</v>
      </c>
      <c r="R9" s="1541" t="s">
        <v>1037</v>
      </c>
      <c r="S9" s="152">
        <f>SUM($I$13,$I$14,$I$15,$I$27,$I$28,$I$29,$I$45,$I$50,$I$55,$I$60)</f>
        <v>0</v>
      </c>
      <c r="T9" s="1092" t="s">
        <v>867</v>
      </c>
      <c r="V9" s="1532" t="s">
        <v>1043</v>
      </c>
      <c r="W9" s="152">
        <f>SUM(J$13,J$14,J$15,J$27,J$28,J$29,J$45,J$50,J$55,J$60)</f>
        <v>0</v>
      </c>
      <c r="X9" s="1092" t="s">
        <v>867</v>
      </c>
      <c r="Z9" s="1535" t="s">
        <v>850</v>
      </c>
      <c r="AA9" s="152">
        <f ca="1">SUM($O$13,$O$14,$O$15,$O$27,$O$28,$O$29,$O$45,$O$50,$O$55,$O$60)</f>
        <v>0</v>
      </c>
      <c r="AB9" s="1092" t="s">
        <v>867</v>
      </c>
      <c r="AC9" s="289"/>
      <c r="AD9" s="289"/>
      <c r="AE9" s="289"/>
      <c r="AF9" s="289"/>
      <c r="AG9" s="289"/>
    </row>
    <row r="10" spans="1:33" s="131" customFormat="1" ht="15" customHeight="1">
      <c r="A10" s="1515" t="s">
        <v>177</v>
      </c>
      <c r="B10" s="1515"/>
      <c r="C10" s="679">
        <f>MH1900_INFO!B8</f>
        <v>0</v>
      </c>
      <c r="D10" s="680"/>
      <c r="E10" s="777"/>
      <c r="F10" s="778"/>
      <c r="G10" s="778"/>
      <c r="H10" s="778"/>
      <c r="I10" s="1545"/>
      <c r="J10" s="1546"/>
      <c r="K10" s="1543" t="s">
        <v>1036</v>
      </c>
      <c r="L10" s="779"/>
      <c r="M10" s="779"/>
      <c r="N10" s="779"/>
      <c r="O10" s="1552" t="s">
        <v>1047</v>
      </c>
      <c r="P10" s="1555" t="s">
        <v>622</v>
      </c>
      <c r="Q10" s="1549" t="s">
        <v>1046</v>
      </c>
      <c r="R10" s="1542"/>
      <c r="S10" s="152">
        <f ca="1">SUM($I$19,$I$20,$I$21,$I$34,$I$35,$I$36,$I$47,$I$52,$I$57,$I$62)</f>
        <v>0</v>
      </c>
      <c r="T10" s="1092" t="s">
        <v>851</v>
      </c>
      <c r="V10" s="1533"/>
      <c r="W10" s="152">
        <f>SUM(J$16,J$17,J$18,J$30,J$31,J$32,J$46,J$51,J$56,J$61)</f>
        <v>0</v>
      </c>
      <c r="X10" s="1092" t="s">
        <v>36</v>
      </c>
      <c r="Z10" s="1533"/>
      <c r="AA10" s="152">
        <f ca="1">SUM($O$19,$O$20,$O$21,$O$34,$O$35,$O$36,$O$47,$O$52,$O$57,$O$62)</f>
        <v>0</v>
      </c>
      <c r="AB10" s="1092" t="s">
        <v>851</v>
      </c>
      <c r="AC10" s="289"/>
      <c r="AD10" s="289"/>
      <c r="AE10" s="289"/>
      <c r="AF10" s="289"/>
      <c r="AG10" s="289"/>
    </row>
    <row r="11" spans="1:33" s="131" customFormat="1" ht="15" customHeight="1">
      <c r="A11" s="1516"/>
      <c r="B11" s="1517"/>
      <c r="C11" s="1517"/>
      <c r="D11" s="1518"/>
      <c r="E11" s="780" t="s">
        <v>231</v>
      </c>
      <c r="F11" s="781"/>
      <c r="G11" s="781"/>
      <c r="H11" s="778" t="s">
        <v>129</v>
      </c>
      <c r="I11" s="1547"/>
      <c r="J11" s="1548"/>
      <c r="K11" s="1544"/>
      <c r="L11" s="779"/>
      <c r="M11" s="779"/>
      <c r="N11" s="779"/>
      <c r="O11" s="1553"/>
      <c r="P11" s="1550"/>
      <c r="Q11" s="1550"/>
      <c r="T11" s="1090"/>
      <c r="V11" s="1534"/>
      <c r="W11" s="152">
        <f ca="1">SUM(J$19,J$20,J$21,J$34,J$35,J$36,J$47,J$52,J$57,J$62)</f>
        <v>0</v>
      </c>
      <c r="X11" s="1092" t="s">
        <v>851</v>
      </c>
      <c r="Z11" s="1534"/>
      <c r="AA11" s="152"/>
      <c r="AB11" s="152"/>
      <c r="AC11" s="289"/>
      <c r="AD11" s="289"/>
      <c r="AE11" s="289"/>
      <c r="AF11" s="289"/>
      <c r="AG11" s="289"/>
    </row>
    <row r="12" spans="1:33" s="131" customFormat="1" ht="58.5" customHeight="1">
      <c r="A12" s="1519"/>
      <c r="B12" s="1520"/>
      <c r="C12" s="1520"/>
      <c r="D12" s="1521"/>
      <c r="E12" s="776" t="s">
        <v>1040</v>
      </c>
      <c r="F12" s="776" t="s">
        <v>1041</v>
      </c>
      <c r="G12" s="776" t="s">
        <v>1042</v>
      </c>
      <c r="H12" s="782" t="s">
        <v>233</v>
      </c>
      <c r="I12" s="1095" t="s">
        <v>1039</v>
      </c>
      <c r="J12" s="1095" t="s">
        <v>1048</v>
      </c>
      <c r="K12" s="1451"/>
      <c r="L12" s="783" t="s">
        <v>609</v>
      </c>
      <c r="M12" s="783" t="s">
        <v>613</v>
      </c>
      <c r="N12" s="783" t="s">
        <v>621</v>
      </c>
      <c r="O12" s="1554"/>
      <c r="P12" s="1551"/>
      <c r="Q12" s="1551"/>
      <c r="AC12" s="289"/>
      <c r="AD12" s="289"/>
      <c r="AE12" s="289"/>
      <c r="AF12" s="289"/>
      <c r="AG12" s="289"/>
    </row>
    <row r="13" spans="1:33" ht="15.95" customHeight="1">
      <c r="A13" s="681">
        <v>1</v>
      </c>
      <c r="B13" s="1495" t="s">
        <v>152</v>
      </c>
      <c r="C13" s="1496"/>
      <c r="D13" s="854" t="str">
        <f>FiscalYear_Period1</f>
        <v>07/01/12 - 06/30/13</v>
      </c>
      <c r="E13" s="1201"/>
      <c r="F13" s="1201"/>
      <c r="G13" s="1201"/>
      <c r="H13" s="1201"/>
      <c r="I13" s="1202">
        <f>MH1960_HOSP_05!E81+MH1960_PHYS_05!E81</f>
        <v>0</v>
      </c>
      <c r="J13" s="1202">
        <f>MH1960_HOSP_05_ADMIN!E81+MH1960_PHYS_05_ADMIN!E81</f>
        <v>0</v>
      </c>
      <c r="K13" s="1202">
        <f>SUM(I13:J13)</f>
        <v>0</v>
      </c>
      <c r="L13" s="1202">
        <f ca="1">'MH1966_MODE5(OTHR)'!E34</f>
        <v>0</v>
      </c>
      <c r="M13" s="1202">
        <f ca="1">MH1966_MODE10!E34+MH1960_HOSP_10!E81+MH1960_PHYS_10!E81</f>
        <v>0</v>
      </c>
      <c r="N13" s="1202">
        <f ca="1">'MH1966_MODE15_(1)'!E34+MH1960_HOSP_15!E81+MH1960_PHYS_15!E81</f>
        <v>0</v>
      </c>
      <c r="O13" s="1202">
        <f ca="1">SUM(L13:N13)</f>
        <v>0</v>
      </c>
      <c r="P13" s="1202">
        <f ca="1">'MH1966_MODE15_(2)'!E34</f>
        <v>0</v>
      </c>
      <c r="Q13" s="1202">
        <f ca="1">SUM(O13:P13)</f>
        <v>0</v>
      </c>
    </row>
    <row r="14" spans="1:33" ht="15.95" hidden="1" customHeight="1">
      <c r="A14" s="681" t="s">
        <v>235</v>
      </c>
      <c r="B14" s="1497"/>
      <c r="C14" s="1498"/>
      <c r="D14" s="854" t="str">
        <f>FiscalYear_Period2</f>
        <v xml:space="preserve"> </v>
      </c>
      <c r="E14" s="1201"/>
      <c r="F14" s="1201"/>
      <c r="G14" s="1201"/>
      <c r="H14" s="1201"/>
      <c r="I14" s="1202"/>
      <c r="J14" s="1202"/>
      <c r="K14" s="1202"/>
      <c r="L14" s="1202"/>
      <c r="M14" s="1202"/>
      <c r="N14" s="1202"/>
      <c r="O14" s="1202"/>
      <c r="P14" s="1202"/>
      <c r="Q14" s="1202"/>
    </row>
    <row r="15" spans="1:33" ht="15.95" hidden="1" customHeight="1">
      <c r="A15" s="681" t="s">
        <v>807</v>
      </c>
      <c r="B15" s="1411"/>
      <c r="C15" s="1412"/>
      <c r="D15" s="854" t="str">
        <f>FiscalYear_Period3</f>
        <v xml:space="preserve"> </v>
      </c>
      <c r="E15" s="1201"/>
      <c r="F15" s="1201"/>
      <c r="G15" s="1201"/>
      <c r="H15" s="1201"/>
      <c r="I15" s="1202"/>
      <c r="J15" s="1202"/>
      <c r="K15" s="1202"/>
      <c r="L15" s="1202"/>
      <c r="M15" s="1202"/>
      <c r="N15" s="1202"/>
      <c r="O15" s="1202"/>
      <c r="P15" s="1202"/>
      <c r="Q15" s="1202"/>
    </row>
    <row r="16" spans="1:33" ht="15.75" customHeight="1">
      <c r="A16" s="681">
        <v>2</v>
      </c>
      <c r="B16" s="1495" t="s">
        <v>153</v>
      </c>
      <c r="C16" s="1496"/>
      <c r="D16" s="854" t="str">
        <f>FiscalYear_Period1</f>
        <v>07/01/12 - 06/30/13</v>
      </c>
      <c r="E16" s="1201"/>
      <c r="F16" s="1201"/>
      <c r="G16" s="1201"/>
      <c r="H16" s="1201"/>
      <c r="I16" s="1201"/>
      <c r="J16" s="1203">
        <f>'MH1991'!L22</f>
        <v>0</v>
      </c>
      <c r="K16" s="1202">
        <f t="shared" ref="K16:K23" si="0">SUM(I16:J16)</f>
        <v>0</v>
      </c>
      <c r="L16" s="1201"/>
      <c r="M16" s="1201"/>
      <c r="N16" s="1201"/>
      <c r="O16" s="1201"/>
      <c r="P16" s="1201"/>
      <c r="Q16" s="1201"/>
    </row>
    <row r="17" spans="1:17" ht="15.95" hidden="1" customHeight="1">
      <c r="A17" s="681" t="s">
        <v>236</v>
      </c>
      <c r="B17" s="1497"/>
      <c r="C17" s="1498"/>
      <c r="D17" s="854" t="str">
        <f>FiscalYear_Period2</f>
        <v xml:space="preserve"> </v>
      </c>
      <c r="E17" s="1201"/>
      <c r="F17" s="1201"/>
      <c r="G17" s="1201"/>
      <c r="H17" s="1201"/>
      <c r="I17" s="1201"/>
      <c r="J17" s="1202"/>
      <c r="K17" s="1202"/>
      <c r="L17" s="1202"/>
      <c r="M17" s="1202"/>
      <c r="N17" s="1202"/>
      <c r="O17" s="1202"/>
      <c r="P17" s="1202"/>
      <c r="Q17" s="1202"/>
    </row>
    <row r="18" spans="1:17" ht="15.95" hidden="1" customHeight="1">
      <c r="A18" s="681" t="s">
        <v>808</v>
      </c>
      <c r="B18" s="1411"/>
      <c r="C18" s="1412"/>
      <c r="D18" s="854" t="str">
        <f>FiscalYear_Period3</f>
        <v xml:space="preserve"> </v>
      </c>
      <c r="E18" s="1201"/>
      <c r="F18" s="1201"/>
      <c r="G18" s="1201"/>
      <c r="H18" s="1201"/>
      <c r="I18" s="1201"/>
      <c r="J18" s="1202"/>
      <c r="K18" s="1202"/>
      <c r="L18" s="1202"/>
      <c r="M18" s="1202"/>
      <c r="N18" s="1202"/>
      <c r="O18" s="1202"/>
      <c r="P18" s="1202"/>
      <c r="Q18" s="1202"/>
    </row>
    <row r="19" spans="1:17" ht="15.95" hidden="1" customHeight="1">
      <c r="A19" s="681"/>
      <c r="B19" s="975"/>
      <c r="C19" s="976"/>
      <c r="D19" s="854"/>
      <c r="E19" s="1201"/>
      <c r="F19" s="1201"/>
      <c r="G19" s="1201"/>
      <c r="H19" s="1201"/>
      <c r="I19" s="1202"/>
      <c r="J19" s="1202"/>
      <c r="K19" s="1202"/>
      <c r="L19" s="1202"/>
      <c r="M19" s="1202"/>
      <c r="N19" s="1202"/>
      <c r="O19" s="1202"/>
      <c r="P19" s="1202"/>
      <c r="Q19" s="1202"/>
    </row>
    <row r="20" spans="1:17" ht="15.75" customHeight="1">
      <c r="A20" s="681" t="s">
        <v>809</v>
      </c>
      <c r="B20" s="1503" t="s">
        <v>154</v>
      </c>
      <c r="C20" s="1528"/>
      <c r="D20" s="854" t="str">
        <f>Entire_FiscalYear</f>
        <v>07/01/12 - 06/30/13</v>
      </c>
      <c r="E20" s="1201"/>
      <c r="F20" s="1201"/>
      <c r="G20" s="1201"/>
      <c r="H20" s="1201"/>
      <c r="I20" s="1202">
        <f ca="1">MH1966_HOSPINPT!F40</f>
        <v>0</v>
      </c>
      <c r="J20" s="1204">
        <f ca="1">MH1966_HOSPINPT!E40</f>
        <v>0</v>
      </c>
      <c r="K20" s="1202">
        <f t="shared" ca="1" si="0"/>
        <v>0</v>
      </c>
      <c r="L20" s="1202">
        <f ca="1">'MH1966_MODE5(OTHR)'!E40</f>
        <v>0</v>
      </c>
      <c r="M20" s="1202">
        <f ca="1">MH1966_MODE10!G40</f>
        <v>0</v>
      </c>
      <c r="N20" s="1202">
        <f ca="1">'MH1966_MODE15_(1)'!G40</f>
        <v>0</v>
      </c>
      <c r="O20" s="1202">
        <f t="shared" ref="O20:O34" ca="1" si="1">SUM(L20:N20)</f>
        <v>0</v>
      </c>
      <c r="P20" s="1201"/>
      <c r="Q20" s="1202">
        <f ca="1">SUM(O20:P20)</f>
        <v>0</v>
      </c>
    </row>
    <row r="21" spans="1:17" ht="15.95" hidden="1" customHeight="1">
      <c r="A21" s="681" t="s">
        <v>1019</v>
      </c>
      <c r="B21" s="1505"/>
      <c r="C21" s="1529"/>
      <c r="D21" s="854" t="str">
        <f>FiscalYear_Period2</f>
        <v xml:space="preserve"> </v>
      </c>
      <c r="E21" s="1201"/>
      <c r="F21" s="1201"/>
      <c r="G21" s="1201"/>
      <c r="H21" s="1201"/>
      <c r="I21" s="1202"/>
      <c r="J21" s="1204"/>
      <c r="K21" s="1202"/>
      <c r="L21" s="1202"/>
      <c r="M21" s="1202"/>
      <c r="N21" s="1202"/>
      <c r="O21" s="1202"/>
      <c r="P21" s="1201"/>
      <c r="Q21" s="1202"/>
    </row>
    <row r="22" spans="1:17" ht="15.95" hidden="1" customHeight="1">
      <c r="A22" s="681" t="s">
        <v>810</v>
      </c>
      <c r="B22" s="1507"/>
      <c r="C22" s="1530"/>
      <c r="D22" s="1093" t="str">
        <f>FiscalYear_Period3</f>
        <v xml:space="preserve"> </v>
      </c>
      <c r="E22" s="1201"/>
      <c r="F22" s="1201"/>
      <c r="G22" s="1201"/>
      <c r="H22" s="1201"/>
      <c r="I22" s="1202"/>
      <c r="J22" s="1204"/>
      <c r="K22" s="1202"/>
      <c r="L22" s="1202"/>
      <c r="M22" s="1202"/>
      <c r="N22" s="1202"/>
      <c r="O22" s="1202"/>
      <c r="P22" s="1201"/>
      <c r="Q22" s="1202"/>
    </row>
    <row r="23" spans="1:17" ht="15.95" customHeight="1">
      <c r="A23" s="681" t="s">
        <v>670</v>
      </c>
      <c r="B23" s="1495" t="s">
        <v>306</v>
      </c>
      <c r="C23" s="1496"/>
      <c r="D23" s="854" t="str">
        <f>FiscalYear_Period1</f>
        <v>07/01/12 - 06/30/13</v>
      </c>
      <c r="E23" s="1201"/>
      <c r="F23" s="1201"/>
      <c r="G23" s="1201"/>
      <c r="H23" s="1201"/>
      <c r="I23" s="1202">
        <f ca="1">IF($I$7="COSTS",I13,IF($I$7="SMA",I16,I20))</f>
        <v>0</v>
      </c>
      <c r="J23" s="1202">
        <f ca="1">IF($J$7="COSTS",J13,IF($J$7="SMA",J16,J20))</f>
        <v>0</v>
      </c>
      <c r="K23" s="1202">
        <f t="shared" ca="1" si="0"/>
        <v>0</v>
      </c>
      <c r="L23" s="1202">
        <f ca="1">IF($L$7="COSTS",L13,L20)</f>
        <v>0</v>
      </c>
      <c r="M23" s="1202">
        <f ca="1">IF($L$7="COSTS",M13,M20)</f>
        <v>0</v>
      </c>
      <c r="N23" s="1202">
        <f ca="1">IF($L$7="COSTS",N13,N20)</f>
        <v>0</v>
      </c>
      <c r="O23" s="1202">
        <f ca="1">IF($L$7="COSTS",O13,O20)</f>
        <v>0</v>
      </c>
      <c r="P23" s="1202">
        <f ca="1">P13</f>
        <v>0</v>
      </c>
      <c r="Q23" s="1202">
        <f ca="1">SUM(O23:P23)</f>
        <v>0</v>
      </c>
    </row>
    <row r="24" spans="1:17" ht="15.95" hidden="1" customHeight="1">
      <c r="A24" s="681" t="s">
        <v>237</v>
      </c>
      <c r="B24" s="1497"/>
      <c r="C24" s="1498"/>
      <c r="D24" s="854"/>
      <c r="E24" s="1201"/>
      <c r="F24" s="1201"/>
      <c r="G24" s="1201"/>
      <c r="H24" s="1201"/>
      <c r="I24" s="1202"/>
      <c r="J24" s="1202"/>
      <c r="K24" s="1202"/>
      <c r="L24" s="1202"/>
      <c r="M24" s="1202"/>
      <c r="N24" s="1202"/>
      <c r="O24" s="1202"/>
      <c r="P24" s="1202"/>
      <c r="Q24" s="1202"/>
    </row>
    <row r="25" spans="1:17" ht="15.95" hidden="1" customHeight="1">
      <c r="A25" s="681" t="s">
        <v>811</v>
      </c>
      <c r="B25" s="1411"/>
      <c r="C25" s="1412"/>
      <c r="D25" s="854"/>
      <c r="E25" s="1201"/>
      <c r="F25" s="1201"/>
      <c r="G25" s="1201"/>
      <c r="H25" s="1201"/>
      <c r="I25" s="1202"/>
      <c r="J25" s="1202"/>
      <c r="K25" s="1202"/>
      <c r="L25" s="1202"/>
      <c r="M25" s="1202"/>
      <c r="N25" s="1202"/>
      <c r="O25" s="1202"/>
      <c r="P25" s="1202"/>
      <c r="Q25" s="1202"/>
    </row>
    <row r="26" spans="1:17" ht="15.95" customHeight="1">
      <c r="A26" s="681"/>
      <c r="B26" s="1510"/>
      <c r="C26" s="1337"/>
      <c r="D26" s="1313"/>
      <c r="E26" s="1201"/>
      <c r="F26" s="1201"/>
      <c r="G26" s="1201"/>
      <c r="H26" s="1201"/>
      <c r="I26" s="1201"/>
      <c r="J26" s="1201"/>
      <c r="K26" s="1201"/>
      <c r="L26" s="1201"/>
      <c r="M26" s="1201"/>
      <c r="N26" s="1201"/>
      <c r="O26" s="1201"/>
      <c r="P26" s="1201"/>
      <c r="Q26" s="1201"/>
    </row>
    <row r="27" spans="1:17" ht="15.95" customHeight="1">
      <c r="A27" s="681" t="s">
        <v>671</v>
      </c>
      <c r="B27" s="1501" t="s">
        <v>307</v>
      </c>
      <c r="C27" s="1496"/>
      <c r="D27" s="854" t="str">
        <f>FiscalYear_Period1</f>
        <v>07/01/12 - 06/30/13</v>
      </c>
      <c r="E27" s="1201"/>
      <c r="F27" s="1201"/>
      <c r="G27" s="1201"/>
      <c r="H27" s="1201"/>
      <c r="I27" s="1202">
        <f>MH1960_HOSP_05!K81+MH1960_PHYS_05!K81</f>
        <v>0</v>
      </c>
      <c r="J27" s="1201"/>
      <c r="K27" s="1202">
        <f t="shared" ref="K27:K41" si="2">SUM(I27:J27)</f>
        <v>0</v>
      </c>
      <c r="L27" s="1202">
        <f ca="1">'MH1966_MODE5(OTHR)'!E44</f>
        <v>0</v>
      </c>
      <c r="M27" s="1202">
        <f ca="1">MH1966_MODE10!E44+MH1960_HOSP_10!K81+MH1960_PHYS_10!K81</f>
        <v>0</v>
      </c>
      <c r="N27" s="1202">
        <f ca="1">'MH1966_MODE15_(1)'!E44+MH1960_HOSP_15!K81+MH1960_PHYS_15!K81</f>
        <v>0</v>
      </c>
      <c r="O27" s="1202">
        <f t="shared" ca="1" si="1"/>
        <v>0</v>
      </c>
      <c r="P27" s="1202">
        <f ca="1">'MH1966_MODE15_(2)'!E44</f>
        <v>0</v>
      </c>
      <c r="Q27" s="1202">
        <f ca="1">SUM(O27:P27)</f>
        <v>0</v>
      </c>
    </row>
    <row r="28" spans="1:17" ht="15.95" hidden="1" customHeight="1">
      <c r="A28" s="681" t="s">
        <v>238</v>
      </c>
      <c r="B28" s="1497"/>
      <c r="C28" s="1498"/>
      <c r="D28" s="854" t="str">
        <f>FiscalYear_Period2</f>
        <v xml:space="preserve"> </v>
      </c>
      <c r="E28" s="1201"/>
      <c r="F28" s="1201"/>
      <c r="G28" s="1201"/>
      <c r="H28" s="1201"/>
      <c r="I28" s="1202"/>
      <c r="J28" s="1201"/>
      <c r="K28" s="1202"/>
      <c r="L28" s="1202"/>
      <c r="M28" s="1202"/>
      <c r="N28" s="1202"/>
      <c r="O28" s="1202"/>
      <c r="P28" s="1202"/>
      <c r="Q28" s="1202"/>
    </row>
    <row r="29" spans="1:17" ht="15.95" hidden="1" customHeight="1">
      <c r="A29" s="681" t="s">
        <v>812</v>
      </c>
      <c r="B29" s="1411"/>
      <c r="C29" s="1412"/>
      <c r="D29" s="854" t="str">
        <f>FiscalYear_Period3</f>
        <v xml:space="preserve"> </v>
      </c>
      <c r="E29" s="1201"/>
      <c r="F29" s="1201"/>
      <c r="G29" s="1201"/>
      <c r="H29" s="1201"/>
      <c r="I29" s="1202"/>
      <c r="J29" s="1201"/>
      <c r="K29" s="1202"/>
      <c r="L29" s="1202"/>
      <c r="M29" s="1202"/>
      <c r="N29" s="1202"/>
      <c r="O29" s="1202"/>
      <c r="P29" s="1202"/>
      <c r="Q29" s="1202"/>
    </row>
    <row r="30" spans="1:17" ht="15.95" customHeight="1">
      <c r="A30" s="681" t="s">
        <v>672</v>
      </c>
      <c r="B30" s="1531" t="s">
        <v>287</v>
      </c>
      <c r="C30" s="1504"/>
      <c r="D30" s="854" t="str">
        <f>FiscalYear_Period1</f>
        <v>07/01/12 - 06/30/13</v>
      </c>
      <c r="E30" s="1201"/>
      <c r="F30" s="1201"/>
      <c r="G30" s="1201"/>
      <c r="H30" s="1201"/>
      <c r="I30" s="1201"/>
      <c r="J30" s="1201"/>
      <c r="K30" s="1201">
        <f t="shared" si="2"/>
        <v>0</v>
      </c>
      <c r="L30" s="1201"/>
      <c r="M30" s="1201"/>
      <c r="N30" s="1201"/>
      <c r="O30" s="1201"/>
      <c r="P30" s="1201"/>
      <c r="Q30" s="1201"/>
    </row>
    <row r="31" spans="1:17" ht="15.95" hidden="1" customHeight="1">
      <c r="A31" s="681" t="s">
        <v>1020</v>
      </c>
      <c r="B31" s="1505"/>
      <c r="C31" s="1506"/>
      <c r="D31" s="854" t="str">
        <f>FiscalYear_Period2</f>
        <v xml:space="preserve"> </v>
      </c>
      <c r="E31" s="1201"/>
      <c r="F31" s="1201"/>
      <c r="G31" s="1201"/>
      <c r="H31" s="1201"/>
      <c r="I31" s="1201"/>
      <c r="J31" s="1201"/>
      <c r="K31" s="1202"/>
      <c r="L31" s="1202"/>
      <c r="M31" s="1202"/>
      <c r="N31" s="1202"/>
      <c r="O31" s="1202"/>
      <c r="P31" s="1202"/>
      <c r="Q31" s="1202"/>
    </row>
    <row r="32" spans="1:17" ht="15.95" hidden="1" customHeight="1">
      <c r="A32" s="681" t="s">
        <v>813</v>
      </c>
      <c r="B32" s="1507"/>
      <c r="C32" s="1508"/>
      <c r="D32" s="854" t="str">
        <f>FiscalYear_Period3</f>
        <v xml:space="preserve"> </v>
      </c>
      <c r="E32" s="1201"/>
      <c r="F32" s="1201"/>
      <c r="G32" s="1201"/>
      <c r="H32" s="1201"/>
      <c r="I32" s="1201"/>
      <c r="J32" s="1201"/>
      <c r="K32" s="1202"/>
      <c r="L32" s="1202"/>
      <c r="M32" s="1202"/>
      <c r="N32" s="1202"/>
      <c r="O32" s="1202"/>
      <c r="P32" s="1202"/>
      <c r="Q32" s="1202"/>
    </row>
    <row r="33" spans="1:17" ht="15.95" hidden="1" customHeight="1">
      <c r="A33" s="681"/>
      <c r="B33" s="978"/>
      <c r="C33" s="979"/>
      <c r="D33" s="854"/>
      <c r="E33" s="1201"/>
      <c r="F33" s="1201"/>
      <c r="G33" s="1201"/>
      <c r="H33" s="1201"/>
      <c r="I33" s="1202"/>
      <c r="J33" s="1202"/>
      <c r="K33" s="1202"/>
      <c r="L33" s="1202"/>
      <c r="M33" s="1202"/>
      <c r="N33" s="1202"/>
      <c r="O33" s="1202"/>
      <c r="P33" s="1202"/>
      <c r="Q33" s="1202"/>
    </row>
    <row r="34" spans="1:17" ht="15.95" customHeight="1">
      <c r="A34" s="681" t="s">
        <v>586</v>
      </c>
      <c r="B34" s="1531" t="s">
        <v>288</v>
      </c>
      <c r="C34" s="1504"/>
      <c r="D34" s="854" t="str">
        <f>FiscalYear_Period1</f>
        <v>07/01/12 - 06/30/13</v>
      </c>
      <c r="E34" s="1201"/>
      <c r="F34" s="1201"/>
      <c r="G34" s="1201"/>
      <c r="H34" s="1201"/>
      <c r="I34" s="1202">
        <f ca="1">MH1966_HOSPINPT!F50</f>
        <v>0</v>
      </c>
      <c r="J34" s="1201"/>
      <c r="K34" s="1202">
        <f t="shared" ca="1" si="2"/>
        <v>0</v>
      </c>
      <c r="L34" s="1202">
        <f ca="1">'MH1966_MODE5(OTHR)'!E50</f>
        <v>0</v>
      </c>
      <c r="M34" s="1202">
        <f ca="1">MH1966_MODE10!G50</f>
        <v>0</v>
      </c>
      <c r="N34" s="1202">
        <f ca="1">'MH1966_MODE15_(1)'!G50</f>
        <v>0</v>
      </c>
      <c r="O34" s="1202">
        <f t="shared" ca="1" si="1"/>
        <v>0</v>
      </c>
      <c r="P34" s="1201"/>
      <c r="Q34" s="1202">
        <f t="shared" ref="Q34:Q39" ca="1" si="3">SUM(O34:P34)</f>
        <v>0</v>
      </c>
    </row>
    <row r="35" spans="1:17" ht="15.95" hidden="1" customHeight="1">
      <c r="A35" s="681" t="s">
        <v>239</v>
      </c>
      <c r="B35" s="1505"/>
      <c r="C35" s="1506"/>
      <c r="D35" s="854" t="str">
        <f>FiscalYear_Period2</f>
        <v xml:space="preserve"> </v>
      </c>
      <c r="E35" s="1201"/>
      <c r="F35" s="1201"/>
      <c r="G35" s="1201"/>
      <c r="H35" s="1201"/>
      <c r="I35" s="1202"/>
      <c r="J35" s="1201"/>
      <c r="K35" s="1202"/>
      <c r="L35" s="1202"/>
      <c r="M35" s="1202"/>
      <c r="N35" s="1202"/>
      <c r="O35" s="1202"/>
      <c r="P35" s="1201"/>
      <c r="Q35" s="1202"/>
    </row>
    <row r="36" spans="1:17" ht="15.95" hidden="1" customHeight="1">
      <c r="A36" s="681" t="s">
        <v>588</v>
      </c>
      <c r="B36" s="1507"/>
      <c r="C36" s="1508"/>
      <c r="D36" s="854" t="str">
        <f>FiscalYear_Period3</f>
        <v xml:space="preserve"> </v>
      </c>
      <c r="E36" s="1201"/>
      <c r="F36" s="1201"/>
      <c r="G36" s="1201"/>
      <c r="H36" s="1201"/>
      <c r="I36" s="1202"/>
      <c r="J36" s="1201"/>
      <c r="K36" s="1202"/>
      <c r="L36" s="1202"/>
      <c r="M36" s="1202"/>
      <c r="N36" s="1202"/>
      <c r="O36" s="1202"/>
      <c r="P36" s="1201"/>
      <c r="Q36" s="1202"/>
    </row>
    <row r="37" spans="1:17" ht="15.95" customHeight="1">
      <c r="A37" s="681" t="s">
        <v>673</v>
      </c>
      <c r="B37" s="1495" t="s">
        <v>839</v>
      </c>
      <c r="C37" s="1496"/>
      <c r="D37" s="854" t="str">
        <f>FiscalYear_Period1</f>
        <v>07/01/12 - 06/30/13</v>
      </c>
      <c r="E37" s="1201"/>
      <c r="F37" s="1201"/>
      <c r="G37" s="1201"/>
      <c r="H37" s="1201"/>
      <c r="I37" s="1202">
        <f ca="1">IF($I$7="COSTS",I27,IF($I$7="SMA",I30,I34))</f>
        <v>0</v>
      </c>
      <c r="J37" s="1201"/>
      <c r="K37" s="1202">
        <f t="shared" ca="1" si="2"/>
        <v>0</v>
      </c>
      <c r="L37" s="1202">
        <f t="shared" ref="L37:O39" ca="1" si="4">IF($L$7="COSTS",L27,IF($L$7="SMA",L30,L34))</f>
        <v>0</v>
      </c>
      <c r="M37" s="1202">
        <f t="shared" ca="1" si="4"/>
        <v>0</v>
      </c>
      <c r="N37" s="1202">
        <f t="shared" ca="1" si="4"/>
        <v>0</v>
      </c>
      <c r="O37" s="1202">
        <f t="shared" ca="1" si="4"/>
        <v>0</v>
      </c>
      <c r="P37" s="1202">
        <f ca="1">IF($P$7="COSTS",P27,P30)</f>
        <v>0</v>
      </c>
      <c r="Q37" s="1202">
        <f t="shared" ca="1" si="3"/>
        <v>0</v>
      </c>
    </row>
    <row r="38" spans="1:17" ht="15.95" hidden="1" customHeight="1">
      <c r="A38" s="681" t="s">
        <v>214</v>
      </c>
      <c r="B38" s="1497"/>
      <c r="C38" s="1498"/>
      <c r="D38" s="854" t="str">
        <f>FiscalYear_Period2</f>
        <v xml:space="preserve"> </v>
      </c>
      <c r="E38" s="1201"/>
      <c r="F38" s="1201"/>
      <c r="G38" s="1201"/>
      <c r="H38" s="1201"/>
      <c r="I38" s="1202">
        <f ca="1">IF($I$7="COSTS",I28,IF($I$7="SMA",I31,I35))</f>
        <v>0</v>
      </c>
      <c r="J38" s="1202">
        <f ca="1">IF($J$7="COSTS",J28,IF($I$7="SMA",J31,J35))</f>
        <v>0</v>
      </c>
      <c r="K38" s="1202">
        <f t="shared" ca="1" si="2"/>
        <v>0</v>
      </c>
      <c r="L38" s="1202">
        <f t="shared" ca="1" si="4"/>
        <v>0</v>
      </c>
      <c r="M38" s="1202">
        <f t="shared" ca="1" si="4"/>
        <v>0</v>
      </c>
      <c r="N38" s="1202">
        <f t="shared" ca="1" si="4"/>
        <v>0</v>
      </c>
      <c r="O38" s="1202">
        <f t="shared" ca="1" si="4"/>
        <v>0</v>
      </c>
      <c r="P38" s="1202">
        <f>IF($P$7="COSTS",P28,P31)</f>
        <v>0</v>
      </c>
      <c r="Q38" s="1202">
        <f t="shared" ca="1" si="3"/>
        <v>0</v>
      </c>
    </row>
    <row r="39" spans="1:17" ht="15.95" hidden="1" customHeight="1">
      <c r="A39" s="681" t="s">
        <v>804</v>
      </c>
      <c r="B39" s="1411"/>
      <c r="C39" s="1412"/>
      <c r="D39" s="854" t="str">
        <f>FiscalYear_Period3</f>
        <v xml:space="preserve"> </v>
      </c>
      <c r="E39" s="1201"/>
      <c r="F39" s="1201"/>
      <c r="G39" s="1201"/>
      <c r="H39" s="1201"/>
      <c r="I39" s="1202">
        <f ca="1">IF($I$7="COSTS",I29,IF($I$7="SMA",I32,I36))</f>
        <v>0</v>
      </c>
      <c r="J39" s="1202">
        <f ca="1">IF($J$7="COSTS",J29,IF($J$7="SMA",J32,J36))</f>
        <v>0</v>
      </c>
      <c r="K39" s="1202">
        <f t="shared" ca="1" si="2"/>
        <v>0</v>
      </c>
      <c r="L39" s="1202">
        <f t="shared" ca="1" si="4"/>
        <v>0</v>
      </c>
      <c r="M39" s="1202">
        <f t="shared" ca="1" si="4"/>
        <v>0</v>
      </c>
      <c r="N39" s="1202">
        <f t="shared" ca="1" si="4"/>
        <v>0</v>
      </c>
      <c r="O39" s="1202">
        <f t="shared" ca="1" si="4"/>
        <v>0</v>
      </c>
      <c r="P39" s="1202">
        <f>IF($P$7="COSTS",P29,P32)</f>
        <v>0</v>
      </c>
      <c r="Q39" s="1202">
        <f t="shared" ca="1" si="3"/>
        <v>0</v>
      </c>
    </row>
    <row r="40" spans="1:17" ht="15.95" customHeight="1">
      <c r="A40" s="681"/>
      <c r="B40" s="1510"/>
      <c r="C40" s="1337"/>
      <c r="D40" s="1313"/>
      <c r="E40" s="1201"/>
      <c r="F40" s="1201"/>
      <c r="G40" s="1201"/>
      <c r="H40" s="1201"/>
      <c r="I40" s="1201"/>
      <c r="J40" s="1201"/>
      <c r="K40" s="1201"/>
      <c r="L40" s="1201"/>
      <c r="M40" s="1201"/>
      <c r="N40" s="1201"/>
      <c r="O40" s="1201"/>
      <c r="P40" s="1201"/>
      <c r="Q40" s="1201"/>
    </row>
    <row r="41" spans="1:17" ht="15.95" customHeight="1">
      <c r="A41" s="681" t="s">
        <v>674</v>
      </c>
      <c r="B41" s="1495" t="s">
        <v>1006</v>
      </c>
      <c r="C41" s="1496"/>
      <c r="D41" s="854" t="str">
        <f>FiscalYear_Period1</f>
        <v>07/01/12 - 06/30/13</v>
      </c>
      <c r="E41" s="1201"/>
      <c r="F41" s="1201"/>
      <c r="G41" s="1201"/>
      <c r="H41" s="1201"/>
      <c r="I41" s="1202">
        <f t="shared" ref="I41:P41" ca="1" si="5">I23+I37</f>
        <v>0</v>
      </c>
      <c r="J41" s="1202">
        <f t="shared" ref="J41" ca="1" si="6">J23+J37</f>
        <v>0</v>
      </c>
      <c r="K41" s="1202">
        <f t="shared" ca="1" si="2"/>
        <v>0</v>
      </c>
      <c r="L41" s="1202">
        <f t="shared" ca="1" si="5"/>
        <v>0</v>
      </c>
      <c r="M41" s="1202">
        <f t="shared" ca="1" si="5"/>
        <v>0</v>
      </c>
      <c r="N41" s="1202">
        <f t="shared" ca="1" si="5"/>
        <v>0</v>
      </c>
      <c r="O41" s="1202">
        <f t="shared" ca="1" si="5"/>
        <v>0</v>
      </c>
      <c r="P41" s="1202">
        <f t="shared" ca="1" si="5"/>
        <v>0</v>
      </c>
      <c r="Q41" s="1202">
        <f ca="1">SUM(O41:P41)</f>
        <v>0</v>
      </c>
    </row>
    <row r="42" spans="1:17" ht="15.95" hidden="1" customHeight="1">
      <c r="A42" s="681" t="s">
        <v>215</v>
      </c>
      <c r="B42" s="1497"/>
      <c r="C42" s="1498"/>
      <c r="D42" s="854" t="str">
        <f>FiscalYear_Period2</f>
        <v xml:space="preserve"> </v>
      </c>
      <c r="E42" s="1201"/>
      <c r="F42" s="1201"/>
      <c r="G42" s="1201"/>
      <c r="H42" s="1201"/>
      <c r="I42" s="1202"/>
      <c r="J42" s="1202"/>
      <c r="K42" s="1202"/>
      <c r="L42" s="1202"/>
      <c r="M42" s="1202"/>
      <c r="N42" s="1202"/>
      <c r="O42" s="1202"/>
      <c r="P42" s="1202"/>
      <c r="Q42" s="1202"/>
    </row>
    <row r="43" spans="1:17" ht="15.95" hidden="1" customHeight="1">
      <c r="A43" s="681" t="s">
        <v>669</v>
      </c>
      <c r="B43" s="1411"/>
      <c r="C43" s="1412"/>
      <c r="D43" s="854" t="str">
        <f>FiscalYear_Period3</f>
        <v xml:space="preserve"> </v>
      </c>
      <c r="E43" s="1201"/>
      <c r="F43" s="1201"/>
      <c r="G43" s="1201"/>
      <c r="H43" s="1201"/>
      <c r="I43" s="1202"/>
      <c r="J43" s="1202"/>
      <c r="K43" s="1202"/>
      <c r="L43" s="1202"/>
      <c r="M43" s="1202"/>
      <c r="N43" s="1202"/>
      <c r="O43" s="1202"/>
      <c r="P43" s="1202"/>
      <c r="Q43" s="1202"/>
    </row>
    <row r="44" spans="1:17" ht="15.95" customHeight="1">
      <c r="A44" s="681"/>
      <c r="B44" s="1510"/>
      <c r="C44" s="1337"/>
      <c r="D44" s="1313"/>
      <c r="E44" s="1201"/>
      <c r="F44" s="1201"/>
      <c r="G44" s="1201"/>
      <c r="H44" s="1201"/>
      <c r="I44" s="1201"/>
      <c r="J44" s="1201"/>
      <c r="K44" s="1201"/>
      <c r="L44" s="1201"/>
      <c r="M44" s="1201"/>
      <c r="N44" s="1201"/>
      <c r="O44" s="1201"/>
      <c r="P44" s="1201"/>
      <c r="Q44" s="1201"/>
    </row>
    <row r="45" spans="1:17" ht="15.95" customHeight="1">
      <c r="A45" s="681" t="s">
        <v>70</v>
      </c>
      <c r="B45" s="1501" t="s">
        <v>503</v>
      </c>
      <c r="C45" s="1502"/>
      <c r="D45" s="854" t="str">
        <f>FiscalYear_Period1</f>
        <v>07/01/12 - 06/30/13</v>
      </c>
      <c r="E45" s="1201"/>
      <c r="F45" s="1201"/>
      <c r="G45" s="1201"/>
      <c r="H45" s="1201"/>
      <c r="I45" s="1202">
        <f>MH1960_HOSP_05!Q81+MH1960_PHYS_05!Q81</f>
        <v>0</v>
      </c>
      <c r="J45" s="1202">
        <f>MH1960_HOSP_05_ADMIN!Q81+MH1960_PHYS_05_ADMIN!Q81</f>
        <v>0</v>
      </c>
      <c r="K45" s="1202">
        <f t="shared" ref="K45:K48" si="7">SUM(I45:J45)</f>
        <v>0</v>
      </c>
      <c r="L45" s="1202">
        <f ca="1">'MH1966_MODE5(OTHR)'!E54</f>
        <v>0</v>
      </c>
      <c r="M45" s="1202">
        <f ca="1">MH1966_MODE10!E54+MH1960_HOSP_10!Q81+MH1960_PHYS_10!Q81</f>
        <v>0</v>
      </c>
      <c r="N45" s="1202">
        <f ca="1">'MH1966_MODE15_(1)'!E54+MH1960_HOSP_15!Q81+MH1960_PHYS_15!Q81</f>
        <v>0</v>
      </c>
      <c r="O45" s="1202">
        <f ca="1">SUM(L45:N45)</f>
        <v>0</v>
      </c>
      <c r="P45" s="1202">
        <f ca="1">'MH1966_MODE15_(2)'!E54</f>
        <v>0</v>
      </c>
      <c r="Q45" s="1202">
        <f ca="1">SUM(O45:P45)</f>
        <v>0</v>
      </c>
    </row>
    <row r="46" spans="1:17" ht="15.95" customHeight="1">
      <c r="A46" s="681" t="s">
        <v>127</v>
      </c>
      <c r="B46" s="1501" t="s">
        <v>495</v>
      </c>
      <c r="C46" s="1502"/>
      <c r="D46" s="854" t="str">
        <f>FiscalYear_Period1</f>
        <v>07/01/12 - 06/30/13</v>
      </c>
      <c r="E46" s="1201"/>
      <c r="F46" s="1201"/>
      <c r="G46" s="1201"/>
      <c r="H46" s="1201"/>
      <c r="I46" s="1201"/>
      <c r="J46" s="1203">
        <f>'MH1991'!L27</f>
        <v>0</v>
      </c>
      <c r="K46" s="1202">
        <f t="shared" si="7"/>
        <v>0</v>
      </c>
      <c r="L46" s="1201"/>
      <c r="M46" s="1201"/>
      <c r="N46" s="1201"/>
      <c r="O46" s="1201"/>
      <c r="P46" s="1201"/>
      <c r="Q46" s="1201"/>
    </row>
    <row r="47" spans="1:17" ht="15.95" customHeight="1">
      <c r="A47" s="681" t="s">
        <v>507</v>
      </c>
      <c r="B47" s="1501" t="s">
        <v>496</v>
      </c>
      <c r="C47" s="1502"/>
      <c r="D47" s="854" t="str">
        <f>FiscalYear_Period1</f>
        <v>07/01/12 - 06/30/13</v>
      </c>
      <c r="E47" s="1201"/>
      <c r="F47" s="1201"/>
      <c r="G47" s="1201"/>
      <c r="H47" s="1201"/>
      <c r="I47" s="1202">
        <f ca="1">MH1966_HOSPINPT!F56</f>
        <v>0</v>
      </c>
      <c r="J47" s="1204">
        <f ca="1">MH1966_HOSPINPT!E56</f>
        <v>0</v>
      </c>
      <c r="K47" s="1202">
        <f t="shared" ca="1" si="7"/>
        <v>0</v>
      </c>
      <c r="L47" s="1202">
        <f ca="1">'MH1966_MODE5(OTHR)'!E56</f>
        <v>0</v>
      </c>
      <c r="M47" s="1202">
        <f ca="1">MH1966_MODE10!G56</f>
        <v>0</v>
      </c>
      <c r="N47" s="1202">
        <f ca="1">'MH1966_MODE15_(1)'!G56</f>
        <v>0</v>
      </c>
      <c r="O47" s="1202">
        <f ca="1">SUM(L47:N47)</f>
        <v>0</v>
      </c>
      <c r="P47" s="1201"/>
      <c r="Q47" s="1202">
        <f ca="1">SUM(O47:P47)</f>
        <v>0</v>
      </c>
    </row>
    <row r="48" spans="1:17" ht="15.95" customHeight="1">
      <c r="A48" s="681" t="s">
        <v>508</v>
      </c>
      <c r="B48" s="1495" t="s">
        <v>848</v>
      </c>
      <c r="C48" s="1500"/>
      <c r="D48" s="854" t="str">
        <f>FiscalYear_Period1</f>
        <v>07/01/12 - 06/30/13</v>
      </c>
      <c r="E48" s="1201"/>
      <c r="F48" s="1201"/>
      <c r="G48" s="1201"/>
      <c r="H48" s="1201"/>
      <c r="I48" s="1202">
        <f ca="1">IF($I$7="COSTS",I45,IF($I$7="SMA",I46,I47))</f>
        <v>0</v>
      </c>
      <c r="J48" s="1202">
        <f ca="1">IF($J$7="COSTS",J45,IF($J$7="SMA",J46,J47))</f>
        <v>0</v>
      </c>
      <c r="K48" s="1202">
        <f t="shared" ca="1" si="7"/>
        <v>0</v>
      </c>
      <c r="L48" s="1202">
        <f ca="1">IF($L$7="COSTS",L45,IF($L$7="SMA",L46,L47))</f>
        <v>0</v>
      </c>
      <c r="M48" s="1202">
        <f ca="1">IF($L$7="COSTS",M45,IF($L$7="SMA",M46,M47))</f>
        <v>0</v>
      </c>
      <c r="N48" s="1202">
        <f ca="1">IF($L$7="COSTS",N45,IF($L$7="SMA",N46,N47))</f>
        <v>0</v>
      </c>
      <c r="O48" s="1202">
        <f ca="1">IF($L$7="COSTS",O45,IF($L$7="SMA",O46,O47))</f>
        <v>0</v>
      </c>
      <c r="P48" s="1202">
        <f ca="1">IF($P$7="COSTS",P45,P46)</f>
        <v>0</v>
      </c>
      <c r="Q48" s="1202">
        <f ca="1">SUM(O48:P48)</f>
        <v>0</v>
      </c>
    </row>
    <row r="49" spans="1:17" ht="15.95" customHeight="1">
      <c r="A49" s="681"/>
      <c r="B49" s="1510"/>
      <c r="C49" s="1337"/>
      <c r="D49" s="1313"/>
      <c r="E49" s="1201"/>
      <c r="F49" s="1201"/>
      <c r="G49" s="1201"/>
      <c r="H49" s="1201"/>
      <c r="I49" s="1201"/>
      <c r="J49" s="1201"/>
      <c r="K49" s="1201"/>
      <c r="L49" s="1201"/>
      <c r="M49" s="1201"/>
      <c r="N49" s="1201"/>
      <c r="O49" s="1201"/>
      <c r="P49" s="1201"/>
      <c r="Q49" s="1201"/>
    </row>
    <row r="50" spans="1:17" ht="15.95" customHeight="1">
      <c r="A50" s="681" t="s">
        <v>509</v>
      </c>
      <c r="B50" s="1501" t="s">
        <v>666</v>
      </c>
      <c r="C50" s="1502"/>
      <c r="D50" s="854" t="str">
        <f>FiscalYear_Period1</f>
        <v>07/01/12 - 06/30/13</v>
      </c>
      <c r="E50" s="1201"/>
      <c r="F50" s="1201"/>
      <c r="G50" s="1201"/>
      <c r="H50" s="1201"/>
      <c r="I50" s="1202">
        <f>MH1960_HOSP_05!S81+MH1960_PHYS_05!S81</f>
        <v>0</v>
      </c>
      <c r="J50" s="1202">
        <f>MH1960_HOSP_05_ADMIN!S81+MH1960_PHYS_05_ADMIN!S81</f>
        <v>0</v>
      </c>
      <c r="K50" s="1202">
        <f t="shared" ref="K50:K53" si="8">SUM(I50:J50)</f>
        <v>0</v>
      </c>
      <c r="L50" s="1202">
        <f ca="1">'MH1966_MODE5(OTHR)'!E58</f>
        <v>0</v>
      </c>
      <c r="M50" s="1202">
        <f ca="1">MH1966_MODE10!E58+MH1960_HOSP_10!S81+MH1960_PHYS_10!S81</f>
        <v>0</v>
      </c>
      <c r="N50" s="1202">
        <f ca="1">'MH1966_MODE15_(1)'!E58+MH1960_HOSP_15!S81+MH1960_PHYS_15!S81</f>
        <v>0</v>
      </c>
      <c r="O50" s="1202">
        <f ca="1">SUM(L50:N50)</f>
        <v>0</v>
      </c>
      <c r="P50" s="1204">
        <f ca="1">'MH1966_MODE15_(2)'!E58</f>
        <v>0</v>
      </c>
      <c r="Q50" s="1202">
        <f ca="1">SUM(O50:P50)</f>
        <v>0</v>
      </c>
    </row>
    <row r="51" spans="1:17" ht="15.95" customHeight="1">
      <c r="A51" s="681" t="s">
        <v>86</v>
      </c>
      <c r="B51" s="1501" t="s">
        <v>667</v>
      </c>
      <c r="C51" s="1502"/>
      <c r="D51" s="854" t="str">
        <f>FiscalYear_Period1</f>
        <v>07/01/12 - 06/30/13</v>
      </c>
      <c r="E51" s="1201"/>
      <c r="F51" s="1201"/>
      <c r="G51" s="1201"/>
      <c r="H51" s="1201"/>
      <c r="I51" s="1201"/>
      <c r="J51" s="1203">
        <f>'MH1991'!L32</f>
        <v>0</v>
      </c>
      <c r="K51" s="1202">
        <f t="shared" si="8"/>
        <v>0</v>
      </c>
      <c r="L51" s="1201"/>
      <c r="M51" s="1201"/>
      <c r="N51" s="1201"/>
      <c r="O51" s="1201"/>
      <c r="P51" s="1201"/>
      <c r="Q51" s="1201"/>
    </row>
    <row r="52" spans="1:17" ht="15.95" customHeight="1">
      <c r="A52" s="681" t="s">
        <v>510</v>
      </c>
      <c r="B52" s="1501" t="s">
        <v>828</v>
      </c>
      <c r="C52" s="1502"/>
      <c r="D52" s="854" t="str">
        <f>FiscalYear_Period1</f>
        <v>07/01/12 - 06/30/13</v>
      </c>
      <c r="E52" s="1201"/>
      <c r="F52" s="1201"/>
      <c r="G52" s="1201"/>
      <c r="H52" s="1201"/>
      <c r="I52" s="1202">
        <f ca="1">MH1966_HOSPINPT!F60</f>
        <v>0</v>
      </c>
      <c r="J52" s="1204">
        <f ca="1">MH1966_HOSPINPT!E60</f>
        <v>0</v>
      </c>
      <c r="K52" s="1202">
        <f t="shared" ca="1" si="8"/>
        <v>0</v>
      </c>
      <c r="L52" s="1202">
        <f ca="1">'MH1966_MODE5(OTHR)'!E60</f>
        <v>0</v>
      </c>
      <c r="M52" s="1202">
        <f ca="1">MH1966_MODE10!G60</f>
        <v>0</v>
      </c>
      <c r="N52" s="1202">
        <f ca="1">'MH1966_MODE15_(1)'!G60</f>
        <v>0</v>
      </c>
      <c r="O52" s="1202">
        <f ca="1">SUM(L52:N52)</f>
        <v>0</v>
      </c>
      <c r="P52" s="1201"/>
      <c r="Q52" s="1202">
        <f ca="1">SUM(O52:P52)</f>
        <v>0</v>
      </c>
    </row>
    <row r="53" spans="1:17" ht="15.95" customHeight="1">
      <c r="A53" s="681" t="s">
        <v>511</v>
      </c>
      <c r="B53" s="1495" t="s">
        <v>1007</v>
      </c>
      <c r="C53" s="1500"/>
      <c r="D53" s="854" t="str">
        <f>FiscalYear_Period1</f>
        <v>07/01/12 - 06/30/13</v>
      </c>
      <c r="E53" s="1201"/>
      <c r="F53" s="1201"/>
      <c r="G53" s="1201"/>
      <c r="H53" s="1201"/>
      <c r="I53" s="1202">
        <f ca="1">IF($I$7="COSTS",I50,IF($I$7="SMA",I51,I52))</f>
        <v>0</v>
      </c>
      <c r="J53" s="1202">
        <f ca="1">IF($J$7="COSTS",J50,IF($J$7="SMA",J51,J52))</f>
        <v>0</v>
      </c>
      <c r="K53" s="1202">
        <f t="shared" ca="1" si="8"/>
        <v>0</v>
      </c>
      <c r="L53" s="1202">
        <f ca="1">IF($L$7="COSTS",L50,IF($L$7="SMA",L51,L52))</f>
        <v>0</v>
      </c>
      <c r="M53" s="1202">
        <f ca="1">IF($L$7="COSTS",M50,IF($L$7="SMA",M51,M52))</f>
        <v>0</v>
      </c>
      <c r="N53" s="1202">
        <f ca="1">IF($L$7="COSTS",N50,IF($L$7="SMA",N51,N52))</f>
        <v>0</v>
      </c>
      <c r="O53" s="1202">
        <f ca="1">IF($L$7="COSTS",O50,IF($L$7="SMA",O51,O52))</f>
        <v>0</v>
      </c>
      <c r="P53" s="1202">
        <f ca="1">IF($P$7="COSTS",P50,P51)</f>
        <v>0</v>
      </c>
      <c r="Q53" s="1202">
        <f ca="1">SUM(O53:P53)</f>
        <v>0</v>
      </c>
    </row>
    <row r="54" spans="1:17" ht="15.95" customHeight="1">
      <c r="A54" s="681"/>
      <c r="B54" s="1510"/>
      <c r="C54" s="1337"/>
      <c r="D54" s="1313"/>
      <c r="E54" s="1201"/>
      <c r="F54" s="1201"/>
      <c r="G54" s="1201"/>
      <c r="H54" s="1201"/>
      <c r="I54" s="1201"/>
      <c r="J54" s="1201"/>
      <c r="K54" s="1201"/>
      <c r="L54" s="1201"/>
      <c r="M54" s="1201"/>
      <c r="N54" s="1201"/>
      <c r="O54" s="1201"/>
      <c r="P54" s="1201"/>
      <c r="Q54" s="1201"/>
    </row>
    <row r="55" spans="1:17" ht="15.95" customHeight="1">
      <c r="A55" s="681" t="s">
        <v>512</v>
      </c>
      <c r="B55" s="1492" t="s">
        <v>825</v>
      </c>
      <c r="C55" s="1494"/>
      <c r="D55" s="854" t="str">
        <f>FiscalYear_Period1</f>
        <v>07/01/12 - 06/30/13</v>
      </c>
      <c r="E55" s="1201"/>
      <c r="F55" s="1201"/>
      <c r="G55" s="1201"/>
      <c r="H55" s="1201"/>
      <c r="I55" s="1202">
        <f>MH1960_HOSP_05!U81+MH1960_PHYS_05!U81</f>
        <v>0</v>
      </c>
      <c r="J55" s="1202">
        <f>MH1960_HOSP_05_ADMIN!U81+MH1960_PHYS_05_ADMIN!U81</f>
        <v>0</v>
      </c>
      <c r="K55" s="1202">
        <f t="shared" ref="K55:K58" si="9">SUM(I55:J55)</f>
        <v>0</v>
      </c>
      <c r="L55" s="1202">
        <f ca="1">'MH1966_MODE5(OTHR)'!E62</f>
        <v>0</v>
      </c>
      <c r="M55" s="1202">
        <f ca="1">MH1966_MODE10!E62+MH1960_HOSP_10!U81+MH1960_PHYS_10!U81</f>
        <v>0</v>
      </c>
      <c r="N55" s="1202">
        <f ca="1">'MH1966_MODE15_(1)'!E62+MH1960_HOSP_15!U81+MH1960_PHYS_15!U81</f>
        <v>0</v>
      </c>
      <c r="O55" s="1202">
        <f ca="1">SUM(L55:N55)</f>
        <v>0</v>
      </c>
      <c r="P55" s="1204">
        <f ca="1">'MH1966_MODE15_(2)'!E62</f>
        <v>0</v>
      </c>
      <c r="Q55" s="1202">
        <f ca="1">SUM(O55:P55)</f>
        <v>0</v>
      </c>
    </row>
    <row r="56" spans="1:17" ht="15.95" customHeight="1">
      <c r="A56" s="681" t="s">
        <v>44</v>
      </c>
      <c r="B56" s="1492" t="s">
        <v>826</v>
      </c>
      <c r="C56" s="1494"/>
      <c r="D56" s="854" t="str">
        <f>FiscalYear_Period1</f>
        <v>07/01/12 - 06/30/13</v>
      </c>
      <c r="E56" s="1201"/>
      <c r="F56" s="1201"/>
      <c r="G56" s="1201"/>
      <c r="H56" s="1201"/>
      <c r="I56" s="1201"/>
      <c r="J56" s="1203">
        <f>'MH1991'!L37</f>
        <v>0</v>
      </c>
      <c r="K56" s="1202">
        <f t="shared" si="9"/>
        <v>0</v>
      </c>
      <c r="L56" s="1201"/>
      <c r="M56" s="1201"/>
      <c r="N56" s="1201"/>
      <c r="O56" s="1201"/>
      <c r="P56" s="1201"/>
      <c r="Q56" s="1201"/>
    </row>
    <row r="57" spans="1:17" ht="15.95" customHeight="1">
      <c r="A57" s="681" t="s">
        <v>123</v>
      </c>
      <c r="B57" s="1492" t="s">
        <v>827</v>
      </c>
      <c r="C57" s="1494"/>
      <c r="D57" s="854" t="str">
        <f>FiscalYear_Period1</f>
        <v>07/01/12 - 06/30/13</v>
      </c>
      <c r="E57" s="1201"/>
      <c r="F57" s="1201"/>
      <c r="G57" s="1201"/>
      <c r="H57" s="1201"/>
      <c r="I57" s="1202">
        <f ca="1">MH1966_HOSPINPT!F64</f>
        <v>0</v>
      </c>
      <c r="J57" s="1202">
        <f ca="1">MH1966_HOSPINPT!E64</f>
        <v>0</v>
      </c>
      <c r="K57" s="1202">
        <f t="shared" ca="1" si="9"/>
        <v>0</v>
      </c>
      <c r="L57" s="1202">
        <f ca="1">'MH1966_MODE5(OTHR)'!E64</f>
        <v>0</v>
      </c>
      <c r="M57" s="1202">
        <f ca="1">MH1966_MODE10!G64</f>
        <v>0</v>
      </c>
      <c r="N57" s="1202">
        <f ca="1">'MH1966_MODE15_(1)'!G64</f>
        <v>0</v>
      </c>
      <c r="O57" s="1202">
        <f ca="1">SUM(L57:N57)</f>
        <v>0</v>
      </c>
      <c r="P57" s="1201"/>
      <c r="Q57" s="1202">
        <f ca="1">SUM(O57:P57)</f>
        <v>0</v>
      </c>
    </row>
    <row r="58" spans="1:17" ht="15.95" customHeight="1">
      <c r="A58" s="681" t="s">
        <v>513</v>
      </c>
      <c r="B58" s="1492" t="s">
        <v>840</v>
      </c>
      <c r="C58" s="1494"/>
      <c r="D58" s="854" t="str">
        <f>FiscalYear_Period1</f>
        <v>07/01/12 - 06/30/13</v>
      </c>
      <c r="E58" s="1201"/>
      <c r="F58" s="1201"/>
      <c r="G58" s="1201"/>
      <c r="H58" s="1201"/>
      <c r="I58" s="1202">
        <f ca="1">IF($I$7="COSTS",I55,IF($I$7="SMA",I56,I57))</f>
        <v>0</v>
      </c>
      <c r="J58" s="1202">
        <f ca="1">IF($J$7="COSTS",J55,IF($J$7="SMA",J56,J57))</f>
        <v>0</v>
      </c>
      <c r="K58" s="1202">
        <f t="shared" ca="1" si="9"/>
        <v>0</v>
      </c>
      <c r="L58" s="1202">
        <f ca="1">IF($L$7="COSTS",L55,IF($L$7="SMA",L56,L57))</f>
        <v>0</v>
      </c>
      <c r="M58" s="1202">
        <f ca="1">IF($L$7="COSTS",M55,IF($L$7="SMA",M56,M57))</f>
        <v>0</v>
      </c>
      <c r="N58" s="1202">
        <f ca="1">IF($L$7="COSTS",N55,IF($L$7="SMA",N56,N57))</f>
        <v>0</v>
      </c>
      <c r="O58" s="1202">
        <f ca="1">IF($L$7="COSTS",O55,IF($L$7="SMA",O56,O57))</f>
        <v>0</v>
      </c>
      <c r="P58" s="1202">
        <f ca="1">IF($P$7="COSTS",P55,P56)</f>
        <v>0</v>
      </c>
      <c r="Q58" s="1202">
        <f ca="1">SUM(O58:P58)</f>
        <v>0</v>
      </c>
    </row>
    <row r="59" spans="1:17" ht="15.95" customHeight="1">
      <c r="A59" s="681"/>
      <c r="B59" s="1510"/>
      <c r="C59" s="1337"/>
      <c r="D59" s="1313"/>
      <c r="E59" s="1201"/>
      <c r="F59" s="1201"/>
      <c r="G59" s="1201"/>
      <c r="H59" s="1201"/>
      <c r="I59" s="1201"/>
      <c r="J59" s="1201"/>
      <c r="K59" s="1201"/>
      <c r="L59" s="1201"/>
      <c r="M59" s="1201"/>
      <c r="N59" s="1201"/>
      <c r="O59" s="1201"/>
      <c r="P59" s="1201"/>
      <c r="Q59" s="1201"/>
    </row>
    <row r="60" spans="1:17" ht="15.95" customHeight="1">
      <c r="A60" s="681" t="s">
        <v>514</v>
      </c>
      <c r="B60" s="1492" t="s">
        <v>504</v>
      </c>
      <c r="C60" s="1494"/>
      <c r="D60" s="854" t="str">
        <f>FiscalYear_Period1</f>
        <v>07/01/12 - 06/30/13</v>
      </c>
      <c r="E60" s="1201"/>
      <c r="F60" s="1201"/>
      <c r="G60" s="1201"/>
      <c r="H60" s="1201"/>
      <c r="I60" s="1202">
        <f>MH1960_HOSP_05!W81+MH1960_PHYS_05!W81</f>
        <v>0</v>
      </c>
      <c r="J60" s="1202">
        <f>MH1960_HOSP_05_ADMIN!W81+MH1960_PHYS_05_ADMIN!W81</f>
        <v>0</v>
      </c>
      <c r="K60" s="1202">
        <f t="shared" ref="K60:K62" si="10">SUM(I60:J60)</f>
        <v>0</v>
      </c>
      <c r="L60" s="1202">
        <f ca="1">'MH1966_MODE5(OTHR)'!E66</f>
        <v>0</v>
      </c>
      <c r="M60" s="1202">
        <f ca="1">MH1966_MODE10!E66+MH1960_HOSP_10!W81+MH1960_PHYS_10!W81</f>
        <v>0</v>
      </c>
      <c r="N60" s="1202">
        <f ca="1">'MH1966_MODE15_(1)'!E66+MH1960_HOSP_15!W81+MH1960_PHYS_15!W81</f>
        <v>0</v>
      </c>
      <c r="O60" s="1202">
        <f ca="1">SUM(L60:N60)</f>
        <v>0</v>
      </c>
      <c r="P60" s="1202">
        <f ca="1">'MH1966_MODE15_(2)'!E66</f>
        <v>0</v>
      </c>
      <c r="Q60" s="1202">
        <f ca="1">SUM(O60:P60)</f>
        <v>0</v>
      </c>
    </row>
    <row r="61" spans="1:17" ht="15.95" customHeight="1">
      <c r="A61" s="681" t="s">
        <v>124</v>
      </c>
      <c r="B61" s="1492" t="s">
        <v>498</v>
      </c>
      <c r="C61" s="1494"/>
      <c r="D61" s="854" t="str">
        <f>FiscalYear_Period1</f>
        <v>07/01/12 - 06/30/13</v>
      </c>
      <c r="E61" s="1201"/>
      <c r="F61" s="1201"/>
      <c r="G61" s="1201"/>
      <c r="H61" s="1201"/>
      <c r="I61" s="1201"/>
      <c r="J61" s="1203">
        <f>'MH1991'!L42</f>
        <v>0</v>
      </c>
      <c r="K61" s="1202">
        <f t="shared" si="10"/>
        <v>0</v>
      </c>
      <c r="L61" s="1201"/>
      <c r="M61" s="1201"/>
      <c r="N61" s="1201"/>
      <c r="O61" s="1201"/>
      <c r="P61" s="1201"/>
      <c r="Q61" s="1201"/>
    </row>
    <row r="62" spans="1:17" ht="15.95" customHeight="1">
      <c r="A62" s="681" t="s">
        <v>125</v>
      </c>
      <c r="B62" s="1492" t="s">
        <v>499</v>
      </c>
      <c r="C62" s="1494"/>
      <c r="D62" s="854" t="str">
        <f>FiscalYear_Period1</f>
        <v>07/01/12 - 06/30/13</v>
      </c>
      <c r="E62" s="1201"/>
      <c r="F62" s="1201"/>
      <c r="G62" s="1201"/>
      <c r="H62" s="1201"/>
      <c r="I62" s="1202">
        <f ca="1">MH1966_HOSPINPT!F68</f>
        <v>0</v>
      </c>
      <c r="J62" s="1202">
        <f ca="1">MH1966_HOSPINPT!E68</f>
        <v>0</v>
      </c>
      <c r="K62" s="1202">
        <f t="shared" ca="1" si="10"/>
        <v>0</v>
      </c>
      <c r="L62" s="1202">
        <f ca="1">'MH1966_MODE5(OTHR)'!E68</f>
        <v>0</v>
      </c>
      <c r="M62" s="1202">
        <f ca="1">MH1966_MODE10!G68</f>
        <v>0</v>
      </c>
      <c r="N62" s="1202">
        <f ca="1">'MH1966_MODE15_(1)'!G68</f>
        <v>0</v>
      </c>
      <c r="O62" s="1202">
        <f ca="1">SUM(L62:N62)</f>
        <v>0</v>
      </c>
      <c r="P62" s="1201"/>
      <c r="Q62" s="1202">
        <f ca="1">SUM(O62:P62)</f>
        <v>0</v>
      </c>
    </row>
    <row r="63" spans="1:17" ht="15.95" customHeight="1">
      <c r="A63" s="681"/>
      <c r="B63" s="1510"/>
      <c r="C63" s="1337"/>
      <c r="D63" s="1313"/>
      <c r="E63" s="1201"/>
      <c r="F63" s="1201"/>
      <c r="G63" s="1201"/>
      <c r="H63" s="1201"/>
      <c r="I63" s="1201"/>
      <c r="J63" s="1201"/>
      <c r="K63" s="1201"/>
      <c r="L63" s="1201"/>
      <c r="M63" s="1201"/>
      <c r="N63" s="1201"/>
      <c r="O63" s="1201"/>
      <c r="P63" s="1201"/>
      <c r="Q63" s="1201"/>
    </row>
    <row r="64" spans="1:17" ht="15.95" customHeight="1">
      <c r="A64" s="681" t="s">
        <v>126</v>
      </c>
      <c r="B64" s="1499" t="s">
        <v>849</v>
      </c>
      <c r="C64" s="1500"/>
      <c r="D64" s="854" t="str">
        <f>FiscalYear_Period1</f>
        <v>07/01/12 - 06/30/13</v>
      </c>
      <c r="E64" s="1201"/>
      <c r="F64" s="1201"/>
      <c r="G64" s="1201"/>
      <c r="H64" s="1201"/>
      <c r="I64" s="1202">
        <f ca="1">SUM(I41,I48,I53,I58)</f>
        <v>0</v>
      </c>
      <c r="J64" s="1202">
        <f ca="1">SUM(J41,J48,J53,J58)</f>
        <v>0</v>
      </c>
      <c r="K64" s="1202">
        <f t="shared" ref="K64:K65" ca="1" si="11">SUM(I64:J64)</f>
        <v>0</v>
      </c>
      <c r="L64" s="1202">
        <f t="shared" ref="L64:Q64" ca="1" si="12">SUM(L41,L48,L53,L58)</f>
        <v>0</v>
      </c>
      <c r="M64" s="1202">
        <f t="shared" ca="1" si="12"/>
        <v>0</v>
      </c>
      <c r="N64" s="1202">
        <f t="shared" ca="1" si="12"/>
        <v>0</v>
      </c>
      <c r="O64" s="1202">
        <f t="shared" ca="1" si="12"/>
        <v>0</v>
      </c>
      <c r="P64" s="1202">
        <f t="shared" ca="1" si="12"/>
        <v>0</v>
      </c>
      <c r="Q64" s="1202">
        <f t="shared" ca="1" si="12"/>
        <v>0</v>
      </c>
    </row>
    <row r="65" spans="1:17" ht="15.95" customHeight="1">
      <c r="A65" s="681" t="s">
        <v>515</v>
      </c>
      <c r="B65" s="1492" t="s">
        <v>1008</v>
      </c>
      <c r="C65" s="1494"/>
      <c r="D65" s="854" t="str">
        <f>FiscalYear_Period1</f>
        <v>07/01/12 - 06/30/13</v>
      </c>
      <c r="E65" s="1201"/>
      <c r="F65" s="1201"/>
      <c r="G65" s="1201"/>
      <c r="H65" s="1201"/>
      <c r="I65" s="1202">
        <f ca="1">IF($I$7="COSTS",I60,IF($I$7="SMA",I61,I62))</f>
        <v>0</v>
      </c>
      <c r="J65" s="1202">
        <f ca="1">IF($J$7="COSTS",J60,IF($J$7="SMA",J61,J62))</f>
        <v>0</v>
      </c>
      <c r="K65" s="1202">
        <f t="shared" ca="1" si="11"/>
        <v>0</v>
      </c>
      <c r="L65" s="1202">
        <f ca="1">IF($L$7="COSTS",L60,IF($L$7="SMA",L61,L62))</f>
        <v>0</v>
      </c>
      <c r="M65" s="1202">
        <f ca="1">IF($L$7="COSTS",M60,IF($L$7="SMA",M61,M62))</f>
        <v>0</v>
      </c>
      <c r="N65" s="1202">
        <f ca="1">IF($L$7="COSTS",N60,IF($L$7="SMA",N61,N62))</f>
        <v>0</v>
      </c>
      <c r="O65" s="1202">
        <f ca="1">IF($L$7="COSTS",O60,IF($L$7="SMA",O61,O62))</f>
        <v>0</v>
      </c>
      <c r="P65" s="1202">
        <f ca="1">IF($I$7="COSTS",P60,IF($I$7="SMA",P60,P61))</f>
        <v>0</v>
      </c>
      <c r="Q65" s="1202">
        <f ca="1">SUM(O65:P65)</f>
        <v>0</v>
      </c>
    </row>
    <row r="66" spans="1:17" ht="15.95" customHeight="1">
      <c r="A66" s="681"/>
      <c r="B66" s="1510"/>
      <c r="C66" s="1337"/>
      <c r="D66" s="1313"/>
      <c r="E66" s="1201"/>
      <c r="F66" s="1201"/>
      <c r="G66" s="1201"/>
      <c r="H66" s="1201"/>
      <c r="I66" s="1201"/>
      <c r="J66" s="1201"/>
      <c r="K66" s="1201"/>
      <c r="L66" s="1201"/>
      <c r="M66" s="1201"/>
      <c r="N66" s="1201"/>
      <c r="O66" s="1201"/>
      <c r="P66" s="1201"/>
      <c r="Q66" s="1201"/>
    </row>
    <row r="67" spans="1:17" ht="15.95" customHeight="1">
      <c r="A67" s="681" t="s">
        <v>516</v>
      </c>
      <c r="B67" s="1501" t="s">
        <v>841</v>
      </c>
      <c r="C67" s="1502"/>
      <c r="D67" s="854" t="str">
        <f>FiscalYear_Period1</f>
        <v>07/01/12 - 06/30/13</v>
      </c>
      <c r="E67" s="1201"/>
      <c r="F67" s="1201"/>
      <c r="G67" s="1201"/>
      <c r="H67" s="1201"/>
      <c r="I67" s="1202">
        <f>MH1960_HOSP_05!Y81+MH1960_PHYS_05!Y81</f>
        <v>0</v>
      </c>
      <c r="J67" s="1202">
        <f>MH1960_HOSP_05_ADMIN!Y81+MH1960_PHYS_05_ADMIN!Y81</f>
        <v>0</v>
      </c>
      <c r="K67" s="1202">
        <f t="shared" ref="K67:K70" si="13">SUM(I67:J67)</f>
        <v>0</v>
      </c>
      <c r="L67" s="1202">
        <f ca="1">'MH1966_MODE5(OTHR)'!E70</f>
        <v>0</v>
      </c>
      <c r="M67" s="1202">
        <f ca="1">MH1966_MODE10!E70+MH1960_HOSP_10!Y81+MH1960_PHYS_10!Y81</f>
        <v>0</v>
      </c>
      <c r="N67" s="1202">
        <f ca="1">'MH1966_MODE15_(1)'!E70+MH1960_HOSP_15!Y81+MH1960_PHYS_15!Y81</f>
        <v>0</v>
      </c>
      <c r="O67" s="1202">
        <f ca="1">SUM(L67:N67)</f>
        <v>0</v>
      </c>
      <c r="P67" s="1202">
        <f ca="1">'MH1966_MODE15_(2)'!E70</f>
        <v>0</v>
      </c>
      <c r="Q67" s="1202">
        <f ca="1">SUM(O67:P67)</f>
        <v>0</v>
      </c>
    </row>
    <row r="68" spans="1:17" ht="15.95" customHeight="1">
      <c r="A68" s="681" t="s">
        <v>517</v>
      </c>
      <c r="B68" s="1501" t="s">
        <v>830</v>
      </c>
      <c r="C68" s="1502"/>
      <c r="D68" s="854" t="str">
        <f>FiscalYear_Period1</f>
        <v>07/01/12 - 06/30/13</v>
      </c>
      <c r="E68" s="1201"/>
      <c r="F68" s="1201"/>
      <c r="G68" s="1201"/>
      <c r="H68" s="1201"/>
      <c r="I68" s="1201"/>
      <c r="J68" s="1203">
        <f>'MH1991'!L47</f>
        <v>0</v>
      </c>
      <c r="K68" s="1202">
        <f t="shared" si="13"/>
        <v>0</v>
      </c>
      <c r="L68" s="1201"/>
      <c r="M68" s="1201"/>
      <c r="N68" s="1201"/>
      <c r="O68" s="1201"/>
      <c r="P68" s="1201"/>
      <c r="Q68" s="1201"/>
    </row>
    <row r="69" spans="1:17" ht="15.95" customHeight="1">
      <c r="A69" s="681" t="s">
        <v>518</v>
      </c>
      <c r="B69" s="1501" t="s">
        <v>831</v>
      </c>
      <c r="C69" s="1502"/>
      <c r="D69" s="854" t="str">
        <f>FiscalYear_Period1</f>
        <v>07/01/12 - 06/30/13</v>
      </c>
      <c r="E69" s="1201"/>
      <c r="F69" s="1201"/>
      <c r="G69" s="1201"/>
      <c r="H69" s="1201"/>
      <c r="I69" s="1202">
        <f ca="1">MH1966_HOSPINPT!F72</f>
        <v>0</v>
      </c>
      <c r="J69" s="1204">
        <f ca="1">MH1966_HOSPINPT!E72</f>
        <v>0</v>
      </c>
      <c r="K69" s="1202">
        <f t="shared" ca="1" si="13"/>
        <v>0</v>
      </c>
      <c r="L69" s="1202">
        <f ca="1">'MH1966_MODE5(OTHR)'!E72</f>
        <v>0</v>
      </c>
      <c r="M69" s="1202">
        <f ca="1">MH1966_MODE10!G72</f>
        <v>0</v>
      </c>
      <c r="N69" s="1202">
        <f ca="1">'MH1966_MODE15_(1)'!G72</f>
        <v>0</v>
      </c>
      <c r="O69" s="1202">
        <f ca="1">SUM(L69:N69)</f>
        <v>0</v>
      </c>
      <c r="P69" s="1201"/>
      <c r="Q69" s="1202">
        <f ca="1">SUM(O69:P69)</f>
        <v>0</v>
      </c>
    </row>
    <row r="70" spans="1:17" ht="15.95" customHeight="1">
      <c r="A70" s="681" t="s">
        <v>519</v>
      </c>
      <c r="B70" s="1495" t="s">
        <v>842</v>
      </c>
      <c r="C70" s="1500"/>
      <c r="D70" s="854" t="str">
        <f>FiscalYear_Period1</f>
        <v>07/01/12 - 06/30/13</v>
      </c>
      <c r="E70" s="1201"/>
      <c r="F70" s="1201"/>
      <c r="G70" s="1201"/>
      <c r="H70" s="1201"/>
      <c r="I70" s="1202">
        <f ca="1">IF($I$7="COSTS",I67,IF($I$7="SMA",I68,I69))</f>
        <v>0</v>
      </c>
      <c r="J70" s="1202">
        <f ca="1">IF($J$7="COSTS",J67,IF($J$7="SMA",J68,J69))</f>
        <v>0</v>
      </c>
      <c r="K70" s="1202">
        <f t="shared" ca="1" si="13"/>
        <v>0</v>
      </c>
      <c r="L70" s="1202">
        <f ca="1">IF($L$7="COSTS",L67,IF($L$7="SMA",L68,L69))</f>
        <v>0</v>
      </c>
      <c r="M70" s="1202">
        <f ca="1">IF($L$7="COSTS",M67,IF($L$7="SMA",M68,M69))</f>
        <v>0</v>
      </c>
      <c r="N70" s="1202">
        <f ca="1">IF($L$7="COSTS",N67,IF($L$7="SMA",N68,N69))</f>
        <v>0</v>
      </c>
      <c r="O70" s="1202">
        <f ca="1">IF($L$7="COSTS",O67,IF($L$7="SMA",O68,O69))</f>
        <v>0</v>
      </c>
      <c r="P70" s="1202">
        <f ca="1">IF($P$7="COSTS",P67,P68)</f>
        <v>0</v>
      </c>
      <c r="Q70" s="1202">
        <f ca="1">SUM(O70:P70)</f>
        <v>0</v>
      </c>
    </row>
    <row r="71" spans="1:17" ht="15.95" customHeight="1">
      <c r="A71" s="681" t="s">
        <v>520</v>
      </c>
      <c r="B71" s="1509" t="s">
        <v>595</v>
      </c>
      <c r="C71" s="1493"/>
      <c r="D71" s="1494"/>
      <c r="E71" s="1201"/>
      <c r="F71" s="1201"/>
      <c r="G71" s="1201"/>
      <c r="H71" s="1201"/>
      <c r="I71" s="1201"/>
      <c r="J71" s="1201"/>
      <c r="K71" s="1201"/>
      <c r="L71" s="1201"/>
      <c r="M71" s="1201"/>
      <c r="N71" s="1201"/>
      <c r="O71" s="1201"/>
      <c r="P71" s="1201"/>
      <c r="Q71" s="1201"/>
    </row>
    <row r="72" spans="1:17" ht="15.95" customHeight="1">
      <c r="A72" s="681" t="s">
        <v>521</v>
      </c>
      <c r="B72" s="1503" t="s">
        <v>843</v>
      </c>
      <c r="C72" s="1504"/>
      <c r="D72" s="854" t="str">
        <f>FiscalYear_Period1</f>
        <v>07/01/12 - 06/30/13</v>
      </c>
      <c r="E72" s="1201"/>
      <c r="F72" s="1201"/>
      <c r="G72" s="1201"/>
      <c r="H72" s="1201"/>
      <c r="I72" s="1204">
        <f t="array" ref="I72">SUM(IF(MH1901_Schedule_B!$C$20:$C$103="05",IF(MH1901_Schedule_B!$D$20:$D$103&gt;="10",IF(MH1901_Schedule_B!$D$20:$D$103&lt;"19",MH1901_Schedule_B!$H$20:$H$103,0),0),0))</f>
        <v>0</v>
      </c>
      <c r="J72" s="1204">
        <f t="array" ref="J72">SUM(IF(MH1901_Schedule_B!$C$20:$C$103="05",IF(MH1901_Schedule_B!$D$20:$D$103="19",MH1901_Schedule_B!$H$20:$H$103,0),0))</f>
        <v>0</v>
      </c>
      <c r="K72" s="1202">
        <f t="shared" ref="K72:K79" si="14">SUM(I72:J72)</f>
        <v>0</v>
      </c>
      <c r="L72" s="1204">
        <f t="array" ref="L72">SUM(IF(MH1901_Schedule_B!$C$20:$C$103="05",IF(MH1901_Schedule_B!$D$20:$D$103&gt;"19",MH1901_Schedule_B!$H$20:$H$103,0),0))</f>
        <v>0</v>
      </c>
      <c r="M72" s="1204">
        <f t="array" ref="M72">SUM(IF(MH1901_Schedule_B!$C$20:$C$103="10",MH1901_Schedule_B!$H$20:$H$103,0))</f>
        <v>0</v>
      </c>
      <c r="N72" s="1204">
        <f t="array" ref="N72">SUM(IF(UPPER(MH1901_Schedule_B!$B$20:$B$103)="CR",IF(MH1901_Schedule_B!$C$20:$C$103="15",MH1901_Schedule_B!$H$20:$H$103),0))+SUM(IF(UPPER(MH1901_Schedule_B!$B$20:$B$103)="HOSP",IF(MH1901_Schedule_B!$C$20:$C$103="15",MH1901_Schedule_B!$H$20:$H$103,0),0))</f>
        <v>0</v>
      </c>
      <c r="O72" s="1204">
        <f t="shared" ref="O72:O79" si="15">SUM(L72:N72)</f>
        <v>0</v>
      </c>
      <c r="P72" s="1204">
        <f t="array" ref="P72">SUM(IF(MH1901_Schedule_B!$C$20:$C$103="15",MH1901_Schedule_B!$H$20:$H$103,0))-N72</f>
        <v>0</v>
      </c>
      <c r="Q72" s="1202">
        <f>SUM(O72:P72)</f>
        <v>0</v>
      </c>
    </row>
    <row r="73" spans="1:17" ht="15.95" hidden="1" customHeight="1">
      <c r="A73" s="681" t="s">
        <v>502</v>
      </c>
      <c r="B73" s="1505"/>
      <c r="C73" s="1506"/>
      <c r="D73" s="854" t="str">
        <f>FiscalYear_Period2</f>
        <v xml:space="preserve"> </v>
      </c>
      <c r="E73" s="1201"/>
      <c r="F73" s="1201"/>
      <c r="G73" s="1201"/>
      <c r="H73" s="1201"/>
      <c r="I73" s="1204"/>
      <c r="J73" s="1204"/>
      <c r="K73" s="1202"/>
      <c r="L73" s="1204"/>
      <c r="M73" s="1204"/>
      <c r="N73" s="1204"/>
      <c r="O73" s="1204"/>
      <c r="P73" s="1204"/>
      <c r="Q73" s="1202"/>
    </row>
    <row r="74" spans="1:17" ht="15.95" hidden="1" customHeight="1">
      <c r="A74" s="681" t="s">
        <v>847</v>
      </c>
      <c r="B74" s="1507"/>
      <c r="C74" s="1508"/>
      <c r="D74" s="854" t="str">
        <f>FiscalYear_Period3</f>
        <v xml:space="preserve"> </v>
      </c>
      <c r="E74" s="1201"/>
      <c r="F74" s="1201"/>
      <c r="G74" s="1201"/>
      <c r="H74" s="1201"/>
      <c r="I74" s="1204"/>
      <c r="J74" s="1204"/>
      <c r="K74" s="1202"/>
      <c r="L74" s="1204"/>
      <c r="M74" s="1204"/>
      <c r="N74" s="1204"/>
      <c r="O74" s="1204"/>
      <c r="P74" s="1204"/>
      <c r="Q74" s="1202"/>
    </row>
    <row r="75" spans="1:17" ht="15.95" customHeight="1">
      <c r="A75" s="681" t="s">
        <v>522</v>
      </c>
      <c r="B75" s="1509" t="s">
        <v>596</v>
      </c>
      <c r="C75" s="1493"/>
      <c r="D75" s="1494"/>
      <c r="E75" s="1201"/>
      <c r="F75" s="1201"/>
      <c r="G75" s="1201"/>
      <c r="H75" s="1201"/>
      <c r="I75" s="1204">
        <f t="array" ref="I75">SUM(IF(MH1901_Schedule_B!$C$20:$C$103="05",IF(MH1901_Schedule_B!$D$20:$D$103&gt;="10",IF(MH1901_Schedule_B!$D$20:$D$103&lt;"19",MH1901_Schedule_B!$J$20:$J$103,0),0),0))</f>
        <v>0</v>
      </c>
      <c r="J75" s="1204">
        <f t="array" ref="J75">SUM(IF(MH1901_Schedule_B!$C$20:$C$103="05",IF(MH1901_Schedule_B!$D$20:$D$103="19",MH1901_Schedule_B!$J$20:$J$103,0),0))</f>
        <v>0</v>
      </c>
      <c r="K75" s="1202">
        <f t="shared" si="14"/>
        <v>0</v>
      </c>
      <c r="L75" s="1204">
        <f t="array" ref="L75">SUM(IF(MH1901_Schedule_B!$C$20:$C$103="05",IF(MH1901_Schedule_B!$D$20:$D$103&gt;"19",MH1901_Schedule_B!$J$20:$J$103,0),0))</f>
        <v>0</v>
      </c>
      <c r="M75" s="1204">
        <f t="array" ref="M75">SUM(IF(MH1901_Schedule_B!$C$20:$C$103="10",MH1901_Schedule_B!$J$20:$J$103,0))</f>
        <v>0</v>
      </c>
      <c r="N75" s="1204">
        <f t="array" ref="N75">SUM(IF(UPPER(MH1901_Schedule_B!$B$20:$B$103)="CR",IF(MH1901_Schedule_B!$C$20:$C$103="15",MH1901_Schedule_B!$J$20:$J$103),0))+SUM(IF(UPPER(MH1901_Schedule_B!$B$20:$B$103)="HOSP",IF(MH1901_Schedule_B!$C$20:$C$103="15",MH1901_Schedule_B!$J$20:$J$103,0),0))</f>
        <v>0</v>
      </c>
      <c r="O75" s="1204">
        <f t="shared" si="15"/>
        <v>0</v>
      </c>
      <c r="P75" s="1204">
        <f t="array" ref="P75">SUM(IF(MH1901_Schedule_B!$C$20:$C$103="15",MH1901_Schedule_B!$J$20:$J$103,0))-N75</f>
        <v>0</v>
      </c>
      <c r="Q75" s="1202">
        <f t="shared" ref="Q75:Q79" si="16">SUM(O75:P75)</f>
        <v>0</v>
      </c>
    </row>
    <row r="76" spans="1:17" ht="15.95" customHeight="1">
      <c r="A76" s="681" t="s">
        <v>523</v>
      </c>
      <c r="B76" s="1509" t="s">
        <v>675</v>
      </c>
      <c r="C76" s="1493"/>
      <c r="D76" s="1494"/>
      <c r="E76" s="1205"/>
      <c r="F76" s="1205"/>
      <c r="G76" s="1205"/>
      <c r="H76" s="1205"/>
      <c r="I76" s="1204">
        <f t="array" ref="I76">SUM(IF(MH1901_Schedule_B!$C$20:$C$103="05",IF(MH1901_Schedule_B!$D$20:$D$103&gt;="10",IF(MH1901_Schedule_B!$D$20:$D$103&lt;"19",MH1901_Schedule_B!$L$20:$L$103,0),0),0))</f>
        <v>0</v>
      </c>
      <c r="J76" s="1204">
        <f t="array" ref="J76">SUM(IF(MH1901_Schedule_B!$C$20:$C$103="05",IF(MH1901_Schedule_B!$D$20:$D$103="19",MH1901_Schedule_B!$L$20:$L$103,0),0))</f>
        <v>0</v>
      </c>
      <c r="K76" s="1202">
        <f t="shared" si="14"/>
        <v>0</v>
      </c>
      <c r="L76" s="1204">
        <f t="array" ref="L76">SUM(IF(MH1901_Schedule_B!$C$20:$C$103="05",IF(MH1901_Schedule_B!$D$20:$D$103&gt;"19",MH1901_Schedule_B!$L$20:$L$103,0),0))</f>
        <v>0</v>
      </c>
      <c r="M76" s="1204">
        <f t="array" ref="M76">SUM(IF(MH1901_Schedule_B!$C$20:$C$103="10",MH1901_Schedule_B!$L$20:$L$103,0))</f>
        <v>0</v>
      </c>
      <c r="N76" s="1204">
        <f t="array" ref="N76">SUM(IF(UPPER(MH1901_Schedule_B!$B$20:$B$103)="CR",IF(MH1901_Schedule_B!$C$20:$C$103="15",MH1901_Schedule_B!$L$20:$L$103),0))+SUM(IF(UPPER(MH1901_Schedule_B!$B$20:$B$103)="HOSP",IF(MH1901_Schedule_B!$C$20:$C$103="15",MH1901_Schedule_B!$L$20:$L$103,0),0))</f>
        <v>0</v>
      </c>
      <c r="O76" s="1204">
        <f>SUM(L76:N76)</f>
        <v>0</v>
      </c>
      <c r="P76" s="1204">
        <f t="array" ref="P76">SUM(IF(MH1901_Schedule_B!$C$20:$C$103="15",MH1901_Schedule_B!$L$20:$L$103,0))-N76</f>
        <v>0</v>
      </c>
      <c r="Q76" s="1202">
        <f>SUM(O76:P76)</f>
        <v>0</v>
      </c>
    </row>
    <row r="77" spans="1:17" ht="15.95" customHeight="1">
      <c r="A77" s="681" t="s">
        <v>50</v>
      </c>
      <c r="B77" s="1509" t="s">
        <v>844</v>
      </c>
      <c r="C77" s="1493"/>
      <c r="D77" s="1494"/>
      <c r="E77" s="1205"/>
      <c r="F77" s="1205"/>
      <c r="G77" s="1205"/>
      <c r="H77" s="1205"/>
      <c r="I77" s="1204">
        <f t="array" ref="I77">SUM(IF(MH1901_Schedule_B!$C$20:$C$103="05",IF(MH1901_Schedule_B!$D$20:$D$103&gt;="10",IF(MH1901_Schedule_B!$D$20:$D$103&lt;"19",MH1901_Schedule_B!$N$20:$N$103,0),0),0))</f>
        <v>0</v>
      </c>
      <c r="J77" s="1204">
        <f t="array" ref="J77">SUM(IF(MH1901_Schedule_B!$C$20:$C$103="05",IF(MH1901_Schedule_B!$D$20:$D$103="19",MH1901_Schedule_B!$N$20:$N$103,0),0))</f>
        <v>0</v>
      </c>
      <c r="K77" s="1202">
        <f t="shared" si="14"/>
        <v>0</v>
      </c>
      <c r="L77" s="1204">
        <f t="array" ref="L77">SUM(IF(MH1901_Schedule_B!$C$20:$C$103="05",IF(MH1901_Schedule_B!$D$20:$D$103&gt;"19",MH1901_Schedule_B!$N$20:$N$103,0),0))</f>
        <v>0</v>
      </c>
      <c r="M77" s="1204">
        <f t="array" ref="M77">SUM(IF(MH1901_Schedule_B!$C$20:$C$103="10",MH1901_Schedule_B!$N$20:$N$103,0))</f>
        <v>0</v>
      </c>
      <c r="N77" s="1204">
        <f t="array" ref="N77">SUM(IF(UPPER(MH1901_Schedule_B!$B$20:$B$103)="CR",IF(MH1901_Schedule_B!$C$20:$C$103="15",MH1901_Schedule_B!$N$20:$N$103),0))+SUM(IF(UPPER(MH1901_Schedule_B!$B$20:$B$103)="HOSP",IF(MH1901_Schedule_B!$C$20:$C$103="15",MH1901_Schedule_B!$N$20:$N$103,0),0))</f>
        <v>0</v>
      </c>
      <c r="O77" s="1204">
        <f>SUM(L77:N77)</f>
        <v>0</v>
      </c>
      <c r="P77" s="1204">
        <f t="array" ref="P77">SUM(IF(MH1901_Schedule_B!$C$20:$C$103="15",MH1901_Schedule_B!$N$20:$N$103,0))-N77</f>
        <v>0</v>
      </c>
      <c r="Q77" s="1202">
        <f>SUM(O77:P77)</f>
        <v>0</v>
      </c>
    </row>
    <row r="78" spans="1:17" ht="15.95" customHeight="1">
      <c r="A78" s="681" t="s">
        <v>524</v>
      </c>
      <c r="B78" s="1509" t="s">
        <v>845</v>
      </c>
      <c r="C78" s="1493"/>
      <c r="D78" s="1494"/>
      <c r="E78" s="1201"/>
      <c r="F78" s="1201"/>
      <c r="G78" s="1201"/>
      <c r="H78" s="1201"/>
      <c r="I78" s="1204">
        <f t="array" ref="I78">SUM(IF(MH1901_Schedule_B!$C$20:$C$103="05",IF(MH1901_Schedule_B!$D$20:$D$103&gt;="10",IF(MH1901_Schedule_B!$D$20:$D$103&lt;"19",MH1901_Schedule_B!$P$20:$P$103,0),0),0))</f>
        <v>0</v>
      </c>
      <c r="J78" s="1204">
        <f t="array" ref="J78">SUM(IF(MH1901_Schedule_B!$C$20:$C$103="05",IF(MH1901_Schedule_B!$D$20:$D$103="19",MH1901_Schedule_B!$P$20:$P$103,0),0))</f>
        <v>0</v>
      </c>
      <c r="K78" s="1202">
        <f t="shared" si="14"/>
        <v>0</v>
      </c>
      <c r="L78" s="1204">
        <f t="array" ref="L78">SUM(IF(MH1901_Schedule_B!$C$20:$C$103="05",IF(MH1901_Schedule_B!$D$20:$D$103&gt;"19",MH1901_Schedule_B!$P$20:$P$103,0),0))</f>
        <v>0</v>
      </c>
      <c r="M78" s="1204">
        <f t="array" ref="M78">SUM(IF(MH1901_Schedule_B!$C$20:$C$103="10",MH1901_Schedule_B!$P$20:$P$103,0))</f>
        <v>0</v>
      </c>
      <c r="N78" s="1204">
        <f t="array" ref="N78">SUM(IF(UPPER(MH1901_Schedule_B!$B$20:$B$103)="CR",IF(MH1901_Schedule_B!$C$20:$C$103="15",MH1901_Schedule_B!$P$20:$P$103),0))+SUM(IF(UPPER(MH1901_Schedule_B!$B$20:$B$103)="HOSP",IF(MH1901_Schedule_B!$C$20:$C$103="15",MH1901_Schedule_B!$P$20:$P$103,0),0))</f>
        <v>0</v>
      </c>
      <c r="O78" s="1204">
        <f t="shared" si="15"/>
        <v>0</v>
      </c>
      <c r="P78" s="1204">
        <f t="array" ref="P78">SUM(IF(MH1901_Schedule_B!$C$20:$C$103="15",MH1901_Schedule_B!$P$20:$P$103,0))-N78</f>
        <v>0</v>
      </c>
      <c r="Q78" s="1202">
        <f t="shared" si="16"/>
        <v>0</v>
      </c>
    </row>
    <row r="79" spans="1:17" ht="15.95" customHeight="1">
      <c r="A79" s="681" t="s">
        <v>525</v>
      </c>
      <c r="B79" s="1509" t="s">
        <v>846</v>
      </c>
      <c r="C79" s="1493"/>
      <c r="D79" s="1494"/>
      <c r="E79" s="1201"/>
      <c r="F79" s="1201"/>
      <c r="G79" s="1201"/>
      <c r="H79" s="1201"/>
      <c r="I79" s="1204">
        <f t="array" ref="I79">SUM(IF(MH1901_Schedule_B!$C$20:$C$103="05",IF(MH1901_Schedule_B!$D$20:$D$103&gt;="10",IF(MH1901_Schedule_B!$D$20:$D$103&lt;"19",MH1901_Schedule_B!$R$20:$R$103,0),0),0))</f>
        <v>0</v>
      </c>
      <c r="J79" s="1204">
        <f t="array" ref="J79">SUM(IF(MH1901_Schedule_B!$C$20:$C$103="05",IF(MH1901_Schedule_B!$D$20:$D$103="19",MH1901_Schedule_B!$R$20:$R$103,0),0))</f>
        <v>0</v>
      </c>
      <c r="K79" s="1202">
        <f t="shared" si="14"/>
        <v>0</v>
      </c>
      <c r="L79" s="1204">
        <f t="array" ref="L79">SUM(IF(MH1901_Schedule_B!$C$20:$C$103="05",IF(MH1901_Schedule_B!$D$20:$D$103&gt;"19",MH1901_Schedule_B!$R$20:$R$103,0),0))</f>
        <v>0</v>
      </c>
      <c r="M79" s="1204">
        <f t="array" ref="M79">SUM(IF(MH1901_Schedule_B!$C$20:$C$103="10",MH1901_Schedule_B!$R$20:$R$103,0))</f>
        <v>0</v>
      </c>
      <c r="N79" s="1204">
        <f t="array" ref="N79">SUM(IF(UPPER(MH1901_Schedule_B!$B$20:$B$103)="CR",IF(MH1901_Schedule_B!$C$20:$C$103="15",MH1901_Schedule_B!$R$20:$R$103),0))+SUM(IF(UPPER(MH1901_Schedule_B!$B$20:$B$103)="HOSP",IF(MH1901_Schedule_B!$C$20:$C$103="15",MH1901_Schedule_B!$R$20:$R$103,0),0))</f>
        <v>0</v>
      </c>
      <c r="O79" s="1204">
        <f t="shared" si="15"/>
        <v>0</v>
      </c>
      <c r="P79" s="1204">
        <f t="array" ref="P79">SUM(IF(MH1901_Schedule_B!$C$20:$C$103="15",MH1901_Schedule_B!$R$20:$R$103,0))-N79</f>
        <v>0</v>
      </c>
      <c r="Q79" s="1202">
        <f t="shared" si="16"/>
        <v>0</v>
      </c>
    </row>
    <row r="80" spans="1:17" ht="15.95" customHeight="1">
      <c r="A80" s="681"/>
      <c r="B80" s="134"/>
      <c r="C80" s="134"/>
      <c r="D80" s="134"/>
      <c r="E80" s="1201"/>
      <c r="F80" s="1201"/>
      <c r="G80" s="1201"/>
      <c r="H80" s="1201"/>
      <c r="I80" s="1201"/>
      <c r="J80" s="1201"/>
      <c r="K80" s="1201"/>
      <c r="L80" s="1201"/>
      <c r="M80" s="1201"/>
      <c r="N80" s="1201"/>
      <c r="O80" s="1201"/>
      <c r="P80" s="1201"/>
      <c r="Q80" s="1201"/>
    </row>
    <row r="81" spans="1:17" ht="15.95" customHeight="1">
      <c r="A81" s="681" t="s">
        <v>1033</v>
      </c>
      <c r="B81" s="1492" t="s">
        <v>240</v>
      </c>
      <c r="C81" s="1493"/>
      <c r="D81" s="1494"/>
      <c r="E81" s="1204">
        <f t="array" ref="E81">SUM(IF(MH1901_Schedule_C!E20:E103="55",IF(MH1901_Schedule_C!F20:F103&gt;="01",IF(MH1901_Schedule_C!F20:F103&lt;="09",MH1901_Schedule_C!L20:L103,0),0),0))</f>
        <v>0</v>
      </c>
      <c r="F81" s="1204">
        <f t="array" ref="F81">SUM(IF(MH1901_Schedule_C!E20:E103="55",IF(MH1901_Schedule_C!F20:F103&gt;="11",IF(MH1901_Schedule_C!F20:F103&lt;="19",MH1901_Schedule_C!L20:L103,0),0),0)) + SUM(IF(MH1901_Schedule_C!E20:E103="55",IF(MH1901_Schedule_C!F20:F103&gt;="31",IF(MH1901_Schedule_C!F20:F103&lt;="39",MH1901_Schedule_C!L20:L103,0),0),0))</f>
        <v>0</v>
      </c>
      <c r="G81" s="1204">
        <f t="array" ref="G81">SUM(IF(MH1901_Schedule_C!E20:E103="55",IF(MH1901_Schedule_C!F20:F103&gt;="21",IF(MH1901_Schedule_C!F20:F103&lt;="29",MH1901_Schedule_C!L20:L103,0),0),0))</f>
        <v>0</v>
      </c>
      <c r="H81" s="1204">
        <f>MH1966_MODE55!E15</f>
        <v>0</v>
      </c>
      <c r="I81" s="1201"/>
      <c r="J81" s="1201"/>
      <c r="K81" s="1201"/>
      <c r="L81" s="1201"/>
      <c r="M81" s="1201"/>
      <c r="N81" s="1201"/>
      <c r="O81" s="1201"/>
      <c r="P81" s="1201"/>
      <c r="Q81" s="1201"/>
    </row>
    <row r="82" spans="1:17" ht="15.95" customHeight="1">
      <c r="A82" s="681" t="s">
        <v>1034</v>
      </c>
      <c r="B82" s="1492" t="s">
        <v>454</v>
      </c>
      <c r="C82" s="1493"/>
      <c r="D82" s="1494"/>
      <c r="E82" s="1201"/>
      <c r="F82" s="1511" t="str">
        <f>MH1901_Schedule_A!H55</f>
        <v/>
      </c>
      <c r="G82" s="1512"/>
      <c r="H82" s="1201"/>
      <c r="I82" s="1201"/>
      <c r="J82" s="1201"/>
      <c r="K82" s="1201"/>
      <c r="L82" s="1201"/>
      <c r="M82" s="1201"/>
      <c r="N82" s="1201"/>
      <c r="O82" s="1201"/>
      <c r="P82" s="1201"/>
      <c r="Q82" s="1201"/>
    </row>
    <row r="83" spans="1:17" ht="15.95" customHeight="1">
      <c r="A83" s="681" t="s">
        <v>1035</v>
      </c>
      <c r="B83" s="1492" t="s">
        <v>264</v>
      </c>
      <c r="C83" s="1493"/>
      <c r="D83" s="1494"/>
      <c r="E83" s="1204">
        <f>E81</f>
        <v>0</v>
      </c>
      <c r="F83" s="1204">
        <f>IF(F$82="",0,F81*F82)</f>
        <v>0</v>
      </c>
      <c r="G83" s="1204">
        <f>IF(F$82="",0,G81*F82)</f>
        <v>0</v>
      </c>
      <c r="H83" s="1204">
        <f>SUM(E83:G83)</f>
        <v>0</v>
      </c>
      <c r="I83" s="1201"/>
      <c r="J83" s="1201"/>
      <c r="K83" s="1201"/>
      <c r="L83" s="1201"/>
      <c r="M83" s="1201"/>
      <c r="N83" s="1201"/>
      <c r="O83" s="1201"/>
      <c r="P83" s="1201"/>
      <c r="Q83" s="1201"/>
    </row>
    <row r="84" spans="1:17" ht="15.95" customHeight="1">
      <c r="A84" s="681"/>
      <c r="B84" s="683"/>
      <c r="C84" s="684"/>
      <c r="D84" s="682"/>
      <c r="E84" s="1201"/>
      <c r="F84" s="1201"/>
      <c r="G84" s="1201"/>
      <c r="H84" s="1201"/>
      <c r="I84" s="1201"/>
      <c r="J84" s="1201"/>
      <c r="K84" s="1201"/>
      <c r="L84" s="1201"/>
      <c r="M84" s="1201"/>
      <c r="N84" s="1201"/>
      <c r="O84" s="1201"/>
      <c r="P84" s="1201"/>
      <c r="Q84" s="1201"/>
    </row>
    <row r="85" spans="1:17">
      <c r="A85" s="675"/>
      <c r="B85" s="675"/>
      <c r="C85" s="675"/>
      <c r="D85" s="675"/>
    </row>
    <row r="86" spans="1:17">
      <c r="A86" s="675"/>
      <c r="B86" s="675"/>
      <c r="C86" s="675"/>
      <c r="D86" s="675"/>
    </row>
    <row r="87" spans="1:17">
      <c r="A87" s="675"/>
      <c r="B87" s="675"/>
      <c r="C87" s="675"/>
      <c r="D87" s="675"/>
    </row>
  </sheetData>
  <sheetProtection password="F140" sheet="1" objects="1" scenarios="1"/>
  <customSheetViews>
    <customSheetView guid="{3C347D85-A9C8-40DE-8556-FF44E8446C58}" scale="75" showGridLines="0" fitToPage="1" hiddenRows="1" hiddenColumns="1" showRuler="0" topLeftCell="A39">
      <selection activeCell="J70" sqref="J70"/>
      <rowBreaks count="1" manualBreakCount="1">
        <brk id="87" max="17" man="1"/>
      </rowBreaks>
      <pageMargins left="0.5" right="0.5" top="0.5" bottom="0.5" header="0.5" footer="0.3"/>
      <printOptions horizontalCentered="1" verticalCentered="1"/>
      <pageSetup paperSize="5" scale="41" orientation="landscape" r:id="rId1"/>
      <headerFooter alignWithMargins="0">
        <oddFooter>&amp;L&amp;"Arial"&amp;08J:\Tst\CFRS\DEVELMNT\CR20042005\CFRS_20042005_CC99999X_(V8.01Beta)_Detail_Template.xls&amp;R&amp;"Arial"&amp;08MH1968</oddFooter>
      </headerFooter>
    </customSheetView>
  </customSheetViews>
  <mergeCells count="66">
    <mergeCell ref="V9:V11"/>
    <mergeCell ref="Z9:Z11"/>
    <mergeCell ref="I7:I8"/>
    <mergeCell ref="L7:N8"/>
    <mergeCell ref="P7:P8"/>
    <mergeCell ref="R9:R10"/>
    <mergeCell ref="K10:K12"/>
    <mergeCell ref="I10:J11"/>
    <mergeCell ref="Q10:Q12"/>
    <mergeCell ref="O10:O12"/>
    <mergeCell ref="P10:P12"/>
    <mergeCell ref="B71:D71"/>
    <mergeCell ref="B50:C50"/>
    <mergeCell ref="B51:C51"/>
    <mergeCell ref="B52:C52"/>
    <mergeCell ref="B53:C53"/>
    <mergeCell ref="B54:D54"/>
    <mergeCell ref="B59:D59"/>
    <mergeCell ref="B67:C67"/>
    <mergeCell ref="B68:C68"/>
    <mergeCell ref="B61:C61"/>
    <mergeCell ref="B62:C62"/>
    <mergeCell ref="B20:C22"/>
    <mergeCell ref="B30:C32"/>
    <mergeCell ref="B34:C36"/>
    <mergeCell ref="B44:D44"/>
    <mergeCell ref="B46:C46"/>
    <mergeCell ref="B47:C47"/>
    <mergeCell ref="B60:C60"/>
    <mergeCell ref="B55:C55"/>
    <mergeCell ref="B56:C56"/>
    <mergeCell ref="B57:C57"/>
    <mergeCell ref="B58:C58"/>
    <mergeCell ref="B49:D49"/>
    <mergeCell ref="F82:G82"/>
    <mergeCell ref="A6:B6"/>
    <mergeCell ref="A7:B7"/>
    <mergeCell ref="A9:B9"/>
    <mergeCell ref="A10:B10"/>
    <mergeCell ref="A11:D12"/>
    <mergeCell ref="B27:C29"/>
    <mergeCell ref="B76:D76"/>
    <mergeCell ref="B13:C15"/>
    <mergeCell ref="B79:D79"/>
    <mergeCell ref="B81:D81"/>
    <mergeCell ref="B75:D75"/>
    <mergeCell ref="B78:D78"/>
    <mergeCell ref="B70:C70"/>
    <mergeCell ref="E7:H8"/>
    <mergeCell ref="B45:C45"/>
    <mergeCell ref="B83:D83"/>
    <mergeCell ref="B82:D82"/>
    <mergeCell ref="B16:C18"/>
    <mergeCell ref="B37:C39"/>
    <mergeCell ref="B41:C43"/>
    <mergeCell ref="B23:C25"/>
    <mergeCell ref="B64:C64"/>
    <mergeCell ref="B65:C65"/>
    <mergeCell ref="B48:C48"/>
    <mergeCell ref="B69:C69"/>
    <mergeCell ref="B72:C74"/>
    <mergeCell ref="B77:D77"/>
    <mergeCell ref="B63:D63"/>
    <mergeCell ref="B66:D66"/>
    <mergeCell ref="B26:D26"/>
    <mergeCell ref="B40:D40"/>
  </mergeCells>
  <phoneticPr fontId="0" type="noConversion"/>
  <pageMargins left="0.5" right="0.5" top="0.5" bottom="0.5" header="0.5" footer="0.3"/>
  <pageSetup paperSize="5" scale="43" fitToHeight="0" orientation="landscape" r:id="rId2"/>
  <headerFooter alignWithMargins="0">
    <oddFooter>&amp;R&amp;"Arial,Regular"&amp;8&amp;A</oddFooter>
  </headerFooter>
  <ignoredErrors>
    <ignoredError sqref="K41 K64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4" r:id="rId5" name="Button 4">
              <controlPr defaultSize="0" print="0" autoFill="0" autoPict="0" macro="[0]!GotoHOME">
                <anchor moveWithCells="1">
                  <from>
                    <xdr:col>1</xdr:col>
                    <xdr:colOff>9525</xdr:colOff>
                    <xdr:row>86</xdr:row>
                    <xdr:rowOff>28575</xdr:rowOff>
                  </from>
                  <to>
                    <xdr:col>1</xdr:col>
                    <xdr:colOff>819150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6" name="Button 5">
              <controlPr defaultSize="0" print="0" autoFill="0" autoPict="0" macro="[0]!GotoMH1969">
                <anchor moveWithCells="1">
                  <from>
                    <xdr:col>1</xdr:col>
                    <xdr:colOff>1181100</xdr:colOff>
                    <xdr:row>86</xdr:row>
                    <xdr:rowOff>19050</xdr:rowOff>
                  </from>
                  <to>
                    <xdr:col>2</xdr:col>
                    <xdr:colOff>971550</xdr:colOff>
                    <xdr:row>89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66"/>
  <sheetViews>
    <sheetView zoomScale="75" zoomScaleNormal="75" workbookViewId="0"/>
  </sheetViews>
  <sheetFormatPr defaultRowHeight="15.75" outlineLevelRow="2"/>
  <cols>
    <col min="2" max="2" width="23.88671875" customWidth="1"/>
    <col min="3" max="3" width="17.77734375" customWidth="1"/>
    <col min="4" max="4" width="22.33203125" customWidth="1"/>
    <col min="5" max="5" width="10.77734375" customWidth="1"/>
    <col min="6" max="10" width="12.77734375" customWidth="1"/>
    <col min="11" max="12" width="12.77734375" hidden="1" customWidth="1"/>
    <col min="13" max="16" width="12.77734375" customWidth="1"/>
    <col min="18" max="18" width="35.21875" customWidth="1"/>
    <col min="19" max="19" width="16" customWidth="1"/>
    <col min="21" max="21" width="16" customWidth="1"/>
  </cols>
  <sheetData>
    <row r="1" spans="1:26" ht="18.75" thickBot="1">
      <c r="A1" s="489" t="s">
        <v>624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6"/>
      <c r="O1" s="456"/>
      <c r="P1" s="456"/>
      <c r="Q1" s="456"/>
      <c r="R1" s="456"/>
      <c r="S1" s="492" t="s">
        <v>1012</v>
      </c>
      <c r="T1" s="291"/>
      <c r="U1" s="291"/>
      <c r="V1" s="291"/>
      <c r="W1" s="291"/>
      <c r="X1" s="291"/>
      <c r="Y1" s="291"/>
      <c r="Z1" s="291"/>
    </row>
    <row r="2" spans="1:26" ht="18.75" thickTop="1">
      <c r="A2" s="490" t="s">
        <v>455</v>
      </c>
      <c r="P2" s="291"/>
      <c r="R2" s="291"/>
      <c r="T2" s="291"/>
      <c r="U2" s="291"/>
      <c r="V2" s="291"/>
      <c r="W2" s="291"/>
      <c r="X2" s="291"/>
      <c r="Y2" s="291"/>
      <c r="Z2" s="291"/>
    </row>
    <row r="3" spans="1:26" ht="21.75">
      <c r="A3" s="497" t="s">
        <v>457</v>
      </c>
      <c r="P3" s="291"/>
      <c r="R3" s="291"/>
      <c r="T3" s="291"/>
      <c r="U3" s="291"/>
      <c r="V3" s="291"/>
      <c r="W3" s="291"/>
      <c r="X3" s="291"/>
      <c r="Y3" s="291"/>
      <c r="Z3" s="291"/>
    </row>
    <row r="4" spans="1:26" ht="18">
      <c r="A4" s="491" t="str">
        <f>"MH 1979 "&amp;Revision_Date</f>
        <v>MH 1979 (Rev. 9/2013)</v>
      </c>
      <c r="P4" s="291"/>
      <c r="R4" s="291"/>
      <c r="S4" s="493" t="str">
        <f>"FISCAL YEAR "&amp; FiscalYear_with_Dash</f>
        <v>FISCAL YEAR 2012 - 2013</v>
      </c>
      <c r="T4" s="291"/>
      <c r="U4" s="291"/>
      <c r="V4" s="291"/>
      <c r="W4" s="291"/>
      <c r="X4" s="291"/>
      <c r="Y4" s="291"/>
      <c r="Z4" s="291"/>
    </row>
    <row r="5" spans="1:26">
      <c r="A5" s="11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R5" s="37"/>
      <c r="S5" s="37"/>
      <c r="T5" s="37"/>
      <c r="U5" s="37"/>
      <c r="V5" s="37"/>
      <c r="W5" s="37"/>
      <c r="X5" s="37"/>
      <c r="Y5" s="37"/>
      <c r="Z5" s="37"/>
    </row>
    <row r="6" spans="1:26">
      <c r="A6" s="1560" t="s">
        <v>174</v>
      </c>
      <c r="B6" s="1560"/>
      <c r="C6" s="344">
        <f>County_Name</f>
        <v>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R6" s="37"/>
      <c r="S6" s="37"/>
      <c r="T6" s="37"/>
      <c r="U6" s="37"/>
      <c r="V6" s="37"/>
      <c r="W6" s="37"/>
      <c r="X6" s="37"/>
      <c r="Y6" s="37"/>
      <c r="Z6" s="37"/>
    </row>
    <row r="7" spans="1:26">
      <c r="A7" s="1560" t="s">
        <v>175</v>
      </c>
      <c r="B7" s="1560"/>
      <c r="C7" s="344">
        <f>County_Code</f>
        <v>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R7" s="37"/>
      <c r="S7" s="37"/>
      <c r="T7" s="37"/>
      <c r="U7" s="37"/>
      <c r="V7" s="37"/>
      <c r="W7" s="37"/>
      <c r="X7" s="37"/>
      <c r="Y7" s="37"/>
      <c r="Z7" s="37"/>
    </row>
    <row r="8" spans="1:26">
      <c r="A8" s="119"/>
      <c r="B8" s="37"/>
      <c r="C8" s="34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R8" s="37"/>
      <c r="S8" s="37"/>
      <c r="T8" s="37"/>
      <c r="U8" s="37"/>
      <c r="V8" s="37"/>
      <c r="W8" s="37"/>
      <c r="X8" s="37"/>
      <c r="Y8" s="37"/>
      <c r="Z8" s="37"/>
    </row>
    <row r="9" spans="1:26">
      <c r="A9" s="1561" t="s">
        <v>176</v>
      </c>
      <c r="B9" s="1562"/>
      <c r="C9" s="346">
        <f>MH1900_INFO!B7</f>
        <v>0</v>
      </c>
      <c r="D9" s="335"/>
      <c r="E9" s="792" t="s">
        <v>161</v>
      </c>
      <c r="F9" s="792" t="s">
        <v>162</v>
      </c>
      <c r="G9" s="792" t="s">
        <v>132</v>
      </c>
      <c r="H9" s="792" t="s">
        <v>163</v>
      </c>
      <c r="I9" s="792" t="s">
        <v>164</v>
      </c>
      <c r="J9" s="792" t="s">
        <v>401</v>
      </c>
      <c r="K9" s="792" t="s">
        <v>166</v>
      </c>
      <c r="L9" s="792"/>
      <c r="M9" s="792" t="s">
        <v>166</v>
      </c>
      <c r="N9" s="792" t="s">
        <v>133</v>
      </c>
      <c r="O9" s="792" t="s">
        <v>167</v>
      </c>
      <c r="P9" s="792" t="s">
        <v>168</v>
      </c>
      <c r="R9" s="38"/>
      <c r="S9" s="38"/>
      <c r="T9" s="38"/>
      <c r="U9" s="38"/>
      <c r="V9" s="38"/>
      <c r="W9" s="38"/>
      <c r="X9" s="38"/>
      <c r="Y9" s="38"/>
      <c r="Z9" s="38"/>
    </row>
    <row r="10" spans="1:26" ht="18.75" outlineLevel="2">
      <c r="A10" s="1561" t="s">
        <v>177</v>
      </c>
      <c r="B10" s="1562"/>
      <c r="C10" s="739">
        <f>MH1900_INFO!B8</f>
        <v>0</v>
      </c>
      <c r="D10" s="335"/>
      <c r="E10" s="793" t="s">
        <v>129</v>
      </c>
      <c r="F10" s="793" t="s">
        <v>129</v>
      </c>
      <c r="G10" s="793" t="s">
        <v>129</v>
      </c>
      <c r="H10" s="793"/>
      <c r="I10" s="794">
        <f>SDMC_Admin_UR</f>
        <v>0.5</v>
      </c>
      <c r="J10" s="795">
        <f>SDMCRatioFFP1stPeriod</f>
        <v>0.5</v>
      </c>
      <c r="K10" s="794">
        <f>SDMCRatioFFP2ndPeriod</f>
        <v>0.5</v>
      </c>
      <c r="L10" s="794">
        <f>SDMCRatioFFP3rdPeriod</f>
        <v>0.5</v>
      </c>
      <c r="M10" s="796" t="s">
        <v>862</v>
      </c>
      <c r="N10" s="794">
        <f>SDMC_Skilled_UR_MAA</f>
        <v>0.75</v>
      </c>
      <c r="O10" s="793" t="s">
        <v>876</v>
      </c>
      <c r="P10" s="793" t="s">
        <v>129</v>
      </c>
      <c r="R10" s="38"/>
      <c r="S10" s="38"/>
      <c r="T10" s="38"/>
      <c r="U10" s="38"/>
      <c r="V10" s="38"/>
      <c r="W10" s="38"/>
      <c r="X10" s="38"/>
      <c r="Y10" s="38"/>
      <c r="Z10" s="38"/>
    </row>
    <row r="11" spans="1:26">
      <c r="A11" s="1563"/>
      <c r="B11" s="1564"/>
      <c r="C11" s="1564"/>
      <c r="D11" s="1565"/>
      <c r="E11" s="797" t="s">
        <v>233</v>
      </c>
      <c r="F11" s="797" t="s">
        <v>232</v>
      </c>
      <c r="G11" s="797" t="s">
        <v>234</v>
      </c>
      <c r="H11" s="797" t="s">
        <v>129</v>
      </c>
      <c r="I11" s="797" t="s">
        <v>255</v>
      </c>
      <c r="J11" s="797" t="s">
        <v>255</v>
      </c>
      <c r="K11" s="797" t="s">
        <v>255</v>
      </c>
      <c r="L11" s="797" t="s">
        <v>255</v>
      </c>
      <c r="M11" s="797" t="s">
        <v>255</v>
      </c>
      <c r="N11" s="797" t="s">
        <v>255</v>
      </c>
      <c r="O11" s="797" t="s">
        <v>877</v>
      </c>
      <c r="P11" s="797" t="s">
        <v>255</v>
      </c>
      <c r="R11" s="38"/>
      <c r="S11" s="38"/>
      <c r="T11" s="38"/>
      <c r="U11" s="38"/>
      <c r="V11" s="38"/>
      <c r="W11" s="38"/>
      <c r="X11" s="38"/>
      <c r="Y11" s="38"/>
      <c r="Z11" s="38"/>
    </row>
    <row r="12" spans="1:26">
      <c r="A12" s="120"/>
      <c r="B12" s="1566" t="s">
        <v>655</v>
      </c>
      <c r="C12" s="1567"/>
      <c r="D12" s="1568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R12" s="37"/>
      <c r="S12" s="37"/>
      <c r="T12" s="37"/>
      <c r="U12" s="37"/>
      <c r="V12" s="37"/>
      <c r="W12" s="37"/>
      <c r="X12" s="37"/>
      <c r="Y12" s="37"/>
      <c r="Z12" s="37"/>
    </row>
    <row r="13" spans="1:26">
      <c r="A13" s="170">
        <v>1</v>
      </c>
      <c r="B13" s="1556" t="s">
        <v>656</v>
      </c>
      <c r="C13" s="1557"/>
      <c r="D13" s="1558"/>
      <c r="E13" s="112"/>
      <c r="F13" s="113">
        <f ca="1">IF(MH1900_INFO!B11=2,0,'MH1968'!K64- 'MH1968'!K48)</f>
        <v>0</v>
      </c>
      <c r="G13" s="113">
        <f ca="1">IF(MH1900_INFO!B11=2,0,'MH1968'!Q64-'MH1968'!Q48)</f>
        <v>0</v>
      </c>
      <c r="H13" s="113">
        <f ca="1">F13+G13</f>
        <v>0</v>
      </c>
      <c r="I13" s="112"/>
      <c r="J13" s="112"/>
      <c r="K13" s="112"/>
      <c r="L13" s="112"/>
      <c r="M13" s="112"/>
      <c r="N13" s="112"/>
      <c r="O13" s="112"/>
      <c r="P13" s="112"/>
      <c r="R13" s="37"/>
      <c r="S13" s="37"/>
      <c r="T13" s="37"/>
      <c r="U13" s="37"/>
      <c r="V13" s="37"/>
      <c r="W13" s="37"/>
      <c r="X13" s="37"/>
      <c r="Y13" s="37"/>
      <c r="Z13" s="37"/>
    </row>
    <row r="14" spans="1:26">
      <c r="A14" s="170">
        <v>2</v>
      </c>
      <c r="B14" s="1559" t="s">
        <v>657</v>
      </c>
      <c r="C14" s="1557"/>
      <c r="D14" s="1558"/>
      <c r="E14" s="112"/>
      <c r="F14" s="113">
        <f>MH1900_INFO!B25</f>
        <v>0</v>
      </c>
      <c r="G14" s="113">
        <f>MH1900_INFO!B26</f>
        <v>0</v>
      </c>
      <c r="H14" s="113">
        <f>F14+G14</f>
        <v>0</v>
      </c>
      <c r="I14" s="112"/>
      <c r="J14" s="112"/>
      <c r="K14" s="112"/>
      <c r="L14" s="112"/>
      <c r="M14" s="112"/>
      <c r="N14" s="112"/>
      <c r="O14" s="112"/>
      <c r="P14" s="112"/>
      <c r="R14" s="37"/>
      <c r="S14" s="37"/>
      <c r="T14" s="37"/>
      <c r="U14" s="37"/>
      <c r="V14" s="37"/>
      <c r="W14" s="37"/>
      <c r="X14" s="37"/>
      <c r="Y14" s="37"/>
      <c r="Z14" s="37"/>
    </row>
    <row r="15" spans="1:26">
      <c r="A15" s="170">
        <v>3</v>
      </c>
      <c r="B15" s="1556" t="s">
        <v>256</v>
      </c>
      <c r="C15" s="1557"/>
      <c r="D15" s="1558"/>
      <c r="E15" s="112"/>
      <c r="F15" s="112"/>
      <c r="G15" s="112"/>
      <c r="H15" s="113">
        <f ca="1">H13+H14</f>
        <v>0</v>
      </c>
      <c r="I15" s="112"/>
      <c r="J15" s="112"/>
      <c r="K15" s="112"/>
      <c r="L15" s="112"/>
      <c r="M15" s="112"/>
      <c r="N15" s="112"/>
      <c r="O15" s="112"/>
      <c r="P15" s="112"/>
      <c r="R15" s="37"/>
      <c r="S15" s="37"/>
      <c r="T15" s="37"/>
      <c r="U15" s="37"/>
      <c r="V15" s="37"/>
      <c r="W15" s="37"/>
      <c r="X15" s="37"/>
      <c r="Y15" s="37"/>
      <c r="Z15" s="37"/>
    </row>
    <row r="16" spans="1:26">
      <c r="A16" s="170">
        <v>4</v>
      </c>
      <c r="B16" s="1556" t="s">
        <v>257</v>
      </c>
      <c r="C16" s="1557"/>
      <c r="D16" s="1558"/>
      <c r="E16" s="112"/>
      <c r="F16" s="112"/>
      <c r="G16" s="112"/>
      <c r="H16" s="113">
        <f ca="1">0.15*(H13+H14)</f>
        <v>0</v>
      </c>
      <c r="I16" s="112"/>
      <c r="J16" s="112"/>
      <c r="K16" s="112"/>
      <c r="L16" s="112"/>
      <c r="M16" s="112"/>
      <c r="N16" s="112"/>
      <c r="O16" s="112"/>
      <c r="P16" s="112"/>
      <c r="R16" s="37"/>
      <c r="S16" s="37"/>
      <c r="T16" s="37"/>
      <c r="U16" s="37"/>
      <c r="V16" s="37"/>
      <c r="W16" s="37"/>
      <c r="X16" s="37"/>
      <c r="Y16" s="37"/>
      <c r="Z16" s="37"/>
    </row>
    <row r="17" spans="1:26">
      <c r="A17" s="170">
        <v>5</v>
      </c>
      <c r="B17" s="1556" t="s">
        <v>258</v>
      </c>
      <c r="C17" s="1557"/>
      <c r="D17" s="1558"/>
      <c r="E17" s="112"/>
      <c r="F17" s="112"/>
      <c r="G17" s="112"/>
      <c r="H17" s="113">
        <f>'MH1960'!N40</f>
        <v>0</v>
      </c>
      <c r="I17" s="112"/>
      <c r="J17" s="112"/>
      <c r="K17" s="112"/>
      <c r="L17" s="112"/>
      <c r="M17" s="112"/>
      <c r="N17" s="112"/>
      <c r="O17" s="112"/>
      <c r="P17" s="112"/>
      <c r="R17" s="37"/>
      <c r="S17" s="37"/>
      <c r="T17" s="37"/>
      <c r="U17" s="37"/>
      <c r="V17" s="37"/>
      <c r="W17" s="37"/>
      <c r="X17" s="37"/>
      <c r="Y17" s="37"/>
      <c r="Z17" s="37"/>
    </row>
    <row r="18" spans="1:26">
      <c r="A18" s="170">
        <v>6</v>
      </c>
      <c r="B18" s="1556" t="s">
        <v>259</v>
      </c>
      <c r="C18" s="1557"/>
      <c r="D18" s="1558"/>
      <c r="E18" s="112"/>
      <c r="F18" s="112"/>
      <c r="G18" s="112"/>
      <c r="H18" s="113">
        <f ca="1">IF(H16&lt;H17,H16,H17)</f>
        <v>0</v>
      </c>
      <c r="I18" s="113">
        <f ca="1">H18*I10</f>
        <v>0</v>
      </c>
      <c r="J18" s="112"/>
      <c r="K18" s="112"/>
      <c r="L18" s="112"/>
      <c r="M18" s="112"/>
      <c r="N18" s="112"/>
      <c r="O18" s="112"/>
      <c r="P18" s="113">
        <f ca="1">I18</f>
        <v>0</v>
      </c>
      <c r="R18" s="39"/>
      <c r="S18" s="37"/>
      <c r="T18" s="37"/>
      <c r="U18" s="37"/>
      <c r="V18" s="37"/>
      <c r="W18" s="37"/>
      <c r="X18" s="37"/>
      <c r="Y18" s="37"/>
      <c r="Z18" s="37"/>
    </row>
    <row r="19" spans="1:26">
      <c r="A19" s="171"/>
      <c r="B19" s="172"/>
      <c r="C19" s="173"/>
      <c r="D19" s="174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R19" s="37"/>
      <c r="S19" s="37"/>
      <c r="T19" s="37"/>
      <c r="U19" s="37"/>
      <c r="V19" s="37"/>
      <c r="W19" s="37"/>
      <c r="X19" s="37"/>
      <c r="Y19" s="37"/>
      <c r="Z19" s="37"/>
    </row>
    <row r="20" spans="1:26">
      <c r="A20" s="170"/>
      <c r="B20" s="1566" t="s">
        <v>260</v>
      </c>
      <c r="C20" s="1567"/>
      <c r="D20" s="1568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R20" s="37"/>
      <c r="S20" s="37"/>
      <c r="T20" s="37"/>
      <c r="U20" s="37"/>
      <c r="V20" s="37"/>
      <c r="W20" s="37"/>
      <c r="X20" s="37"/>
      <c r="Y20" s="37"/>
      <c r="Z20" s="37"/>
    </row>
    <row r="21" spans="1:26">
      <c r="A21" s="170" t="s">
        <v>586</v>
      </c>
      <c r="B21" s="1556" t="s">
        <v>261</v>
      </c>
      <c r="C21" s="1557"/>
      <c r="D21" s="1558"/>
      <c r="E21" s="112"/>
      <c r="F21" s="113">
        <f ca="1">IF(MH1900_INFO!B11=2,0,'MH1968'!K70)</f>
        <v>0</v>
      </c>
      <c r="G21" s="113">
        <f ca="1">IF(MH1900_INFO!B11=2,0,'MH1968'!Q70)</f>
        <v>0</v>
      </c>
      <c r="H21" s="113">
        <f ca="1">G21+F21</f>
        <v>0</v>
      </c>
      <c r="I21" s="112"/>
      <c r="J21" s="112"/>
      <c r="K21" s="112"/>
      <c r="L21" s="112"/>
      <c r="M21" s="112"/>
      <c r="N21" s="112"/>
      <c r="O21" s="112"/>
      <c r="P21" s="112"/>
      <c r="R21" s="37"/>
      <c r="S21" s="37"/>
      <c r="T21" s="37"/>
      <c r="U21" s="37"/>
      <c r="V21" s="37"/>
      <c r="W21" s="37"/>
      <c r="X21" s="37"/>
      <c r="Y21" s="37"/>
      <c r="Z21" s="37"/>
    </row>
    <row r="22" spans="1:26">
      <c r="A22" s="170" t="s">
        <v>673</v>
      </c>
      <c r="B22" s="1559" t="s">
        <v>593</v>
      </c>
      <c r="C22" s="1557"/>
      <c r="D22" s="1558"/>
      <c r="E22" s="112"/>
      <c r="F22" s="113">
        <f>MH1900_INFO!B33</f>
        <v>0</v>
      </c>
      <c r="G22" s="113">
        <f>MH1900_INFO!B34</f>
        <v>0</v>
      </c>
      <c r="H22" s="113">
        <f>G22+F22</f>
        <v>0</v>
      </c>
      <c r="I22" s="112"/>
      <c r="J22" s="112"/>
      <c r="K22" s="112"/>
      <c r="L22" s="112"/>
      <c r="M22" s="112"/>
      <c r="N22" s="112"/>
      <c r="O22" s="112"/>
      <c r="P22" s="112"/>
      <c r="R22" s="37"/>
      <c r="S22" s="37"/>
      <c r="T22" s="37"/>
      <c r="U22" s="37"/>
      <c r="V22" s="37"/>
      <c r="W22" s="37"/>
      <c r="X22" s="37"/>
      <c r="Y22" s="37"/>
      <c r="Z22" s="37"/>
    </row>
    <row r="23" spans="1:26">
      <c r="A23" s="170" t="s">
        <v>674</v>
      </c>
      <c r="B23" s="1559" t="s">
        <v>585</v>
      </c>
      <c r="C23" s="1557"/>
      <c r="D23" s="1558"/>
      <c r="E23" s="112"/>
      <c r="F23" s="112"/>
      <c r="G23" s="112"/>
      <c r="H23" s="113">
        <f ca="1">H21+H22</f>
        <v>0</v>
      </c>
      <c r="I23" s="112"/>
      <c r="J23" s="112"/>
      <c r="K23" s="112"/>
      <c r="L23" s="112"/>
      <c r="M23" s="112"/>
      <c r="N23" s="112"/>
      <c r="O23" s="112"/>
      <c r="P23" s="112"/>
      <c r="R23" s="37"/>
      <c r="S23" s="37"/>
      <c r="T23" s="37"/>
      <c r="U23" s="37"/>
      <c r="V23" s="37"/>
      <c r="W23" s="37"/>
      <c r="X23" s="37"/>
      <c r="Y23" s="37"/>
      <c r="Z23" s="37"/>
    </row>
    <row r="24" spans="1:26">
      <c r="A24" s="170" t="s">
        <v>70</v>
      </c>
      <c r="B24" s="1556" t="s">
        <v>262</v>
      </c>
      <c r="C24" s="1557"/>
      <c r="D24" s="1558"/>
      <c r="E24" s="112"/>
      <c r="F24" s="112"/>
      <c r="G24" s="112"/>
      <c r="H24" s="113">
        <f ca="1">IF(0.1*H23=0,0,0.1*H23)</f>
        <v>0</v>
      </c>
      <c r="I24" s="112"/>
      <c r="J24" s="112"/>
      <c r="K24" s="112"/>
      <c r="L24" s="112"/>
      <c r="M24" s="112"/>
      <c r="N24" s="112"/>
      <c r="O24" s="112"/>
      <c r="P24" s="112"/>
      <c r="R24" s="37"/>
      <c r="S24" s="37"/>
      <c r="T24" s="37"/>
      <c r="U24" s="37"/>
      <c r="V24" s="37"/>
      <c r="W24" s="37"/>
      <c r="X24" s="37"/>
      <c r="Y24" s="37"/>
      <c r="Z24" s="37"/>
    </row>
    <row r="25" spans="1:26">
      <c r="A25" s="170" t="s">
        <v>127</v>
      </c>
      <c r="B25" s="1556" t="s">
        <v>181</v>
      </c>
      <c r="C25" s="1557"/>
      <c r="D25" s="1558"/>
      <c r="E25" s="112"/>
      <c r="F25" s="112"/>
      <c r="G25" s="112"/>
      <c r="H25" s="113">
        <f>'MH1960'!N41</f>
        <v>0</v>
      </c>
      <c r="I25" s="112"/>
      <c r="J25" s="112"/>
      <c r="K25" s="112"/>
      <c r="L25" s="112"/>
      <c r="M25" s="112"/>
      <c r="N25" s="112"/>
      <c r="O25" s="112"/>
      <c r="P25" s="112"/>
      <c r="R25" s="37"/>
      <c r="S25" s="37"/>
      <c r="T25" s="37"/>
      <c r="U25" s="37"/>
      <c r="V25" s="37"/>
      <c r="W25" s="37"/>
      <c r="X25" s="37"/>
      <c r="Y25" s="37"/>
      <c r="Z25" s="37"/>
    </row>
    <row r="26" spans="1:26">
      <c r="A26" s="170" t="s">
        <v>507</v>
      </c>
      <c r="B26" s="1556" t="s">
        <v>263</v>
      </c>
      <c r="C26" s="1557"/>
      <c r="D26" s="1558"/>
      <c r="E26" s="112"/>
      <c r="F26" s="112"/>
      <c r="G26" s="112"/>
      <c r="H26" s="113">
        <f ca="1">IF(H24&lt;H25,H24,H25)</f>
        <v>0</v>
      </c>
      <c r="I26" s="112"/>
      <c r="J26" s="112"/>
      <c r="K26" s="112"/>
      <c r="L26" s="112"/>
      <c r="M26" s="113">
        <f ca="1">H26*HealthyFamAdmin</f>
        <v>0</v>
      </c>
      <c r="N26" s="112"/>
      <c r="O26" s="112"/>
      <c r="P26" s="113">
        <f ca="1">M26</f>
        <v>0</v>
      </c>
      <c r="R26" s="39"/>
      <c r="S26" s="37"/>
      <c r="T26" s="37"/>
      <c r="U26" s="37"/>
      <c r="V26" s="37"/>
      <c r="W26" s="37"/>
      <c r="X26" s="37"/>
      <c r="Y26" s="37"/>
      <c r="Z26" s="37"/>
    </row>
    <row r="27" spans="1:26">
      <c r="A27" s="171"/>
      <c r="B27" s="172"/>
      <c r="C27" s="173"/>
      <c r="D27" s="174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R27" s="37"/>
      <c r="S27" s="37"/>
      <c r="T27" s="37"/>
      <c r="U27" s="37"/>
      <c r="V27" s="37"/>
      <c r="W27" s="37"/>
      <c r="X27" s="37"/>
      <c r="Y27" s="37"/>
      <c r="Z27" s="37"/>
    </row>
    <row r="28" spans="1:26">
      <c r="A28" s="537"/>
      <c r="B28" s="1569" t="s">
        <v>654</v>
      </c>
      <c r="C28" s="1570"/>
      <c r="D28" s="157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R28" s="541"/>
      <c r="S28" s="541"/>
      <c r="T28" s="541"/>
      <c r="U28" s="541"/>
      <c r="V28" s="541"/>
      <c r="W28" s="541"/>
      <c r="X28" s="541"/>
      <c r="Y28" s="541"/>
      <c r="Z28" s="541"/>
    </row>
    <row r="29" spans="1:26">
      <c r="A29" s="537" t="s">
        <v>508</v>
      </c>
      <c r="B29" s="538" t="s">
        <v>658</v>
      </c>
      <c r="C29" s="539"/>
      <c r="D29" s="540"/>
      <c r="E29" s="112"/>
      <c r="F29" s="113">
        <f ca="1">IF(MH1900_INFO!B11=2,0,'MH1968'!K48)</f>
        <v>0</v>
      </c>
      <c r="G29" s="113">
        <f ca="1">IF(MH1900_INFO!B11=2,0,'MH1968'!Q48)</f>
        <v>0</v>
      </c>
      <c r="H29" s="113">
        <f ca="1">F29+G29</f>
        <v>0</v>
      </c>
      <c r="I29" s="112"/>
      <c r="J29" s="112"/>
      <c r="K29" s="112"/>
      <c r="L29" s="112"/>
      <c r="M29" s="112"/>
      <c r="N29" s="112"/>
      <c r="O29" s="112"/>
      <c r="P29" s="112"/>
      <c r="R29" s="541"/>
      <c r="S29" s="541"/>
      <c r="T29" s="541"/>
      <c r="U29" s="541"/>
      <c r="V29" s="541"/>
      <c r="W29" s="541"/>
      <c r="X29" s="541"/>
      <c r="Y29" s="541"/>
      <c r="Z29" s="541"/>
    </row>
    <row r="30" spans="1:26">
      <c r="A30" s="537" t="s">
        <v>509</v>
      </c>
      <c r="B30" s="538" t="s">
        <v>663</v>
      </c>
      <c r="C30" s="539"/>
      <c r="D30" s="540"/>
      <c r="E30" s="112"/>
      <c r="F30" s="113">
        <f>MH1900_INFO!B29</f>
        <v>0</v>
      </c>
      <c r="G30" s="113">
        <f>MH1900_INFO!B30</f>
        <v>0</v>
      </c>
      <c r="H30" s="113">
        <f>F30+G30</f>
        <v>0</v>
      </c>
      <c r="I30" s="112"/>
      <c r="J30" s="112"/>
      <c r="K30" s="112"/>
      <c r="L30" s="112"/>
      <c r="M30" s="112"/>
      <c r="N30" s="112"/>
      <c r="O30" s="112"/>
      <c r="P30" s="112"/>
      <c r="R30" s="541"/>
      <c r="S30" s="541"/>
      <c r="T30" s="541"/>
      <c r="U30" s="541"/>
      <c r="V30" s="541"/>
      <c r="W30" s="541"/>
      <c r="X30" s="541"/>
      <c r="Y30" s="541"/>
      <c r="Z30" s="541"/>
    </row>
    <row r="31" spans="1:26">
      <c r="A31" s="537" t="s">
        <v>86</v>
      </c>
      <c r="B31" s="538" t="s">
        <v>659</v>
      </c>
      <c r="C31" s="539"/>
      <c r="D31" s="540"/>
      <c r="E31" s="112"/>
      <c r="F31" s="112"/>
      <c r="G31" s="112"/>
      <c r="H31" s="113">
        <f ca="1">H29+H30</f>
        <v>0</v>
      </c>
      <c r="I31" s="112"/>
      <c r="J31" s="112"/>
      <c r="K31" s="112"/>
      <c r="L31" s="112"/>
      <c r="M31" s="112"/>
      <c r="N31" s="112"/>
      <c r="O31" s="112"/>
      <c r="P31" s="112"/>
      <c r="R31" s="541"/>
      <c r="S31" s="541"/>
      <c r="T31" s="541"/>
      <c r="U31" s="541"/>
      <c r="V31" s="541"/>
      <c r="W31" s="541"/>
      <c r="X31" s="541"/>
      <c r="Y31" s="541"/>
      <c r="Z31" s="541"/>
    </row>
    <row r="32" spans="1:26">
      <c r="A32" s="537" t="s">
        <v>510</v>
      </c>
      <c r="B32" s="538" t="s">
        <v>660</v>
      </c>
      <c r="C32" s="539"/>
      <c r="D32" s="540"/>
      <c r="E32" s="112"/>
      <c r="F32" s="112"/>
      <c r="G32" s="112"/>
      <c r="H32" s="113">
        <f ca="1">IF(0.15*H31=0,0,0.15*H31)</f>
        <v>0</v>
      </c>
      <c r="I32" s="112"/>
      <c r="J32" s="112"/>
      <c r="K32" s="112"/>
      <c r="L32" s="112"/>
      <c r="M32" s="112"/>
      <c r="N32" s="112"/>
      <c r="O32" s="112"/>
      <c r="P32" s="112"/>
      <c r="R32" s="541"/>
      <c r="S32" s="541"/>
      <c r="T32" s="541"/>
      <c r="U32" s="541"/>
      <c r="V32" s="541"/>
      <c r="W32" s="541"/>
      <c r="X32" s="541"/>
      <c r="Y32" s="541"/>
      <c r="Z32" s="541"/>
    </row>
    <row r="33" spans="1:26">
      <c r="A33" s="537" t="s">
        <v>511</v>
      </c>
      <c r="B33" s="538" t="s">
        <v>661</v>
      </c>
      <c r="C33" s="539"/>
      <c r="D33" s="540"/>
      <c r="E33" s="112"/>
      <c r="F33" s="112"/>
      <c r="G33" s="112"/>
      <c r="H33" s="113">
        <f>'MH1960'!N42</f>
        <v>0</v>
      </c>
      <c r="I33" s="112"/>
      <c r="J33" s="112"/>
      <c r="K33" s="112"/>
      <c r="L33" s="112"/>
      <c r="M33" s="112"/>
      <c r="N33" s="112"/>
      <c r="O33" s="112"/>
      <c r="P33" s="112"/>
      <c r="R33" s="541"/>
      <c r="S33" s="541"/>
      <c r="T33" s="541"/>
      <c r="U33" s="541"/>
      <c r="V33" s="541"/>
      <c r="W33" s="541"/>
      <c r="X33" s="541"/>
      <c r="Y33" s="541"/>
      <c r="Z33" s="541"/>
    </row>
    <row r="34" spans="1:26">
      <c r="A34" s="537" t="s">
        <v>512</v>
      </c>
      <c r="B34" s="538" t="s">
        <v>662</v>
      </c>
      <c r="C34" s="539"/>
      <c r="D34" s="540"/>
      <c r="E34" s="112"/>
      <c r="F34" s="112"/>
      <c r="G34" s="112"/>
      <c r="H34" s="113">
        <f ca="1">IF(H32&lt;H33,H32,H33)</f>
        <v>0</v>
      </c>
      <c r="I34" s="114">
        <f ca="1">H34*I10</f>
        <v>0</v>
      </c>
      <c r="J34" s="112"/>
      <c r="K34" s="112"/>
      <c r="L34" s="112"/>
      <c r="M34" s="112"/>
      <c r="N34" s="112"/>
      <c r="O34" s="112"/>
      <c r="P34" s="113">
        <f ca="1">I34</f>
        <v>0</v>
      </c>
      <c r="R34" s="541"/>
      <c r="S34" s="541"/>
      <c r="T34" s="541"/>
      <c r="U34" s="541"/>
      <c r="V34" s="541"/>
      <c r="W34" s="541"/>
      <c r="X34" s="541"/>
      <c r="Y34" s="541"/>
      <c r="Z34" s="541"/>
    </row>
    <row r="35" spans="1:26">
      <c r="A35" s="171"/>
      <c r="B35" s="172"/>
      <c r="C35" s="173"/>
      <c r="D35" s="174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R35" s="541"/>
      <c r="S35" s="541"/>
      <c r="T35" s="541"/>
      <c r="U35" s="541"/>
      <c r="V35" s="541"/>
      <c r="W35" s="541"/>
      <c r="X35" s="541"/>
      <c r="Y35" s="541"/>
      <c r="Z35" s="541"/>
    </row>
    <row r="36" spans="1:26">
      <c r="A36" s="170"/>
      <c r="B36" s="1566" t="s">
        <v>264</v>
      </c>
      <c r="C36" s="1567"/>
      <c r="D36" s="1568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R36" s="37"/>
      <c r="S36" s="37"/>
      <c r="T36" s="37"/>
      <c r="U36" s="37"/>
      <c r="V36" s="37"/>
      <c r="W36" s="37"/>
      <c r="X36" s="37"/>
      <c r="Y36" s="37"/>
      <c r="Z36" s="37"/>
    </row>
    <row r="37" spans="1:26">
      <c r="A37" s="170" t="s">
        <v>44</v>
      </c>
      <c r="B37" s="1556" t="s">
        <v>265</v>
      </c>
      <c r="C37" s="1557"/>
      <c r="D37" s="1558"/>
      <c r="E37" s="114">
        <f>'MH1968'!E83</f>
        <v>0</v>
      </c>
      <c r="F37" s="112"/>
      <c r="G37" s="112"/>
      <c r="H37" s="113">
        <f>E37</f>
        <v>0</v>
      </c>
      <c r="I37" s="113">
        <f>H37*I10</f>
        <v>0</v>
      </c>
      <c r="J37" s="112"/>
      <c r="K37" s="112"/>
      <c r="L37" s="112"/>
      <c r="M37" s="112"/>
      <c r="N37" s="112"/>
      <c r="O37" s="114">
        <f>MH1900_INFO!F58</f>
        <v>0</v>
      </c>
      <c r="P37" s="114">
        <f>IF(OR(I37="",I37=0),0,I37-O37)</f>
        <v>0</v>
      </c>
      <c r="R37" s="726" t="s">
        <v>855</v>
      </c>
      <c r="S37" s="812"/>
      <c r="T37" s="37"/>
      <c r="U37" s="37"/>
      <c r="V37" s="37"/>
      <c r="W37" s="37"/>
      <c r="X37" s="37"/>
      <c r="Y37" s="37"/>
      <c r="Z37" s="37"/>
    </row>
    <row r="38" spans="1:26">
      <c r="A38" s="170" t="s">
        <v>123</v>
      </c>
      <c r="B38" s="1556" t="s">
        <v>266</v>
      </c>
      <c r="C38" s="1557"/>
      <c r="D38" s="1558"/>
      <c r="E38" s="114">
        <f>'MH1968'!F83</f>
        <v>0</v>
      </c>
      <c r="F38" s="112"/>
      <c r="G38" s="112"/>
      <c r="H38" s="113">
        <f>E38</f>
        <v>0</v>
      </c>
      <c r="I38" s="113">
        <f>H38*I10</f>
        <v>0</v>
      </c>
      <c r="J38" s="112"/>
      <c r="K38" s="112"/>
      <c r="L38" s="112"/>
      <c r="M38" s="112"/>
      <c r="N38" s="112"/>
      <c r="O38" s="114">
        <f>MH1900_INFO!F59</f>
        <v>0</v>
      </c>
      <c r="P38" s="114">
        <f>IF(OR(I38="",I38=0),0,I38-O38)</f>
        <v>0</v>
      </c>
      <c r="R38" s="727" t="s">
        <v>920</v>
      </c>
      <c r="S38" s="813">
        <f ca="1">H18-I18</f>
        <v>0</v>
      </c>
      <c r="T38" s="37"/>
      <c r="U38" s="37"/>
      <c r="V38" s="37"/>
      <c r="W38" s="37"/>
      <c r="X38" s="37"/>
      <c r="Y38" s="37"/>
      <c r="Z38" s="37"/>
    </row>
    <row r="39" spans="1:26">
      <c r="A39" s="170" t="s">
        <v>513</v>
      </c>
      <c r="B39" s="1556" t="s">
        <v>267</v>
      </c>
      <c r="C39" s="1557"/>
      <c r="D39" s="1558"/>
      <c r="E39" s="114">
        <f>'MH1968'!G83</f>
        <v>0</v>
      </c>
      <c r="F39" s="112"/>
      <c r="G39" s="112"/>
      <c r="H39" s="115">
        <f>E39</f>
        <v>0</v>
      </c>
      <c r="I39" s="112"/>
      <c r="J39" s="112"/>
      <c r="K39" s="112"/>
      <c r="L39" s="112"/>
      <c r="M39" s="112"/>
      <c r="N39" s="115">
        <f>H39*N10</f>
        <v>0</v>
      </c>
      <c r="O39" s="112"/>
      <c r="P39" s="114">
        <f>IF(OR(N39="",N39=0),0,N39)</f>
        <v>0</v>
      </c>
      <c r="R39" s="727" t="s">
        <v>901</v>
      </c>
      <c r="S39" s="813">
        <f ca="1">H26-M26</f>
        <v>0</v>
      </c>
      <c r="T39" s="37"/>
      <c r="U39" s="37"/>
      <c r="V39" s="37"/>
      <c r="W39" s="37"/>
      <c r="X39" s="37"/>
      <c r="Y39" s="37"/>
      <c r="Z39" s="37"/>
    </row>
    <row r="40" spans="1:26">
      <c r="A40" s="171"/>
      <c r="B40" s="172"/>
      <c r="C40" s="173"/>
      <c r="D40" s="174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R40" s="727" t="s">
        <v>902</v>
      </c>
      <c r="S40" s="813">
        <f ca="1">H34-I34</f>
        <v>0</v>
      </c>
      <c r="T40" s="37"/>
      <c r="U40" s="37"/>
      <c r="V40" s="37"/>
      <c r="W40" s="37"/>
      <c r="X40" s="37"/>
      <c r="Y40" s="37"/>
      <c r="Z40" s="37"/>
    </row>
    <row r="41" spans="1:26">
      <c r="A41" s="170" t="s">
        <v>514</v>
      </c>
      <c r="B41" s="1556" t="s">
        <v>268</v>
      </c>
      <c r="C41" s="1557"/>
      <c r="D41" s="1558"/>
      <c r="E41" s="112"/>
      <c r="F41" s="112"/>
      <c r="G41" s="112"/>
      <c r="H41" s="113">
        <f>'MH1960'!N45</f>
        <v>0</v>
      </c>
      <c r="I41" s="112"/>
      <c r="J41" s="112"/>
      <c r="K41" s="112"/>
      <c r="L41" s="112"/>
      <c r="M41" s="112"/>
      <c r="N41" s="113">
        <f>H41*N10</f>
        <v>0</v>
      </c>
      <c r="O41" s="112"/>
      <c r="P41" s="113">
        <f>N41</f>
        <v>0</v>
      </c>
      <c r="R41" s="727" t="s">
        <v>903</v>
      </c>
      <c r="S41" s="813">
        <f>H37-I37</f>
        <v>0</v>
      </c>
      <c r="T41" s="37"/>
      <c r="U41" s="37"/>
      <c r="V41" s="37"/>
      <c r="W41" s="37"/>
      <c r="X41" s="37"/>
      <c r="Y41" s="37"/>
      <c r="Z41" s="37"/>
    </row>
    <row r="42" spans="1:26">
      <c r="A42" s="170" t="s">
        <v>124</v>
      </c>
      <c r="B42" s="1556" t="s">
        <v>269</v>
      </c>
      <c r="C42" s="1574"/>
      <c r="D42" s="1575"/>
      <c r="E42" s="112"/>
      <c r="F42" s="112"/>
      <c r="G42" s="112"/>
      <c r="H42" s="114">
        <f>'MH1960'!N46</f>
        <v>0</v>
      </c>
      <c r="I42" s="113">
        <f>H42*I10</f>
        <v>0</v>
      </c>
      <c r="J42" s="112"/>
      <c r="K42" s="112"/>
      <c r="L42" s="112"/>
      <c r="M42" s="112"/>
      <c r="N42" s="112"/>
      <c r="O42" s="112"/>
      <c r="P42" s="113">
        <f>I42</f>
        <v>0</v>
      </c>
      <c r="R42" s="727" t="s">
        <v>904</v>
      </c>
      <c r="S42" s="813">
        <f>H38-I38</f>
        <v>0</v>
      </c>
      <c r="T42" s="37"/>
      <c r="U42" s="37"/>
      <c r="V42" s="37"/>
      <c r="W42" s="37"/>
      <c r="X42" s="37"/>
      <c r="Y42" s="37"/>
      <c r="Z42" s="37"/>
    </row>
    <row r="43" spans="1:26">
      <c r="A43" s="171"/>
      <c r="B43" s="40"/>
      <c r="C43" s="41"/>
      <c r="D43" s="4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R43" s="727" t="s">
        <v>905</v>
      </c>
      <c r="S43" s="813">
        <f>H39-N39</f>
        <v>0</v>
      </c>
      <c r="T43" s="37"/>
      <c r="U43" s="37"/>
      <c r="V43" s="37"/>
      <c r="W43" s="37"/>
      <c r="X43" s="37"/>
      <c r="Y43" s="37"/>
      <c r="Z43" s="37"/>
    </row>
    <row r="44" spans="1:26" ht="16.5" customHeight="1">
      <c r="A44" s="733">
        <v>24</v>
      </c>
      <c r="B44" s="1576" t="s">
        <v>308</v>
      </c>
      <c r="C44" s="1577"/>
      <c r="D44" s="321" t="str">
        <f>FiscalYear_Period1</f>
        <v>07/01/12 - 06/30/13</v>
      </c>
      <c r="E44" s="725"/>
      <c r="F44" s="113">
        <f ca="1">'MH1968'!K41-'MH1968'!K72</f>
        <v>0</v>
      </c>
      <c r="G44" s="113">
        <f ca="1">'MH1968'!Q41-'MH1968'!Q72</f>
        <v>0</v>
      </c>
      <c r="H44" s="113">
        <f t="shared" ref="H44:H50" ca="1" si="0">SUM(F44:G44)</f>
        <v>0</v>
      </c>
      <c r="I44" s="112"/>
      <c r="J44" s="115">
        <f ca="1">H44*J10</f>
        <v>0</v>
      </c>
      <c r="K44" s="112"/>
      <c r="L44" s="728"/>
      <c r="M44" s="112"/>
      <c r="N44" s="729"/>
      <c r="O44" s="113">
        <f>MH1900_INFO!F50</f>
        <v>0</v>
      </c>
      <c r="P44" s="113">
        <f ca="1">IF(OR(J44="",J44=0),0,J44-O44)</f>
        <v>0</v>
      </c>
      <c r="R44" s="727" t="s">
        <v>906</v>
      </c>
      <c r="S44" s="813">
        <f>H41-N41</f>
        <v>0</v>
      </c>
      <c r="T44" s="37"/>
      <c r="U44" s="37"/>
      <c r="V44" s="37"/>
      <c r="W44" s="37"/>
      <c r="X44" s="37"/>
      <c r="Y44" s="37"/>
      <c r="Z44" s="37"/>
    </row>
    <row r="45" spans="1:26" ht="16.5" hidden="1" customHeight="1">
      <c r="A45" s="170" t="s">
        <v>493</v>
      </c>
      <c r="B45" s="1578"/>
      <c r="C45" s="1579"/>
      <c r="D45" s="321" t="str">
        <f>FiscalYear_Period2</f>
        <v xml:space="preserve"> </v>
      </c>
      <c r="E45" s="112"/>
      <c r="F45" s="113"/>
      <c r="G45" s="113"/>
      <c r="H45" s="113"/>
      <c r="I45" s="112"/>
      <c r="J45" s="112"/>
      <c r="K45" s="115"/>
      <c r="L45" s="112"/>
      <c r="M45" s="112"/>
      <c r="N45" s="112"/>
      <c r="O45" s="113"/>
      <c r="P45" s="113"/>
      <c r="T45" s="37"/>
      <c r="U45" s="37"/>
      <c r="V45" s="37"/>
      <c r="W45" s="37"/>
      <c r="X45" s="37"/>
      <c r="Y45" s="37"/>
      <c r="Z45" s="37"/>
    </row>
    <row r="46" spans="1:26" ht="16.5" hidden="1" customHeight="1">
      <c r="A46" s="170" t="s">
        <v>853</v>
      </c>
      <c r="B46" s="1580"/>
      <c r="C46" s="1581"/>
      <c r="D46" s="321" t="str">
        <f>FiscalYear_Period3</f>
        <v xml:space="preserve"> </v>
      </c>
      <c r="E46" s="112"/>
      <c r="F46" s="113"/>
      <c r="G46" s="113"/>
      <c r="H46" s="113"/>
      <c r="I46" s="728"/>
      <c r="J46" s="112"/>
      <c r="K46" s="112"/>
      <c r="L46" s="115"/>
      <c r="M46" s="112"/>
      <c r="N46" s="112"/>
      <c r="O46" s="113"/>
      <c r="P46" s="113"/>
      <c r="R46" s="730"/>
      <c r="S46" s="731"/>
      <c r="T46" s="37"/>
      <c r="U46" s="37"/>
      <c r="V46" s="37"/>
      <c r="W46" s="37"/>
      <c r="X46" s="37"/>
      <c r="Y46" s="37"/>
      <c r="Z46" s="37"/>
    </row>
    <row r="47" spans="1:26" ht="16.5" customHeight="1">
      <c r="A47" s="170" t="s">
        <v>126</v>
      </c>
      <c r="B47" s="1407" t="s">
        <v>506</v>
      </c>
      <c r="C47" s="1408"/>
      <c r="D47" s="321" t="str">
        <f>Entire_FiscalYear</f>
        <v>07/01/12 - 06/30/13</v>
      </c>
      <c r="E47" s="112"/>
      <c r="F47" s="113">
        <f ca="1">'MH1968'!K48-'MH1968'!K75</f>
        <v>0</v>
      </c>
      <c r="G47" s="113">
        <f ca="1">'MH1968'!Q48-'MH1968'!Q75</f>
        <v>0</v>
      </c>
      <c r="H47" s="114">
        <f t="shared" ca="1" si="0"/>
        <v>0</v>
      </c>
      <c r="I47" s="112"/>
      <c r="J47" s="112"/>
      <c r="K47" s="112"/>
      <c r="L47" s="112"/>
      <c r="M47" s="114">
        <f ca="1">H47*0.65</f>
        <v>0</v>
      </c>
      <c r="N47" s="112"/>
      <c r="O47" s="113">
        <f>MH1900_INFO!F51</f>
        <v>0</v>
      </c>
      <c r="P47" s="113">
        <f ca="1">IF(OR(M47="",M47=0),0,M47-O47)</f>
        <v>0</v>
      </c>
      <c r="R47" s="727" t="s">
        <v>907</v>
      </c>
      <c r="S47" s="813">
        <f>H42-I42</f>
        <v>0</v>
      </c>
      <c r="T47" s="37"/>
      <c r="U47" s="37"/>
      <c r="V47" s="37"/>
      <c r="W47" s="37"/>
      <c r="X47" s="37"/>
      <c r="Y47" s="37"/>
      <c r="Z47" s="37"/>
    </row>
    <row r="48" spans="1:26">
      <c r="A48" s="170" t="s">
        <v>515</v>
      </c>
      <c r="B48" s="1407" t="s">
        <v>668</v>
      </c>
      <c r="C48" s="1408"/>
      <c r="D48" s="321" t="str">
        <f>Entire_FiscalYear</f>
        <v>07/01/12 - 06/30/13</v>
      </c>
      <c r="E48" s="112"/>
      <c r="F48" s="113">
        <f ca="1">'MH1968'!K53-'MH1968'!K76</f>
        <v>0</v>
      </c>
      <c r="G48" s="113">
        <f ca="1">'MH1968'!Q53-'MH1968'!Q76</f>
        <v>0</v>
      </c>
      <c r="H48" s="114">
        <f t="shared" ca="1" si="0"/>
        <v>0</v>
      </c>
      <c r="I48" s="112"/>
      <c r="J48" s="112"/>
      <c r="K48" s="112"/>
      <c r="L48" s="112"/>
      <c r="M48" s="114">
        <f ca="1">H48*0.65</f>
        <v>0</v>
      </c>
      <c r="N48" s="112"/>
      <c r="O48" s="113">
        <f>MH1900_INFO!F53</f>
        <v>0</v>
      </c>
      <c r="P48" s="113">
        <f ca="1">IF(OR(M48="",M48=0),0,M48-O48)</f>
        <v>0</v>
      </c>
      <c r="R48" s="727" t="str">
        <f xml:space="preserve"> "Line 24:   SD/MC " &amp; FiscalYear_Period1</f>
        <v>Line 24:   SD/MC 07/01/12 - 06/30/13</v>
      </c>
      <c r="S48" s="813">
        <f ca="1">H44-J44</f>
        <v>0</v>
      </c>
      <c r="T48" s="37"/>
      <c r="U48" s="37"/>
      <c r="V48" s="37"/>
      <c r="W48" s="37"/>
      <c r="X48" s="37"/>
      <c r="Y48" s="37"/>
      <c r="Z48" s="37"/>
    </row>
    <row r="49" spans="1:26">
      <c r="A49" s="170" t="s">
        <v>516</v>
      </c>
      <c r="B49" s="1407" t="s">
        <v>852</v>
      </c>
      <c r="C49" s="1408"/>
      <c r="D49" s="321" t="str">
        <f>Entire_FiscalYear</f>
        <v>07/01/12 - 06/30/13</v>
      </c>
      <c r="E49" s="112"/>
      <c r="F49" s="113">
        <f ca="1">'MH1968'!K58-'MH1968'!K77</f>
        <v>0</v>
      </c>
      <c r="G49" s="113">
        <f ca="1">'MH1968'!Q58-'MH1968'!Q77</f>
        <v>0</v>
      </c>
      <c r="H49" s="114">
        <f ca="1">SUM(F49:G49)</f>
        <v>0</v>
      </c>
      <c r="I49" s="112"/>
      <c r="J49" s="112"/>
      <c r="K49" s="112"/>
      <c r="L49" s="112"/>
      <c r="M49" s="114">
        <f ca="1">H49*0.65</f>
        <v>0</v>
      </c>
      <c r="N49" s="112"/>
      <c r="O49" s="113">
        <f>MH1900_INFO!F55</f>
        <v>0</v>
      </c>
      <c r="P49" s="113">
        <f ca="1">IF(OR(M49="",M49=0),0,M49-O49)</f>
        <v>0</v>
      </c>
      <c r="R49" s="727"/>
      <c r="S49" s="813"/>
      <c r="T49" s="37"/>
      <c r="U49" s="37"/>
      <c r="V49" s="37"/>
      <c r="W49" s="37"/>
      <c r="X49" s="37"/>
      <c r="Y49" s="37"/>
      <c r="Z49" s="37"/>
    </row>
    <row r="50" spans="1:26">
      <c r="A50" s="170" t="s">
        <v>517</v>
      </c>
      <c r="B50" s="110" t="s">
        <v>505</v>
      </c>
      <c r="C50" s="110"/>
      <c r="D50" s="321" t="str">
        <f>Entire_FiscalYear</f>
        <v>07/01/12 - 06/30/13</v>
      </c>
      <c r="E50" s="112"/>
      <c r="F50" s="113">
        <f ca="1">'MH1968'!K65-'MH1968'!K78</f>
        <v>0</v>
      </c>
      <c r="G50" s="113">
        <f ca="1">'MH1968'!Q65-'MH1968'!Q78</f>
        <v>0</v>
      </c>
      <c r="H50" s="114">
        <f t="shared" ca="1" si="0"/>
        <v>0</v>
      </c>
      <c r="I50" s="112"/>
      <c r="J50" s="112"/>
      <c r="K50" s="112"/>
      <c r="L50" s="112"/>
      <c r="M50" s="114">
        <f ca="1">H50</f>
        <v>0</v>
      </c>
      <c r="N50" s="112"/>
      <c r="O50" s="113">
        <f>MH1900_INFO!F57</f>
        <v>0</v>
      </c>
      <c r="P50" s="113">
        <f ca="1">IF(OR(M50="",M50=0),0,M50-O50)</f>
        <v>0</v>
      </c>
      <c r="R50" s="727" t="s">
        <v>917</v>
      </c>
      <c r="S50" s="813">
        <f ca="1">H47-M47</f>
        <v>0</v>
      </c>
      <c r="T50" s="37"/>
      <c r="U50" s="37"/>
      <c r="V50" s="37"/>
      <c r="W50" s="37"/>
      <c r="X50" s="37"/>
      <c r="Y50" s="37"/>
      <c r="Z50" s="37"/>
    </row>
    <row r="51" spans="1:26">
      <c r="A51" s="171"/>
      <c r="B51" s="40"/>
      <c r="C51" s="41"/>
      <c r="D51" s="4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R51" s="727" t="s">
        <v>918</v>
      </c>
      <c r="S51" s="813">
        <f ca="1">H48-M48</f>
        <v>0</v>
      </c>
      <c r="T51" s="37"/>
      <c r="U51" s="37"/>
      <c r="V51" s="37"/>
      <c r="W51" s="37"/>
      <c r="X51" s="37"/>
      <c r="Y51" s="37"/>
    </row>
    <row r="52" spans="1:26" ht="15" customHeight="1">
      <c r="A52" s="170" t="s">
        <v>518</v>
      </c>
      <c r="B52" s="686" t="s">
        <v>270</v>
      </c>
      <c r="C52" s="686"/>
      <c r="D52" s="321" t="str">
        <f>Entire_FiscalYear</f>
        <v>07/01/12 - 06/30/13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3">
        <f ca="1">(P18+P34+P37+P38+P39+P41+P42+P44+P47+P48+P49+P50)</f>
        <v>0</v>
      </c>
      <c r="R52" s="727" t="s">
        <v>919</v>
      </c>
      <c r="S52" s="813">
        <f ca="1">H49-M49</f>
        <v>0</v>
      </c>
      <c r="T52" s="37"/>
      <c r="U52" s="37"/>
      <c r="V52" s="37"/>
      <c r="W52" s="37"/>
      <c r="X52" s="37"/>
      <c r="Y52" s="37"/>
      <c r="Z52" s="37"/>
    </row>
    <row r="53" spans="1:26" hidden="1">
      <c r="A53" s="170" t="s">
        <v>519</v>
      </c>
      <c r="B53" s="734" t="s">
        <v>273</v>
      </c>
      <c r="C53" s="734"/>
      <c r="D53" s="321" t="str">
        <f>Entire_FiscalYear</f>
        <v>07/01/12 - 06/30/13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4">
        <f>-1*MH1900_INFO!B52</f>
        <v>0</v>
      </c>
      <c r="R53" s="727"/>
      <c r="S53" s="732"/>
      <c r="T53" s="37"/>
      <c r="U53" s="37"/>
      <c r="V53" s="37"/>
      <c r="W53" s="37"/>
      <c r="X53" s="37"/>
      <c r="Y53" s="37"/>
    </row>
    <row r="54" spans="1:26" hidden="1">
      <c r="A54" s="170" t="s">
        <v>520</v>
      </c>
      <c r="B54" s="734" t="s">
        <v>274</v>
      </c>
      <c r="C54" s="735"/>
      <c r="D54" s="321" t="str">
        <f>Entire_FiscalYear</f>
        <v>07/01/12 - 06/30/13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3">
        <f ca="1">P52+P53</f>
        <v>0</v>
      </c>
      <c r="R54" s="727"/>
      <c r="S54" s="732"/>
      <c r="T54" s="37"/>
      <c r="U54" s="37"/>
      <c r="V54" s="37"/>
      <c r="W54" s="37"/>
      <c r="X54" s="37"/>
      <c r="Y54" s="37"/>
    </row>
    <row r="55" spans="1:26">
      <c r="A55" s="171"/>
      <c r="B55" s="40"/>
      <c r="C55" s="41"/>
      <c r="D55" s="4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R55" s="727" t="s">
        <v>915</v>
      </c>
      <c r="S55" s="813">
        <v>0</v>
      </c>
      <c r="T55" s="37"/>
      <c r="U55" s="37"/>
      <c r="V55" s="37"/>
      <c r="W55" s="37"/>
      <c r="X55" s="37"/>
      <c r="Y55" s="37"/>
    </row>
    <row r="56" spans="1:26">
      <c r="A56" s="170" t="s">
        <v>521</v>
      </c>
      <c r="B56" s="1572" t="s">
        <v>271</v>
      </c>
      <c r="C56" s="1573"/>
      <c r="D56" s="321" t="str">
        <f>Entire_FiscalYear</f>
        <v>07/01/12 - 06/30/13</v>
      </c>
      <c r="E56" s="112"/>
      <c r="F56" s="113">
        <f ca="1">'MH1968'!K70-'MH1968'!K79</f>
        <v>0</v>
      </c>
      <c r="G56" s="113">
        <f ca="1">'MH1968'!Q70-'MH1968'!Q79</f>
        <v>0</v>
      </c>
      <c r="H56" s="113">
        <f ca="1">F56+G56</f>
        <v>0</v>
      </c>
      <c r="I56" s="112"/>
      <c r="J56" s="112"/>
      <c r="K56" s="112"/>
      <c r="L56" s="112"/>
      <c r="M56" s="125">
        <f ca="1">H56*0.65</f>
        <v>0</v>
      </c>
      <c r="N56" s="112"/>
      <c r="O56" s="113">
        <f>MH1900_INFO!F60</f>
        <v>0</v>
      </c>
      <c r="P56" s="113">
        <f ca="1">M56-O56</f>
        <v>0</v>
      </c>
      <c r="R56" s="727" t="s">
        <v>916</v>
      </c>
      <c r="S56" s="813">
        <f ca="1">H56-M56</f>
        <v>0</v>
      </c>
      <c r="T56" s="37"/>
      <c r="U56" s="37"/>
      <c r="V56" s="37"/>
      <c r="W56" s="37"/>
      <c r="X56" s="37"/>
      <c r="Y56" s="37"/>
    </row>
    <row r="57" spans="1:26">
      <c r="A57" s="170" t="s">
        <v>522</v>
      </c>
      <c r="B57" s="723" t="s">
        <v>272</v>
      </c>
      <c r="C57" s="724"/>
      <c r="D57" s="321" t="str">
        <f>Entire_FiscalYear</f>
        <v>07/01/12 - 06/30/13</v>
      </c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2"/>
      <c r="P57" s="113">
        <f ca="1">P56+P26</f>
        <v>0</v>
      </c>
      <c r="R57" s="736" t="s">
        <v>856</v>
      </c>
      <c r="S57" s="813">
        <f ca="1">SUM(S38:S56)</f>
        <v>0</v>
      </c>
      <c r="T57" s="37"/>
      <c r="U57" s="37"/>
      <c r="V57" s="37"/>
      <c r="W57" s="37"/>
      <c r="X57" s="37"/>
      <c r="Y57" s="37"/>
    </row>
    <row r="58" spans="1:26" ht="18">
      <c r="A58" s="121"/>
      <c r="B58" s="118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R58" s="43"/>
      <c r="S58" s="43"/>
      <c r="T58" s="43"/>
      <c r="U58" s="43"/>
      <c r="V58" s="43"/>
      <c r="W58" s="43"/>
      <c r="X58" s="43"/>
      <c r="Y58" s="43"/>
    </row>
    <row r="59" spans="1:26">
      <c r="A59" s="12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R59" s="43"/>
      <c r="S59" s="43"/>
      <c r="T59" s="43"/>
      <c r="U59" s="43"/>
      <c r="V59" s="43"/>
      <c r="W59" s="43"/>
      <c r="X59" s="43"/>
      <c r="Y59" s="43"/>
    </row>
    <row r="60" spans="1:26">
      <c r="A60" s="12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R60" s="737"/>
      <c r="S60" s="738"/>
      <c r="T60" s="43"/>
      <c r="U60" s="43"/>
      <c r="V60" s="43"/>
      <c r="W60" s="43"/>
      <c r="X60" s="43"/>
      <c r="Y60" s="43"/>
    </row>
    <row r="61" spans="1:26">
      <c r="A61" s="12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R61" s="43"/>
      <c r="S61" s="43"/>
      <c r="T61" s="43"/>
      <c r="U61" s="43"/>
      <c r="V61" s="43"/>
      <c r="W61" s="43"/>
      <c r="X61" s="43"/>
      <c r="Y61" s="43"/>
    </row>
    <row r="62" spans="1:26">
      <c r="A62" s="12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R62" s="43"/>
      <c r="S62" s="43"/>
      <c r="T62" s="43"/>
      <c r="U62" s="43"/>
      <c r="V62" s="43"/>
      <c r="W62" s="43"/>
      <c r="X62" s="43"/>
      <c r="Y62" s="43"/>
    </row>
    <row r="63" spans="1:26">
      <c r="A63" s="12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R63" s="43"/>
      <c r="S63" s="43"/>
      <c r="T63" s="43"/>
      <c r="U63" s="43"/>
      <c r="V63" s="43"/>
      <c r="W63" s="43"/>
      <c r="X63" s="43"/>
      <c r="Y63" s="43"/>
    </row>
    <row r="64" spans="1:26">
      <c r="A64" s="12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R64" s="43"/>
      <c r="S64" s="43"/>
      <c r="T64" s="43"/>
      <c r="U64" s="43"/>
      <c r="V64" s="43"/>
      <c r="W64" s="43"/>
      <c r="X64" s="43"/>
      <c r="Y64" s="43"/>
    </row>
    <row r="65" spans="1:25">
      <c r="A65" s="12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R65" s="43"/>
      <c r="S65" s="43"/>
      <c r="T65" s="43"/>
      <c r="U65" s="43"/>
      <c r="V65" s="43"/>
      <c r="W65" s="43"/>
      <c r="X65" s="43"/>
      <c r="Y65" s="43"/>
    </row>
    <row r="66" spans="1:25">
      <c r="A66" s="12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R66" s="43"/>
      <c r="S66" s="43"/>
      <c r="T66" s="43"/>
      <c r="U66" s="43"/>
      <c r="V66" s="43"/>
      <c r="W66" s="43"/>
      <c r="X66" s="43"/>
      <c r="Y66" s="43"/>
    </row>
  </sheetData>
  <sheetProtection password="F140" sheet="1" objects="1" scenarios="1"/>
  <mergeCells count="31">
    <mergeCell ref="B56:C56"/>
    <mergeCell ref="B42:D42"/>
    <mergeCell ref="B44:C46"/>
    <mergeCell ref="B47:C47"/>
    <mergeCell ref="B48:C48"/>
    <mergeCell ref="B49:C49"/>
    <mergeCell ref="B39:D39"/>
    <mergeCell ref="B41:D41"/>
    <mergeCell ref="B20:D20"/>
    <mergeCell ref="B21:D21"/>
    <mergeCell ref="B22:D22"/>
    <mergeCell ref="B23:D23"/>
    <mergeCell ref="B24:D24"/>
    <mergeCell ref="B25:D25"/>
    <mergeCell ref="B26:D26"/>
    <mergeCell ref="B36:D36"/>
    <mergeCell ref="B37:D37"/>
    <mergeCell ref="B38:D38"/>
    <mergeCell ref="B28:D28"/>
    <mergeCell ref="B18:D18"/>
    <mergeCell ref="B13:D13"/>
    <mergeCell ref="B14:D14"/>
    <mergeCell ref="A6:B6"/>
    <mergeCell ref="A7:B7"/>
    <mergeCell ref="A9:B9"/>
    <mergeCell ref="A10:B10"/>
    <mergeCell ref="A11:D11"/>
    <mergeCell ref="B12:D12"/>
    <mergeCell ref="B15:D15"/>
    <mergeCell ref="B16:D16"/>
    <mergeCell ref="B17:D17"/>
  </mergeCells>
  <phoneticPr fontId="91" type="noConversion"/>
  <pageMargins left="0.75" right="0.75" top="1" bottom="1" header="0.5" footer="0.5"/>
  <pageSetup paperSize="5" scale="50" orientation="landscape" r:id="rId1"/>
  <headerFooter alignWithMargins="0">
    <oddFooter>&amp;R&amp;"Arial"&amp;08MH1979</oddFooter>
  </headerFooter>
  <ignoredErrors>
    <ignoredError sqref="A49:A50 A52:A54 A56:A57 A21:A26 A29:A34 A37:A39 A41:A42 A47:A48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X45"/>
  <sheetViews>
    <sheetView zoomScale="75" zoomScaleNormal="75" workbookViewId="0"/>
  </sheetViews>
  <sheetFormatPr defaultRowHeight="15.75"/>
  <cols>
    <col min="2" max="2" width="23.88671875" customWidth="1"/>
    <col min="3" max="3" width="19.109375" customWidth="1"/>
    <col min="4" max="4" width="20.88671875" customWidth="1"/>
    <col min="5" max="5" width="14" customWidth="1"/>
    <col min="6" max="6" width="18.5546875" customWidth="1"/>
    <col min="7" max="9" width="10.77734375" customWidth="1"/>
    <col min="11" max="11" width="35.21875" customWidth="1"/>
    <col min="12" max="12" width="16" customWidth="1"/>
    <col min="14" max="14" width="16" customWidth="1"/>
  </cols>
  <sheetData>
    <row r="1" spans="1:19" ht="18.75" thickBot="1">
      <c r="A1" s="1110" t="s">
        <v>624</v>
      </c>
      <c r="B1" s="1111"/>
      <c r="C1" s="1111"/>
      <c r="D1" s="1111"/>
      <c r="E1" s="1111"/>
      <c r="F1" s="1111"/>
      <c r="G1" s="1111"/>
      <c r="H1" s="1112"/>
      <c r="I1" s="1113" t="s">
        <v>1012</v>
      </c>
      <c r="M1" s="291"/>
      <c r="N1" s="291"/>
      <c r="O1" s="291"/>
      <c r="P1" s="291"/>
      <c r="Q1" s="291"/>
      <c r="R1" s="291"/>
      <c r="S1" s="291"/>
    </row>
    <row r="2" spans="1:19" ht="18.75" thickTop="1">
      <c r="A2" s="1114" t="s">
        <v>455</v>
      </c>
      <c r="B2" s="319"/>
      <c r="C2" s="319"/>
      <c r="D2" s="319"/>
      <c r="E2" s="319"/>
      <c r="F2" s="319"/>
      <c r="G2" s="319"/>
      <c r="H2" s="291"/>
      <c r="I2" s="319"/>
      <c r="M2" s="291"/>
      <c r="N2" s="291"/>
      <c r="O2" s="291"/>
      <c r="P2" s="291"/>
      <c r="Q2" s="291"/>
      <c r="R2" s="291"/>
      <c r="S2" s="291"/>
    </row>
    <row r="3" spans="1:19" ht="21.75">
      <c r="A3" s="1115" t="s">
        <v>1056</v>
      </c>
      <c r="B3" s="319"/>
      <c r="C3" s="319"/>
      <c r="D3" s="319"/>
      <c r="E3" s="319"/>
      <c r="F3" s="319"/>
      <c r="G3" s="319"/>
      <c r="H3" s="291"/>
      <c r="I3" s="319"/>
      <c r="M3" s="291"/>
      <c r="N3" s="291"/>
      <c r="O3" s="291"/>
      <c r="P3" s="291"/>
      <c r="Q3" s="291"/>
      <c r="R3" s="291"/>
      <c r="S3" s="291"/>
    </row>
    <row r="4" spans="1:19" ht="18">
      <c r="A4" s="1116" t="str">
        <f>"MH_1979B "&amp;Revision_Date</f>
        <v>MH_1979B (Rev. 9/2013)</v>
      </c>
      <c r="B4" s="319"/>
      <c r="C4" s="319"/>
      <c r="D4" s="319"/>
      <c r="E4" s="319"/>
      <c r="F4" s="319"/>
      <c r="G4" s="319"/>
      <c r="H4" s="291"/>
      <c r="I4" s="1117" t="str">
        <f>"FISCAL YEAR "&amp; FiscalYear_with_Dash</f>
        <v>FISCAL YEAR 2012 - 2013</v>
      </c>
      <c r="M4" s="291"/>
      <c r="N4" s="291"/>
      <c r="O4" s="291"/>
      <c r="P4" s="291"/>
      <c r="Q4" s="291"/>
      <c r="R4" s="291"/>
      <c r="S4" s="291"/>
    </row>
    <row r="5" spans="1:19">
      <c r="A5" s="117"/>
      <c r="B5" s="37"/>
      <c r="C5" s="37"/>
      <c r="D5" s="37"/>
      <c r="E5" s="37"/>
      <c r="F5" s="37"/>
      <c r="G5" s="37"/>
      <c r="H5" s="37"/>
      <c r="I5" s="37"/>
      <c r="K5" s="37"/>
      <c r="L5" s="37"/>
      <c r="M5" s="37"/>
      <c r="N5" s="37"/>
      <c r="O5" s="37"/>
      <c r="P5" s="37"/>
      <c r="Q5" s="37"/>
      <c r="R5" s="37"/>
      <c r="S5" s="37"/>
    </row>
    <row r="6" spans="1:19">
      <c r="A6" s="1560" t="s">
        <v>174</v>
      </c>
      <c r="B6" s="1560"/>
      <c r="C6" s="344">
        <f>County_Name</f>
        <v>0</v>
      </c>
      <c r="D6" s="37"/>
      <c r="E6" s="37"/>
      <c r="F6" s="37"/>
      <c r="G6" s="37"/>
      <c r="H6" s="37"/>
      <c r="I6" s="37"/>
      <c r="K6" s="37"/>
      <c r="L6" s="37"/>
      <c r="M6" s="37"/>
      <c r="N6" s="37"/>
      <c r="O6" s="37"/>
      <c r="P6" s="37"/>
      <c r="Q6" s="37"/>
      <c r="R6" s="37"/>
      <c r="S6" s="37"/>
    </row>
    <row r="7" spans="1:19">
      <c r="A7" s="1560" t="s">
        <v>175</v>
      </c>
      <c r="B7" s="1560"/>
      <c r="C7" s="344">
        <f>County_Code</f>
        <v>0</v>
      </c>
      <c r="D7" s="37"/>
      <c r="E7" s="37"/>
      <c r="F7" s="37"/>
      <c r="G7" s="37"/>
      <c r="H7" s="37"/>
      <c r="I7" s="37"/>
      <c r="K7" s="37"/>
      <c r="L7" s="37"/>
      <c r="M7" s="37"/>
      <c r="N7" s="37"/>
      <c r="O7" s="37"/>
      <c r="P7" s="37"/>
      <c r="Q7" s="37"/>
      <c r="R7" s="37"/>
      <c r="S7" s="37"/>
    </row>
    <row r="8" spans="1:19">
      <c r="A8" s="1109"/>
      <c r="B8" s="37"/>
      <c r="C8" s="349"/>
      <c r="D8" s="37"/>
      <c r="E8" s="1582" t="s">
        <v>1056</v>
      </c>
      <c r="F8" s="1585"/>
      <c r="G8" s="1586"/>
      <c r="H8" s="37"/>
      <c r="I8" s="37"/>
      <c r="K8" s="37"/>
      <c r="L8" s="37"/>
      <c r="M8" s="37"/>
      <c r="N8" s="37"/>
      <c r="O8" s="37"/>
      <c r="P8" s="37"/>
      <c r="Q8" s="37"/>
      <c r="R8" s="37"/>
      <c r="S8" s="37"/>
    </row>
    <row r="9" spans="1:19">
      <c r="A9" s="1589"/>
      <c r="B9" s="1590"/>
      <c r="C9" s="1591"/>
      <c r="D9" s="1592"/>
      <c r="E9" s="792" t="s">
        <v>161</v>
      </c>
      <c r="F9" s="792" t="s">
        <v>162</v>
      </c>
      <c r="G9" s="792" t="s">
        <v>132</v>
      </c>
      <c r="H9" s="792" t="s">
        <v>163</v>
      </c>
      <c r="I9" s="792" t="s">
        <v>164</v>
      </c>
    </row>
    <row r="10" spans="1:19">
      <c r="A10" s="1593"/>
      <c r="B10" s="1594"/>
      <c r="C10" s="1594"/>
      <c r="D10" s="1595"/>
      <c r="E10" s="797" t="s">
        <v>1053</v>
      </c>
      <c r="F10" s="797" t="s">
        <v>1054</v>
      </c>
      <c r="G10" s="797" t="s">
        <v>129</v>
      </c>
      <c r="H10" s="797" t="s">
        <v>1055</v>
      </c>
      <c r="I10" s="797" t="s">
        <v>255</v>
      </c>
    </row>
    <row r="11" spans="1:19">
      <c r="A11" s="120"/>
      <c r="B11" s="1582" t="s">
        <v>1050</v>
      </c>
      <c r="C11" s="1583"/>
      <c r="D11" s="1584"/>
      <c r="E11" s="112"/>
      <c r="F11" s="112"/>
      <c r="G11" s="112"/>
      <c r="H11" s="112"/>
      <c r="I11" s="112"/>
    </row>
    <row r="12" spans="1:19">
      <c r="A12" s="170" t="s">
        <v>779</v>
      </c>
      <c r="B12" s="1556" t="s">
        <v>259</v>
      </c>
      <c r="C12" s="1557"/>
      <c r="D12" s="1558"/>
      <c r="E12" s="114">
        <f ca="1">'MH1979'!H18</f>
        <v>0</v>
      </c>
      <c r="F12" s="112"/>
      <c r="G12" s="114">
        <f ca="1">SUM(E12:F12)</f>
        <v>0</v>
      </c>
      <c r="H12" s="1101">
        <f>SDMC_Admin_UR</f>
        <v>0.5</v>
      </c>
      <c r="I12" s="114">
        <f ca="1">G12*H12</f>
        <v>0</v>
      </c>
    </row>
    <row r="13" spans="1:19">
      <c r="A13" s="537" t="s">
        <v>1052</v>
      </c>
      <c r="B13" s="538" t="s">
        <v>662</v>
      </c>
      <c r="C13" s="539"/>
      <c r="D13" s="540"/>
      <c r="E13" s="114">
        <f ca="1">'MH1979'!H34</f>
        <v>0</v>
      </c>
      <c r="F13" s="112"/>
      <c r="G13" s="114">
        <f t="shared" ref="G13:G24" ca="1" si="0">SUM(E13:F13)</f>
        <v>0</v>
      </c>
      <c r="H13" s="1101">
        <f>SDMC_Admin_UR</f>
        <v>0.5</v>
      </c>
      <c r="I13" s="114">
        <f t="shared" ref="I13:I23" ca="1" si="1">G13*H13</f>
        <v>0</v>
      </c>
    </row>
    <row r="14" spans="1:19">
      <c r="A14" s="170" t="s">
        <v>809</v>
      </c>
      <c r="B14" s="1556" t="s">
        <v>1060</v>
      </c>
      <c r="C14" s="1557"/>
      <c r="D14" s="1558"/>
      <c r="E14" s="114">
        <f>'MH1979'!H37</f>
        <v>0</v>
      </c>
      <c r="F14" s="114">
        <f>TotalContractProviderMediCalAdminPayments</f>
        <v>0</v>
      </c>
      <c r="G14" s="114">
        <f t="shared" si="0"/>
        <v>0</v>
      </c>
      <c r="H14" s="1101">
        <f>SDMC_Admin_UR</f>
        <v>0.5</v>
      </c>
      <c r="I14" s="114">
        <f t="shared" si="1"/>
        <v>0</v>
      </c>
    </row>
    <row r="15" spans="1:19">
      <c r="A15" s="170" t="s">
        <v>670</v>
      </c>
      <c r="B15" s="1556" t="s">
        <v>1061</v>
      </c>
      <c r="C15" s="1557"/>
      <c r="D15" s="1558"/>
      <c r="E15" s="114">
        <f>'MH1979'!H38</f>
        <v>0</v>
      </c>
      <c r="F15" s="112"/>
      <c r="G15" s="114">
        <f t="shared" si="0"/>
        <v>0</v>
      </c>
      <c r="H15" s="1101">
        <f>SDMC_Admin_UR</f>
        <v>0.5</v>
      </c>
      <c r="I15" s="114">
        <f t="shared" si="1"/>
        <v>0</v>
      </c>
    </row>
    <row r="16" spans="1:19">
      <c r="A16" s="170" t="s">
        <v>671</v>
      </c>
      <c r="B16" s="1556" t="s">
        <v>1062</v>
      </c>
      <c r="C16" s="1557"/>
      <c r="D16" s="1558"/>
      <c r="E16" s="114">
        <f>'MH1979'!H39</f>
        <v>0</v>
      </c>
      <c r="F16" s="112"/>
      <c r="G16" s="114">
        <f t="shared" si="0"/>
        <v>0</v>
      </c>
      <c r="H16" s="1101">
        <f>SDMC_Skilled_UR_MAA</f>
        <v>0.75</v>
      </c>
      <c r="I16" s="114">
        <f t="shared" si="1"/>
        <v>0</v>
      </c>
    </row>
    <row r="17" spans="1:24">
      <c r="A17" s="170" t="s">
        <v>672</v>
      </c>
      <c r="B17" s="1556" t="s">
        <v>1063</v>
      </c>
      <c r="C17" s="1557"/>
      <c r="D17" s="1558"/>
      <c r="E17" s="114">
        <f>'MH1979'!H41</f>
        <v>0</v>
      </c>
      <c r="F17" s="112"/>
      <c r="G17" s="114">
        <f t="shared" si="0"/>
        <v>0</v>
      </c>
      <c r="H17" s="1101">
        <f>SDMC_Skilled_UR_MAA</f>
        <v>0.75</v>
      </c>
      <c r="I17" s="114">
        <f t="shared" si="1"/>
        <v>0</v>
      </c>
    </row>
    <row r="18" spans="1:24">
      <c r="A18" s="170" t="s">
        <v>586</v>
      </c>
      <c r="B18" s="1556" t="s">
        <v>185</v>
      </c>
      <c r="C18" s="1587"/>
      <c r="D18" s="1588"/>
      <c r="E18" s="114">
        <f>'MH1979'!H42</f>
        <v>0</v>
      </c>
      <c r="F18" s="112"/>
      <c r="G18" s="114">
        <f t="shared" si="0"/>
        <v>0</v>
      </c>
      <c r="H18" s="1101">
        <f>SDMC_Admin_UR</f>
        <v>0.5</v>
      </c>
      <c r="I18" s="114">
        <f t="shared" si="1"/>
        <v>0</v>
      </c>
    </row>
    <row r="19" spans="1:24" s="1103" customFormat="1" ht="16.5" customHeight="1">
      <c r="A19" s="733">
        <v>8</v>
      </c>
      <c r="B19" s="1106" t="s">
        <v>308</v>
      </c>
      <c r="C19" s="1107"/>
      <c r="D19" s="321" t="str">
        <f t="shared" ref="D19:D24" si="2">Entire_FiscalYear</f>
        <v>07/01/12 - 06/30/13</v>
      </c>
      <c r="E19" s="114">
        <f ca="1">'MH1979'!H44</f>
        <v>0</v>
      </c>
      <c r="F19" s="114">
        <f>TotalContractProviderSDMCPayments</f>
        <v>0</v>
      </c>
      <c r="G19" s="114">
        <f t="shared" ca="1" si="0"/>
        <v>0</v>
      </c>
      <c r="H19" s="1101">
        <f>SDMCRatioFFP1stPeriod</f>
        <v>0.5</v>
      </c>
      <c r="I19" s="114">
        <f t="shared" ca="1" si="1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6.5" customHeight="1">
      <c r="A20" s="170" t="s">
        <v>674</v>
      </c>
      <c r="B20" s="1407" t="s">
        <v>1064</v>
      </c>
      <c r="C20" s="1408"/>
      <c r="D20" s="321" t="str">
        <f t="shared" si="2"/>
        <v>07/01/12 - 06/30/13</v>
      </c>
      <c r="E20" s="114">
        <f ca="1">'MH1979'!H47</f>
        <v>0</v>
      </c>
      <c r="F20" s="114">
        <f>TotalContractProviderEnhancedChildrenPayments</f>
        <v>0</v>
      </c>
      <c r="G20" s="114">
        <f t="shared" ca="1" si="0"/>
        <v>0</v>
      </c>
      <c r="H20" s="1101">
        <f>EnhancedSDMCRatioFFP</f>
        <v>0.65</v>
      </c>
      <c r="I20" s="114">
        <f t="shared" ca="1" si="1"/>
        <v>0</v>
      </c>
    </row>
    <row r="21" spans="1:24">
      <c r="A21" s="170" t="s">
        <v>70</v>
      </c>
      <c r="B21" s="1407" t="s">
        <v>1065</v>
      </c>
      <c r="C21" s="1408"/>
      <c r="D21" s="321" t="str">
        <f t="shared" si="2"/>
        <v>07/01/12 - 06/30/13</v>
      </c>
      <c r="E21" s="114">
        <f ca="1">'MH1979'!H48</f>
        <v>0</v>
      </c>
      <c r="F21" s="114">
        <f>TotalContractProviderEnhancedBCCTPPayments</f>
        <v>0</v>
      </c>
      <c r="G21" s="114">
        <f t="shared" ca="1" si="0"/>
        <v>0</v>
      </c>
      <c r="H21" s="1101">
        <f>EnhancedSDMCRatioFFP</f>
        <v>0.65</v>
      </c>
      <c r="I21" s="114">
        <f t="shared" ca="1" si="1"/>
        <v>0</v>
      </c>
    </row>
    <row r="22" spans="1:24">
      <c r="A22" s="170" t="s">
        <v>127</v>
      </c>
      <c r="B22" s="1407" t="s">
        <v>1066</v>
      </c>
      <c r="C22" s="1408"/>
      <c r="D22" s="321" t="str">
        <f t="shared" si="2"/>
        <v>07/01/12 - 06/30/13</v>
      </c>
      <c r="E22" s="114">
        <f ca="1">'MH1979'!H49</f>
        <v>0</v>
      </c>
      <c r="F22" s="114">
        <f>TotalContractProviderEnhancedPregnancyPayments</f>
        <v>0</v>
      </c>
      <c r="G22" s="114">
        <f t="shared" ca="1" si="0"/>
        <v>0</v>
      </c>
      <c r="H22" s="1101">
        <f>EnhancedSDMCRatioFFP</f>
        <v>0.65</v>
      </c>
      <c r="I22" s="114">
        <f t="shared" ca="1" si="1"/>
        <v>0</v>
      </c>
    </row>
    <row r="23" spans="1:24">
      <c r="A23" s="170" t="s">
        <v>507</v>
      </c>
      <c r="B23" s="1104" t="s">
        <v>1067</v>
      </c>
      <c r="C23" s="1104"/>
      <c r="D23" s="321" t="str">
        <f t="shared" si="2"/>
        <v>07/01/12 - 06/30/13</v>
      </c>
      <c r="E23" s="114">
        <f ca="1">'MH1979'!H50</f>
        <v>0</v>
      </c>
      <c r="F23" s="114">
        <f>TotalContractProviderEnhancedRefugeePayments</f>
        <v>0</v>
      </c>
      <c r="G23" s="114">
        <f t="shared" ca="1" si="0"/>
        <v>0</v>
      </c>
      <c r="H23" s="1101">
        <f>Refugee_FMAP</f>
        <v>1</v>
      </c>
      <c r="I23" s="114">
        <f t="shared" ca="1" si="1"/>
        <v>0</v>
      </c>
    </row>
    <row r="24" spans="1:24" ht="15" customHeight="1">
      <c r="A24" s="170" t="s">
        <v>508</v>
      </c>
      <c r="B24" s="1119" t="s">
        <v>1069</v>
      </c>
      <c r="C24" s="1119"/>
      <c r="D24" s="321" t="str">
        <f t="shared" si="2"/>
        <v>07/01/12 - 06/30/13</v>
      </c>
      <c r="E24" s="1120">
        <f ca="1">SUM(E12:E23)</f>
        <v>0</v>
      </c>
      <c r="F24" s="1120">
        <f>SUM(F12:F23)</f>
        <v>0</v>
      </c>
      <c r="G24" s="1120">
        <f t="shared" ca="1" si="0"/>
        <v>0</v>
      </c>
      <c r="H24" s="1121"/>
      <c r="I24" s="1120">
        <f ca="1">SUM(I12:I23)</f>
        <v>0</v>
      </c>
    </row>
    <row r="25" spans="1:24">
      <c r="A25" s="171"/>
      <c r="B25" s="172"/>
      <c r="C25" s="173"/>
      <c r="D25" s="174"/>
      <c r="E25" s="174"/>
      <c r="F25" s="174"/>
      <c r="G25" s="174"/>
      <c r="H25" s="174"/>
      <c r="I25" s="174"/>
    </row>
    <row r="26" spans="1:24">
      <c r="A26" s="170"/>
      <c r="B26" s="1582" t="s">
        <v>1051</v>
      </c>
      <c r="C26" s="1583"/>
      <c r="D26" s="1584"/>
      <c r="E26" s="174"/>
      <c r="F26" s="174"/>
      <c r="G26" s="174"/>
      <c r="H26" s="174"/>
      <c r="I26" s="174"/>
    </row>
    <row r="27" spans="1:24">
      <c r="A27" s="170" t="s">
        <v>509</v>
      </c>
      <c r="B27" s="1105" t="s">
        <v>263</v>
      </c>
      <c r="C27" s="1108"/>
      <c r="D27" s="321" t="str">
        <f>Entire_FiscalYear</f>
        <v>07/01/12 - 06/30/13</v>
      </c>
      <c r="E27" s="114">
        <f ca="1">'MH1979'!H26</f>
        <v>0</v>
      </c>
      <c r="F27" s="112"/>
      <c r="G27" s="114">
        <f t="shared" ref="G27:G29" ca="1" si="3">SUM(E27:F27)</f>
        <v>0</v>
      </c>
      <c r="H27" s="1101">
        <f>HealthyFamAdmin</f>
        <v>0.65</v>
      </c>
      <c r="I27" s="114">
        <f t="shared" ref="I27:I28" ca="1" si="4">G27*H27</f>
        <v>0</v>
      </c>
    </row>
    <row r="28" spans="1:24">
      <c r="A28" s="170" t="s">
        <v>86</v>
      </c>
      <c r="B28" s="1572" t="s">
        <v>271</v>
      </c>
      <c r="C28" s="1573"/>
      <c r="D28" s="321" t="str">
        <f>Entire_FiscalYear</f>
        <v>07/01/12 - 06/30/13</v>
      </c>
      <c r="E28" s="114">
        <f ca="1">'MH1979'!H56</f>
        <v>0</v>
      </c>
      <c r="F28" s="114">
        <f>TotalContractProviderHealthyFamiliesPayments</f>
        <v>0</v>
      </c>
      <c r="G28" s="114">
        <f t="shared" ca="1" si="3"/>
        <v>0</v>
      </c>
      <c r="H28" s="1101">
        <f>HealthyFamilyRatioFFP1stHalf</f>
        <v>0.65</v>
      </c>
      <c r="I28" s="114">
        <f t="shared" ca="1" si="4"/>
        <v>0</v>
      </c>
    </row>
    <row r="29" spans="1:24">
      <c r="A29" s="170" t="s">
        <v>510</v>
      </c>
      <c r="B29" s="1118" t="s">
        <v>272</v>
      </c>
      <c r="C29" s="1108"/>
      <c r="D29" s="321" t="str">
        <f>Entire_FiscalYear</f>
        <v>07/01/12 - 06/30/13</v>
      </c>
      <c r="E29" s="1120">
        <f ca="1">SUM(E27:E28)</f>
        <v>0</v>
      </c>
      <c r="F29" s="1120">
        <f>SUM(F27:F28)</f>
        <v>0</v>
      </c>
      <c r="G29" s="1120">
        <f t="shared" ca="1" si="3"/>
        <v>0</v>
      </c>
      <c r="H29" s="1121"/>
      <c r="I29" s="1120">
        <f ca="1">SUM(I27:I28)</f>
        <v>0</v>
      </c>
    </row>
    <row r="41" ht="16.5" hidden="1" customHeight="1"/>
    <row r="42" ht="16.5" hidden="1" customHeight="1"/>
    <row r="44" ht="15.75" hidden="1" customHeight="1"/>
    <row r="45" ht="15.75" hidden="1" customHeight="1"/>
  </sheetData>
  <sheetProtection password="F140" sheet="1" objects="1" scenarios="1"/>
  <mergeCells count="16">
    <mergeCell ref="E8:G8"/>
    <mergeCell ref="B18:D18"/>
    <mergeCell ref="B20:C20"/>
    <mergeCell ref="B21:C21"/>
    <mergeCell ref="B22:C22"/>
    <mergeCell ref="B12:D12"/>
    <mergeCell ref="B11:D11"/>
    <mergeCell ref="A9:D10"/>
    <mergeCell ref="A6:B6"/>
    <mergeCell ref="A7:B7"/>
    <mergeCell ref="B28:C28"/>
    <mergeCell ref="B14:D14"/>
    <mergeCell ref="B15:D15"/>
    <mergeCell ref="B16:D16"/>
    <mergeCell ref="B17:D17"/>
    <mergeCell ref="B26:D26"/>
  </mergeCells>
  <pageMargins left="0.7" right="0.7" top="0.75" bottom="0.75" header="0.3" footer="0.3"/>
  <pageSetup paperSize="5" scale="97" orientation="landscape" r:id="rId1"/>
  <headerFooter>
    <oddFooter>&amp;R&amp;"Arial,Regular"&amp;8MH1979B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25">
    <pageSetUpPr fitToPage="1"/>
  </sheetPr>
  <dimension ref="A1:L29"/>
  <sheetViews>
    <sheetView workbookViewId="0">
      <selection sqref="A1:F1"/>
    </sheetView>
  </sheetViews>
  <sheetFormatPr defaultRowHeight="15.75"/>
  <cols>
    <col min="1" max="1" width="7.5546875" customWidth="1"/>
    <col min="2" max="2" width="7.6640625" customWidth="1"/>
    <col min="3" max="3" width="3.44140625" bestFit="1" customWidth="1"/>
    <col min="4" max="4" width="25.77734375" bestFit="1" customWidth="1"/>
    <col min="5" max="5" width="13.44140625" customWidth="1"/>
    <col min="6" max="6" width="8.5546875" customWidth="1"/>
  </cols>
  <sheetData>
    <row r="1" spans="1:12" ht="31.7" customHeight="1">
      <c r="A1" s="1599" t="s">
        <v>373</v>
      </c>
      <c r="B1" s="1600"/>
      <c r="C1" s="1600"/>
      <c r="D1" s="1600"/>
      <c r="E1" s="1600"/>
      <c r="F1" s="1601"/>
      <c r="G1" s="218"/>
      <c r="H1" s="218"/>
      <c r="I1" s="218"/>
      <c r="J1" s="216"/>
      <c r="K1" s="216"/>
      <c r="L1" s="216"/>
    </row>
    <row r="2" spans="1:12" ht="24.95" customHeight="1">
      <c r="A2" s="193" t="s">
        <v>317</v>
      </c>
      <c r="B2" s="193" t="s">
        <v>318</v>
      </c>
      <c r="C2" s="193"/>
      <c r="D2" s="302" t="s">
        <v>350</v>
      </c>
      <c r="E2" s="303"/>
      <c r="F2" s="301" t="s">
        <v>450</v>
      </c>
    </row>
    <row r="3" spans="1:12" ht="24.95" customHeight="1">
      <c r="A3" s="350"/>
      <c r="B3" s="350"/>
      <c r="C3" s="531" t="s">
        <v>149</v>
      </c>
      <c r="D3" s="1596" t="s">
        <v>369</v>
      </c>
      <c r="E3" s="1597"/>
      <c r="F3" s="533" t="s">
        <v>473</v>
      </c>
    </row>
    <row r="4" spans="1:12" ht="24.95" customHeight="1">
      <c r="A4" s="350"/>
      <c r="B4" s="350"/>
      <c r="C4" s="531" t="s">
        <v>150</v>
      </c>
      <c r="D4" s="1596" t="s">
        <v>370</v>
      </c>
      <c r="E4" s="1597"/>
      <c r="F4" s="533" t="s">
        <v>484</v>
      </c>
    </row>
    <row r="5" spans="1:12" ht="24.95" customHeight="1">
      <c r="A5" s="350"/>
      <c r="B5" s="350"/>
      <c r="C5" s="531" t="s">
        <v>151</v>
      </c>
      <c r="D5" s="1596" t="s">
        <v>371</v>
      </c>
      <c r="E5" s="1597"/>
      <c r="F5" s="533" t="s">
        <v>485</v>
      </c>
    </row>
    <row r="6" spans="1:12" ht="24.95" customHeight="1">
      <c r="A6" s="350"/>
      <c r="B6" s="350"/>
      <c r="C6" s="531" t="s">
        <v>323</v>
      </c>
      <c r="D6" s="1596" t="s">
        <v>372</v>
      </c>
      <c r="E6" s="1597"/>
      <c r="F6" s="533" t="s">
        <v>486</v>
      </c>
    </row>
    <row r="7" spans="1:12" ht="24.95" customHeight="1">
      <c r="A7" s="350"/>
      <c r="B7" s="350"/>
      <c r="C7" s="531" t="s">
        <v>374</v>
      </c>
      <c r="D7" s="1596" t="s">
        <v>147</v>
      </c>
      <c r="E7" s="1597"/>
      <c r="F7" s="534" t="s">
        <v>594</v>
      </c>
    </row>
    <row r="8" spans="1:12" ht="24.95" customHeight="1">
      <c r="A8" s="350"/>
      <c r="B8" s="350"/>
      <c r="C8" s="531" t="s">
        <v>375</v>
      </c>
      <c r="D8" s="1596" t="s">
        <v>148</v>
      </c>
      <c r="E8" s="1597"/>
      <c r="F8" s="533" t="s">
        <v>474</v>
      </c>
    </row>
    <row r="9" spans="1:12" ht="24.95" customHeight="1">
      <c r="A9" s="351"/>
      <c r="B9" s="351"/>
      <c r="C9" s="532" t="s">
        <v>376</v>
      </c>
      <c r="D9" s="1602" t="s">
        <v>357</v>
      </c>
      <c r="E9" s="1603"/>
      <c r="F9" s="535" t="s">
        <v>475</v>
      </c>
    </row>
    <row r="10" spans="1:12" ht="24.95" customHeight="1">
      <c r="A10" s="351"/>
      <c r="B10" s="351"/>
      <c r="C10" s="532" t="s">
        <v>377</v>
      </c>
      <c r="D10" s="1602" t="s">
        <v>358</v>
      </c>
      <c r="E10" s="1603"/>
      <c r="F10" s="535" t="s">
        <v>476</v>
      </c>
    </row>
    <row r="11" spans="1:12" ht="24.95" customHeight="1">
      <c r="A11" s="350"/>
      <c r="B11" s="350"/>
      <c r="C11" s="531" t="s">
        <v>378</v>
      </c>
      <c r="D11" s="1596" t="s">
        <v>359</v>
      </c>
      <c r="E11" s="1597"/>
      <c r="F11" s="533" t="s">
        <v>477</v>
      </c>
    </row>
    <row r="12" spans="1:12" ht="24.95" customHeight="1">
      <c r="A12" s="350"/>
      <c r="B12" s="350"/>
      <c r="C12" s="531" t="s">
        <v>379</v>
      </c>
      <c r="D12" s="1596" t="s">
        <v>360</v>
      </c>
      <c r="E12" s="1597"/>
      <c r="F12" s="533" t="s">
        <v>478</v>
      </c>
    </row>
    <row r="13" spans="1:12" ht="24.95" customHeight="1">
      <c r="A13" s="350"/>
      <c r="B13" s="350"/>
      <c r="C13" s="531" t="s">
        <v>380</v>
      </c>
      <c r="D13" s="1596" t="s">
        <v>361</v>
      </c>
      <c r="E13" s="1597"/>
      <c r="F13" s="533" t="s">
        <v>479</v>
      </c>
    </row>
    <row r="14" spans="1:12" ht="24.95" customHeight="1">
      <c r="A14" s="350"/>
      <c r="B14" s="350"/>
      <c r="C14" s="977">
        <v>12</v>
      </c>
      <c r="D14" s="1596" t="s">
        <v>362</v>
      </c>
      <c r="E14" s="1597"/>
      <c r="F14" s="533" t="s">
        <v>480</v>
      </c>
    </row>
    <row r="15" spans="1:12" ht="24.95" customHeight="1">
      <c r="A15" s="350"/>
      <c r="B15" s="350"/>
      <c r="C15" s="977">
        <v>13</v>
      </c>
      <c r="D15" s="1598" t="s">
        <v>606</v>
      </c>
      <c r="E15" s="1597"/>
      <c r="F15" s="533" t="s">
        <v>481</v>
      </c>
    </row>
    <row r="16" spans="1:12" ht="24.95" customHeight="1">
      <c r="A16" s="350"/>
      <c r="B16" s="350"/>
      <c r="C16" s="977">
        <v>14</v>
      </c>
      <c r="D16" s="1596" t="s">
        <v>664</v>
      </c>
      <c r="E16" s="1597"/>
      <c r="F16" s="533" t="s">
        <v>482</v>
      </c>
    </row>
    <row r="17" spans="1:10" ht="24.95" customHeight="1">
      <c r="A17" s="350"/>
      <c r="B17" s="350"/>
      <c r="C17" s="531" t="s">
        <v>381</v>
      </c>
      <c r="D17" s="1596" t="s">
        <v>363</v>
      </c>
      <c r="E17" s="1597"/>
      <c r="F17" s="533" t="s">
        <v>483</v>
      </c>
    </row>
    <row r="18" spans="1:10" ht="24.95" customHeight="1">
      <c r="A18" s="350"/>
      <c r="B18" s="350"/>
      <c r="C18" s="531" t="s">
        <v>382</v>
      </c>
      <c r="D18" s="1596" t="s">
        <v>665</v>
      </c>
      <c r="E18" s="1597"/>
      <c r="F18" s="534" t="s">
        <v>591</v>
      </c>
    </row>
    <row r="19" spans="1:10" ht="24.95" customHeight="1">
      <c r="A19" s="350"/>
      <c r="B19" s="350"/>
      <c r="C19" s="531" t="s">
        <v>383</v>
      </c>
      <c r="D19" s="1598" t="s">
        <v>587</v>
      </c>
      <c r="E19" s="1597"/>
      <c r="F19" s="534" t="s">
        <v>592</v>
      </c>
    </row>
    <row r="20" spans="1:10" ht="24.95" customHeight="1">
      <c r="A20" s="350"/>
      <c r="B20" s="350"/>
      <c r="C20" s="531" t="s">
        <v>384</v>
      </c>
      <c r="D20" s="1596" t="s">
        <v>472</v>
      </c>
      <c r="E20" s="1597"/>
      <c r="F20" s="533" t="s">
        <v>487</v>
      </c>
    </row>
    <row r="21" spans="1:10" ht="24.95" customHeight="1">
      <c r="A21" s="350"/>
      <c r="B21" s="350"/>
      <c r="C21" s="531" t="s">
        <v>385</v>
      </c>
      <c r="D21" s="1596" t="s">
        <v>642</v>
      </c>
      <c r="E21" s="1597"/>
      <c r="F21" s="533" t="s">
        <v>651</v>
      </c>
    </row>
    <row r="22" spans="1:10" ht="24.95" customHeight="1">
      <c r="A22" s="350"/>
      <c r="B22" s="350"/>
      <c r="C22" s="531" t="s">
        <v>123</v>
      </c>
      <c r="D22" s="1596" t="s">
        <v>643</v>
      </c>
      <c r="E22" s="1597"/>
      <c r="F22" s="533" t="s">
        <v>652</v>
      </c>
    </row>
    <row r="23" spans="1:10" ht="24.95" customHeight="1">
      <c r="A23" s="350"/>
      <c r="B23" s="350"/>
      <c r="C23" s="531" t="s">
        <v>513</v>
      </c>
      <c r="D23" s="1596" t="s">
        <v>364</v>
      </c>
      <c r="E23" s="1597"/>
      <c r="F23" s="533" t="s">
        <v>644</v>
      </c>
    </row>
    <row r="24" spans="1:10" ht="24.95" customHeight="1">
      <c r="A24" s="350"/>
      <c r="B24" s="350"/>
      <c r="C24" s="531" t="s">
        <v>514</v>
      </c>
      <c r="D24" s="1596" t="s">
        <v>368</v>
      </c>
      <c r="E24" s="1597"/>
      <c r="F24" s="533" t="s">
        <v>645</v>
      </c>
    </row>
    <row r="29" spans="1:10">
      <c r="H29" s="257"/>
      <c r="I29" s="257"/>
      <c r="J29" s="257"/>
    </row>
  </sheetData>
  <sheetProtection password="F140" sheet="1" objects="1" scenarios="1"/>
  <customSheetViews>
    <customSheetView guid="{3C347D85-A9C8-40DE-8556-FF44E8446C58}" scale="75" showGridLines="0" fitToPage="1" showRuler="0">
      <selection activeCell="D2" sqref="D2"/>
      <pageMargins left="0.5" right="0.5" top="0.5" bottom="0.5" header="0.5" footer="0.5"/>
      <printOptions horizontalCentered="1" verticalCentered="1"/>
      <pageSetup paperSize="5" orientation="portrait" r:id="rId1"/>
      <headerFooter alignWithMargins="0">
        <oddHeader>&amp;R&amp;"Arial"&amp;08DEPARTMENT OF MENTAL HEALTH_x000D_Fiscal Year 2003 - 2004</oddHeader>
        <oddFooter>&amp;L&amp;"Arial"&amp;08J:\Tst\CFRS\DEVELMNT\CR20052006\History - Dev\CFRS_20052006_CC99999X_(V1.85Beta)_Detail_Template.xls&amp;R&amp;"Arial"&amp;08&amp;A</oddFooter>
      </headerFooter>
    </customSheetView>
  </customSheetViews>
  <mergeCells count="23">
    <mergeCell ref="D13:E13"/>
    <mergeCell ref="D14:E14"/>
    <mergeCell ref="D9:E9"/>
    <mergeCell ref="D10:E10"/>
    <mergeCell ref="D11:E11"/>
    <mergeCell ref="D12:E12"/>
    <mergeCell ref="A1:F1"/>
    <mergeCell ref="D6:E6"/>
    <mergeCell ref="D7:E7"/>
    <mergeCell ref="D8:E8"/>
    <mergeCell ref="D3:E3"/>
    <mergeCell ref="D4:E4"/>
    <mergeCell ref="D5:E5"/>
    <mergeCell ref="D20:E20"/>
    <mergeCell ref="D23:E23"/>
    <mergeCell ref="D24:E24"/>
    <mergeCell ref="D15:E15"/>
    <mergeCell ref="D16:E16"/>
    <mergeCell ref="D17:E17"/>
    <mergeCell ref="D18:E18"/>
    <mergeCell ref="D19:E19"/>
    <mergeCell ref="D22:E22"/>
    <mergeCell ref="D21:E21"/>
  </mergeCells>
  <phoneticPr fontId="0" type="noConversion"/>
  <dataValidations count="1">
    <dataValidation type="custom" allowBlank="1" showErrorMessage="1" errorTitle="Do not modify this cell!" error="Modifying this cell in anyway will cause the worksheets to crash!" sqref="A3:B24">
      <formula1>ISLOGICAL(A3)</formula1>
    </dataValidation>
  </dataValidations>
  <printOptions horizontalCentered="1" verticalCentered="1"/>
  <pageMargins left="0.5" right="0.5" top="0.5" bottom="0.5" header="0.5" footer="0.5"/>
  <pageSetup paperSize="5" orientation="portrait" r:id="rId2"/>
  <headerFooter alignWithMargins="0">
    <oddHeader>&amp;R&amp;"Arial"&amp;08DEPARTMENT OF MENTAL HEALTH_x000D_Fiscal Year 2010 - 2011</oddHeader>
    <oddFooter>&amp;R&amp;"Arial,Regular"&amp;8MH1992_INST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1" r:id="rId5" name="btnYes">
              <controlPr defaultSize="0" print="0" autoFill="0" autoPict="0" macro="[0]!GotoMH1992">
                <anchor moveWithCells="1">
                  <from>
                    <xdr:col>3</xdr:col>
                    <xdr:colOff>466725</xdr:colOff>
                    <xdr:row>29</xdr:row>
                    <xdr:rowOff>123825</xdr:rowOff>
                  </from>
                  <to>
                    <xdr:col>4</xdr:col>
                    <xdr:colOff>180975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2" r:id="rId6" name="Button 4">
              <controlPr defaultSize="0" print="0" autoFill="0" autoPict="0" macro="[0]!GotoHOME">
                <anchor moveWithCells="1">
                  <from>
                    <xdr:col>0</xdr:col>
                    <xdr:colOff>38100</xdr:colOff>
                    <xdr:row>29</xdr:row>
                    <xdr:rowOff>123825</xdr:rowOff>
                  </from>
                  <to>
                    <xdr:col>3</xdr:col>
                    <xdr:colOff>361950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3" r:id="rId7" name="chkY1">
              <controlPr defaultSize="0" autoFill="0" autoLine="0" autoPict="0" macro="[0]!chkY1_Click">
                <anchor moveWithCells="1">
                  <from>
                    <xdr:col>0</xdr:col>
                    <xdr:colOff>200025</xdr:colOff>
                    <xdr:row>2</xdr:row>
                    <xdr:rowOff>28575</xdr:rowOff>
                  </from>
                  <to>
                    <xdr:col>0</xdr:col>
                    <xdr:colOff>504825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4" r:id="rId8" name="chkN1">
              <controlPr defaultSize="0" autoFill="0" autoLine="0" autoPict="0" macro="[0]!chkN1_Click">
                <anchor moveWithCells="1">
                  <from>
                    <xdr:col>1</xdr:col>
                    <xdr:colOff>219075</xdr:colOff>
                    <xdr:row>2</xdr:row>
                    <xdr:rowOff>28575</xdr:rowOff>
                  </from>
                  <to>
                    <xdr:col>1</xdr:col>
                    <xdr:colOff>523875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5" r:id="rId9" name="chkY2">
              <controlPr defaultSize="0" autoFill="0" autoLine="0" autoPict="0" macro="[0]!chkY2_Click">
                <anchor moveWithCells="1">
                  <from>
                    <xdr:col>0</xdr:col>
                    <xdr:colOff>200025</xdr:colOff>
                    <xdr:row>3</xdr:row>
                    <xdr:rowOff>28575</xdr:rowOff>
                  </from>
                  <to>
                    <xdr:col>0</xdr:col>
                    <xdr:colOff>504825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6" r:id="rId10" name="chkN2">
              <controlPr defaultSize="0" autoFill="0" autoLine="0" autoPict="0" macro="[0]!chkN2_Click">
                <anchor moveWithCells="1">
                  <from>
                    <xdr:col>1</xdr:col>
                    <xdr:colOff>219075</xdr:colOff>
                    <xdr:row>3</xdr:row>
                    <xdr:rowOff>28575</xdr:rowOff>
                  </from>
                  <to>
                    <xdr:col>1</xdr:col>
                    <xdr:colOff>523875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7" r:id="rId11" name="chkY3">
              <controlPr defaultSize="0" autoFill="0" autoLine="0" autoPict="0" macro="[0]!chkY3_Click">
                <anchor moveWithCells="1">
                  <from>
                    <xdr:col>0</xdr:col>
                    <xdr:colOff>200025</xdr:colOff>
                    <xdr:row>4</xdr:row>
                    <xdr:rowOff>28575</xdr:rowOff>
                  </from>
                  <to>
                    <xdr:col>0</xdr:col>
                    <xdr:colOff>504825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8" r:id="rId12" name="chkN3">
              <controlPr defaultSize="0" autoFill="0" autoLine="0" autoPict="0" macro="[0]!chkN3_Click">
                <anchor moveWithCells="1">
                  <from>
                    <xdr:col>1</xdr:col>
                    <xdr:colOff>219075</xdr:colOff>
                    <xdr:row>4</xdr:row>
                    <xdr:rowOff>28575</xdr:rowOff>
                  </from>
                  <to>
                    <xdr:col>1</xdr:col>
                    <xdr:colOff>523875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9" r:id="rId13" name="chkY4">
              <controlPr defaultSize="0" autoFill="0" autoLine="0" autoPict="0" macro="[0]!chkY4_Click">
                <anchor moveWithCells="1">
                  <from>
                    <xdr:col>0</xdr:col>
                    <xdr:colOff>200025</xdr:colOff>
                    <xdr:row>5</xdr:row>
                    <xdr:rowOff>28575</xdr:rowOff>
                  </from>
                  <to>
                    <xdr:col>0</xdr:col>
                    <xdr:colOff>504825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0" r:id="rId14" name="chkN4">
              <controlPr defaultSize="0" autoFill="0" autoLine="0" autoPict="0" macro="[0]!chkN4_Click">
                <anchor moveWithCells="1">
                  <from>
                    <xdr:col>1</xdr:col>
                    <xdr:colOff>219075</xdr:colOff>
                    <xdr:row>5</xdr:row>
                    <xdr:rowOff>28575</xdr:rowOff>
                  </from>
                  <to>
                    <xdr:col>1</xdr:col>
                    <xdr:colOff>523875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1" r:id="rId15" name="chkY5">
              <controlPr defaultSize="0" autoFill="0" autoLine="0" autoPict="0" macro="[0]!chkY5_Click">
                <anchor moveWithCells="1">
                  <from>
                    <xdr:col>0</xdr:col>
                    <xdr:colOff>200025</xdr:colOff>
                    <xdr:row>6</xdr:row>
                    <xdr:rowOff>28575</xdr:rowOff>
                  </from>
                  <to>
                    <xdr:col>0</xdr:col>
                    <xdr:colOff>504825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2" r:id="rId16" name="chkN5">
              <controlPr defaultSize="0" autoFill="0" autoLine="0" autoPict="0" macro="[0]!chkN5_Click">
                <anchor moveWithCells="1">
                  <from>
                    <xdr:col>1</xdr:col>
                    <xdr:colOff>219075</xdr:colOff>
                    <xdr:row>6</xdr:row>
                    <xdr:rowOff>28575</xdr:rowOff>
                  </from>
                  <to>
                    <xdr:col>1</xdr:col>
                    <xdr:colOff>523875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3" r:id="rId17" name="chkY6">
              <controlPr defaultSize="0" autoFill="0" autoLine="0" autoPict="0" macro="[0]!chkY6_Click">
                <anchor moveWithCells="1">
                  <from>
                    <xdr:col>0</xdr:col>
                    <xdr:colOff>200025</xdr:colOff>
                    <xdr:row>7</xdr:row>
                    <xdr:rowOff>28575</xdr:rowOff>
                  </from>
                  <to>
                    <xdr:col>0</xdr:col>
                    <xdr:colOff>504825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4" r:id="rId18" name="chkN6">
              <controlPr defaultSize="0" autoFill="0" autoLine="0" autoPict="0" macro="[0]!chkN6_Click">
                <anchor moveWithCells="1">
                  <from>
                    <xdr:col>1</xdr:col>
                    <xdr:colOff>219075</xdr:colOff>
                    <xdr:row>7</xdr:row>
                    <xdr:rowOff>28575</xdr:rowOff>
                  </from>
                  <to>
                    <xdr:col>1</xdr:col>
                    <xdr:colOff>523875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9" r:id="rId19" name="chkY9">
              <controlPr defaultSize="0" autoFill="0" autoLine="0" autoPict="0" macro="[0]!chkY9_Click">
                <anchor moveWithCells="1">
                  <from>
                    <xdr:col>0</xdr:col>
                    <xdr:colOff>200025</xdr:colOff>
                    <xdr:row>10</xdr:row>
                    <xdr:rowOff>28575</xdr:rowOff>
                  </from>
                  <to>
                    <xdr:col>0</xdr:col>
                    <xdr:colOff>504825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0" r:id="rId20" name="chkN9">
              <controlPr defaultSize="0" autoFill="0" autoLine="0" autoPict="0" macro="[0]!chkN9_Click">
                <anchor moveWithCells="1">
                  <from>
                    <xdr:col>1</xdr:col>
                    <xdr:colOff>219075</xdr:colOff>
                    <xdr:row>10</xdr:row>
                    <xdr:rowOff>28575</xdr:rowOff>
                  </from>
                  <to>
                    <xdr:col>1</xdr:col>
                    <xdr:colOff>523875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1" r:id="rId21" name="chkY10">
              <controlPr defaultSize="0" autoFill="0" autoLine="0" autoPict="0" macro="[0]!chkY10_Click">
                <anchor moveWithCells="1">
                  <from>
                    <xdr:col>0</xdr:col>
                    <xdr:colOff>200025</xdr:colOff>
                    <xdr:row>11</xdr:row>
                    <xdr:rowOff>28575</xdr:rowOff>
                  </from>
                  <to>
                    <xdr:col>0</xdr:col>
                    <xdr:colOff>504825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2" r:id="rId22" name="chkN10">
              <controlPr defaultSize="0" autoFill="0" autoLine="0" autoPict="0" macro="[0]!chkN10_Click">
                <anchor moveWithCells="1">
                  <from>
                    <xdr:col>1</xdr:col>
                    <xdr:colOff>219075</xdr:colOff>
                    <xdr:row>11</xdr:row>
                    <xdr:rowOff>28575</xdr:rowOff>
                  </from>
                  <to>
                    <xdr:col>1</xdr:col>
                    <xdr:colOff>523875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3" r:id="rId23" name="chkY11">
              <controlPr defaultSize="0" autoFill="0" autoLine="0" autoPict="0" macro="[0]!chkY11_Click">
                <anchor moveWithCells="1">
                  <from>
                    <xdr:col>0</xdr:col>
                    <xdr:colOff>200025</xdr:colOff>
                    <xdr:row>12</xdr:row>
                    <xdr:rowOff>28575</xdr:rowOff>
                  </from>
                  <to>
                    <xdr:col>0</xdr:col>
                    <xdr:colOff>504825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4" r:id="rId24" name="chkN11">
              <controlPr defaultSize="0" autoFill="0" autoLine="0" autoPict="0" macro="[0]!chkN11_Click">
                <anchor moveWithCells="1">
                  <from>
                    <xdr:col>1</xdr:col>
                    <xdr:colOff>219075</xdr:colOff>
                    <xdr:row>12</xdr:row>
                    <xdr:rowOff>28575</xdr:rowOff>
                  </from>
                  <to>
                    <xdr:col>1</xdr:col>
                    <xdr:colOff>523875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5" r:id="rId25" name="chkY12">
              <controlPr defaultSize="0" autoFill="0" autoLine="0" autoPict="0" macro="[0]!chkY12_Click">
                <anchor moveWithCells="1">
                  <from>
                    <xdr:col>0</xdr:col>
                    <xdr:colOff>200025</xdr:colOff>
                    <xdr:row>13</xdr:row>
                    <xdr:rowOff>28575</xdr:rowOff>
                  </from>
                  <to>
                    <xdr:col>0</xdr:col>
                    <xdr:colOff>504825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6" r:id="rId26" name="chkN12">
              <controlPr defaultSize="0" autoFill="0" autoLine="0" autoPict="0" macro="[0]!chkN12_Click">
                <anchor moveWithCells="1">
                  <from>
                    <xdr:col>1</xdr:col>
                    <xdr:colOff>219075</xdr:colOff>
                    <xdr:row>13</xdr:row>
                    <xdr:rowOff>28575</xdr:rowOff>
                  </from>
                  <to>
                    <xdr:col>1</xdr:col>
                    <xdr:colOff>523875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7" r:id="rId27" name="chkY13">
              <controlPr defaultSize="0" autoFill="0" autoLine="0" autoPict="0" macro="[0]!chkY13_Click">
                <anchor moveWithCells="1">
                  <from>
                    <xdr:col>0</xdr:col>
                    <xdr:colOff>200025</xdr:colOff>
                    <xdr:row>14</xdr:row>
                    <xdr:rowOff>28575</xdr:rowOff>
                  </from>
                  <to>
                    <xdr:col>0</xdr:col>
                    <xdr:colOff>504825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8" r:id="rId28" name="chkN13">
              <controlPr defaultSize="0" autoFill="0" autoLine="0" autoPict="0" macro="[0]!chkN13_Click">
                <anchor moveWithCells="1">
                  <from>
                    <xdr:col>1</xdr:col>
                    <xdr:colOff>219075</xdr:colOff>
                    <xdr:row>14</xdr:row>
                    <xdr:rowOff>28575</xdr:rowOff>
                  </from>
                  <to>
                    <xdr:col>1</xdr:col>
                    <xdr:colOff>523875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9" r:id="rId29" name="chkY14">
              <controlPr defaultSize="0" autoFill="0" autoLine="0" autoPict="0" macro="[0]!chkY14_Click">
                <anchor moveWithCells="1">
                  <from>
                    <xdr:col>0</xdr:col>
                    <xdr:colOff>200025</xdr:colOff>
                    <xdr:row>15</xdr:row>
                    <xdr:rowOff>28575</xdr:rowOff>
                  </from>
                  <to>
                    <xdr:col>0</xdr:col>
                    <xdr:colOff>504825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0" r:id="rId30" name="chkN14">
              <controlPr defaultSize="0" autoFill="0" autoLine="0" autoPict="0" macro="[0]!chkN14_Click">
                <anchor moveWithCells="1">
                  <from>
                    <xdr:col>1</xdr:col>
                    <xdr:colOff>219075</xdr:colOff>
                    <xdr:row>15</xdr:row>
                    <xdr:rowOff>28575</xdr:rowOff>
                  </from>
                  <to>
                    <xdr:col>1</xdr:col>
                    <xdr:colOff>523875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1" r:id="rId31" name="chkY15">
              <controlPr defaultSize="0" autoFill="0" autoLine="0" autoPict="0" macro="[0]!chkY15_Click">
                <anchor moveWithCells="1">
                  <from>
                    <xdr:col>0</xdr:col>
                    <xdr:colOff>200025</xdr:colOff>
                    <xdr:row>16</xdr:row>
                    <xdr:rowOff>28575</xdr:rowOff>
                  </from>
                  <to>
                    <xdr:col>0</xdr:col>
                    <xdr:colOff>504825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2" r:id="rId32" name="chkN15">
              <controlPr defaultSize="0" autoFill="0" autoLine="0" autoPict="0" macro="[0]!chkN15_Click">
                <anchor moveWithCells="1">
                  <from>
                    <xdr:col>1</xdr:col>
                    <xdr:colOff>219075</xdr:colOff>
                    <xdr:row>16</xdr:row>
                    <xdr:rowOff>28575</xdr:rowOff>
                  </from>
                  <to>
                    <xdr:col>1</xdr:col>
                    <xdr:colOff>523875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3" r:id="rId33" name="chkY16">
              <controlPr defaultSize="0" autoFill="0" autoLine="0" autoPict="0" macro="[0]!chkY16_Click">
                <anchor moveWithCells="1">
                  <from>
                    <xdr:col>0</xdr:col>
                    <xdr:colOff>200025</xdr:colOff>
                    <xdr:row>17</xdr:row>
                    <xdr:rowOff>28575</xdr:rowOff>
                  </from>
                  <to>
                    <xdr:col>0</xdr:col>
                    <xdr:colOff>504825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4" r:id="rId34" name="chkN16">
              <controlPr defaultSize="0" autoFill="0" autoLine="0" autoPict="0" macro="[0]!chkN16_Click">
                <anchor moveWithCells="1">
                  <from>
                    <xdr:col>1</xdr:col>
                    <xdr:colOff>219075</xdr:colOff>
                    <xdr:row>17</xdr:row>
                    <xdr:rowOff>28575</xdr:rowOff>
                  </from>
                  <to>
                    <xdr:col>1</xdr:col>
                    <xdr:colOff>523875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5" r:id="rId35" name="chkY18">
              <controlPr defaultSize="0" autoFill="0" autoLine="0" autoPict="0" macro="[0]!chkY18_Click">
                <anchor moveWithCells="1">
                  <from>
                    <xdr:col>0</xdr:col>
                    <xdr:colOff>200025</xdr:colOff>
                    <xdr:row>19</xdr:row>
                    <xdr:rowOff>28575</xdr:rowOff>
                  </from>
                  <to>
                    <xdr:col>0</xdr:col>
                    <xdr:colOff>504825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6" r:id="rId36" name="chkN18">
              <controlPr defaultSize="0" autoFill="0" autoLine="0" autoPict="0" macro="[0]!chkN18_Click">
                <anchor moveWithCells="1">
                  <from>
                    <xdr:col>1</xdr:col>
                    <xdr:colOff>219075</xdr:colOff>
                    <xdr:row>19</xdr:row>
                    <xdr:rowOff>28575</xdr:rowOff>
                  </from>
                  <to>
                    <xdr:col>1</xdr:col>
                    <xdr:colOff>523875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7" r:id="rId37" name="chkY19">
              <controlPr defaultSize="0" autoFill="0" autoLine="0" autoPict="0" macro="[0]!chkY19_Click">
                <anchor moveWithCells="1">
                  <from>
                    <xdr:col>0</xdr:col>
                    <xdr:colOff>200025</xdr:colOff>
                    <xdr:row>20</xdr:row>
                    <xdr:rowOff>28575</xdr:rowOff>
                  </from>
                  <to>
                    <xdr:col>0</xdr:col>
                    <xdr:colOff>504825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8" r:id="rId38" name="chkN19">
              <controlPr defaultSize="0" autoFill="0" autoLine="0" autoPict="0" macro="[0]!chkN19_Click">
                <anchor moveWithCells="1">
                  <from>
                    <xdr:col>1</xdr:col>
                    <xdr:colOff>219075</xdr:colOff>
                    <xdr:row>20</xdr:row>
                    <xdr:rowOff>28575</xdr:rowOff>
                  </from>
                  <to>
                    <xdr:col>1</xdr:col>
                    <xdr:colOff>523875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9" r:id="rId39" name="chkY20">
              <controlPr defaultSize="0" autoFill="0" autoLine="0" autoPict="0" macro="[0]!chkY20_Click">
                <anchor moveWithCells="1">
                  <from>
                    <xdr:col>0</xdr:col>
                    <xdr:colOff>200025</xdr:colOff>
                    <xdr:row>21</xdr:row>
                    <xdr:rowOff>28575</xdr:rowOff>
                  </from>
                  <to>
                    <xdr:col>0</xdr:col>
                    <xdr:colOff>504825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0" r:id="rId40" name="chkN20">
              <controlPr defaultSize="0" autoFill="0" autoLine="0" autoPict="0" macro="[0]!chkN20_Click">
                <anchor moveWithCells="1">
                  <from>
                    <xdr:col>1</xdr:col>
                    <xdr:colOff>219075</xdr:colOff>
                    <xdr:row>21</xdr:row>
                    <xdr:rowOff>28575</xdr:rowOff>
                  </from>
                  <to>
                    <xdr:col>1</xdr:col>
                    <xdr:colOff>523875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3" r:id="rId41" name="chkY17">
              <controlPr defaultSize="0" autoFill="0" autoLine="0" autoPict="0" macro="[0]!chkY17_Click">
                <anchor moveWithCells="1">
                  <from>
                    <xdr:col>0</xdr:col>
                    <xdr:colOff>200025</xdr:colOff>
                    <xdr:row>18</xdr:row>
                    <xdr:rowOff>28575</xdr:rowOff>
                  </from>
                  <to>
                    <xdr:col>0</xdr:col>
                    <xdr:colOff>504825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4" r:id="rId42" name="chkN17">
              <controlPr defaultSize="0" autoFill="0" autoLine="0" autoPict="0" macro="[0]!chkN17_Click">
                <anchor moveWithCells="1">
                  <from>
                    <xdr:col>1</xdr:col>
                    <xdr:colOff>219075</xdr:colOff>
                    <xdr:row>18</xdr:row>
                    <xdr:rowOff>28575</xdr:rowOff>
                  </from>
                  <to>
                    <xdr:col>1</xdr:col>
                    <xdr:colOff>523875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9" r:id="rId43" name="chkY21">
              <controlPr defaultSize="0" autoFill="0" autoLine="0" autoPict="0" macro="[0]!chkY21_Click">
                <anchor moveWithCells="1">
                  <from>
                    <xdr:col>0</xdr:col>
                    <xdr:colOff>190500</xdr:colOff>
                    <xdr:row>22</xdr:row>
                    <xdr:rowOff>28575</xdr:rowOff>
                  </from>
                  <to>
                    <xdr:col>0</xdr:col>
                    <xdr:colOff>495300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0" r:id="rId44" name="chkN21">
              <controlPr defaultSize="0" autoFill="0" autoLine="0" autoPict="0" macro="[0]!chkN21_Click">
                <anchor moveWithCells="1">
                  <from>
                    <xdr:col>1</xdr:col>
                    <xdr:colOff>200025</xdr:colOff>
                    <xdr:row>22</xdr:row>
                    <xdr:rowOff>57150</xdr:rowOff>
                  </from>
                  <to>
                    <xdr:col>1</xdr:col>
                    <xdr:colOff>504825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1" r:id="rId45" name="chkY22">
              <controlPr defaultSize="0" autoFill="0" autoLine="0" autoPict="0" macro="[0]!chkY22_Click">
                <anchor moveWithCells="1">
                  <from>
                    <xdr:col>0</xdr:col>
                    <xdr:colOff>190500</xdr:colOff>
                    <xdr:row>23</xdr:row>
                    <xdr:rowOff>28575</xdr:rowOff>
                  </from>
                  <to>
                    <xdr:col>0</xdr:col>
                    <xdr:colOff>495300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2" r:id="rId46" name="chkN22">
              <controlPr defaultSize="0" autoFill="0" autoLine="0" autoPict="0" macro="[0]!chkN22_Click">
                <anchor moveWithCells="1">
                  <from>
                    <xdr:col>1</xdr:col>
                    <xdr:colOff>200025</xdr:colOff>
                    <xdr:row>23</xdr:row>
                    <xdr:rowOff>9525</xdr:rowOff>
                  </from>
                  <to>
                    <xdr:col>1</xdr:col>
                    <xdr:colOff>504825</xdr:colOff>
                    <xdr:row>23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24">
    <pageSetUpPr fitToPage="1"/>
  </sheetPr>
  <dimension ref="A1:M49"/>
  <sheetViews>
    <sheetView zoomScale="75" zoomScaleNormal="75" workbookViewId="0"/>
  </sheetViews>
  <sheetFormatPr defaultRowHeight="12.75"/>
  <cols>
    <col min="1" max="1" width="6.6640625" style="26" customWidth="1"/>
    <col min="2" max="3" width="8.88671875" style="26"/>
    <col min="4" max="4" width="9.5546875" style="26" customWidth="1"/>
    <col min="5" max="5" width="0.77734375" style="26" customWidth="1"/>
    <col min="6" max="6" width="7.88671875" style="26" customWidth="1"/>
    <col min="7" max="7" width="15.6640625" style="26" customWidth="1"/>
    <col min="8" max="8" width="11.33203125" style="26" customWidth="1"/>
    <col min="9" max="9" width="16.6640625" style="26" customWidth="1"/>
    <col min="10" max="11" width="16.88671875" style="26" customWidth="1"/>
    <col min="12" max="12" width="17.77734375" style="26" customWidth="1"/>
    <col min="13" max="16384" width="8.88671875" style="26"/>
  </cols>
  <sheetData>
    <row r="1" spans="1:13" s="295" customFormat="1" ht="15.75" customHeight="1" thickBot="1">
      <c r="A1" s="498" t="s">
        <v>624</v>
      </c>
      <c r="B1" s="452"/>
      <c r="C1" s="452"/>
      <c r="D1" s="452"/>
      <c r="E1" s="452"/>
      <c r="F1" s="452"/>
      <c r="G1" s="452"/>
      <c r="H1" s="452"/>
      <c r="I1" s="452"/>
      <c r="J1" s="452"/>
      <c r="K1" s="456"/>
      <c r="L1" s="501" t="s">
        <v>1012</v>
      </c>
    </row>
    <row r="2" spans="1:13" s="294" customFormat="1" ht="15.75" customHeight="1" thickTop="1">
      <c r="A2" s="499" t="s">
        <v>455</v>
      </c>
      <c r="B2"/>
      <c r="C2"/>
      <c r="D2"/>
      <c r="E2"/>
      <c r="F2"/>
      <c r="G2"/>
      <c r="H2"/>
      <c r="I2"/>
      <c r="J2"/>
      <c r="K2"/>
      <c r="L2"/>
    </row>
    <row r="3" spans="1:13" s="294" customFormat="1" ht="15.75" customHeight="1">
      <c r="A3" s="496" t="s">
        <v>1011</v>
      </c>
      <c r="B3"/>
      <c r="C3"/>
      <c r="D3"/>
      <c r="E3"/>
      <c r="F3"/>
      <c r="G3"/>
      <c r="H3"/>
      <c r="I3"/>
      <c r="J3"/>
      <c r="K3"/>
      <c r="L3"/>
    </row>
    <row r="4" spans="1:13" s="294" customFormat="1" ht="15.75" customHeight="1">
      <c r="A4" s="500" t="str">
        <f>"MH 1991 "&amp;Revision_Date</f>
        <v>MH 1991 (Rev. 9/2013)</v>
      </c>
      <c r="B4"/>
      <c r="C4"/>
      <c r="D4"/>
      <c r="E4"/>
      <c r="F4"/>
      <c r="G4"/>
      <c r="H4"/>
      <c r="I4"/>
      <c r="J4"/>
      <c r="K4"/>
      <c r="L4" s="502" t="str">
        <f>"FISCAL YEAR "&amp; FiscalYear_with_Dash</f>
        <v>FISCAL YEAR 2012 - 2013</v>
      </c>
    </row>
    <row r="5" spans="1:13" s="294" customFormat="1" ht="15.75" customHeight="1">
      <c r="B5"/>
      <c r="C5"/>
      <c r="D5"/>
      <c r="E5"/>
      <c r="F5"/>
      <c r="G5"/>
      <c r="H5"/>
      <c r="I5"/>
      <c r="J5"/>
      <c r="K5"/>
    </row>
    <row r="6" spans="1:13" ht="6" customHeight="1">
      <c r="A6" s="292"/>
      <c r="B6" s="27"/>
      <c r="L6" s="28"/>
    </row>
    <row r="7" spans="1:13" ht="6.75" customHeight="1">
      <c r="F7" s="356"/>
    </row>
    <row r="8" spans="1:13" ht="7.5" customHeight="1">
      <c r="A8" s="1646"/>
      <c r="B8" s="1646"/>
      <c r="C8" s="1646"/>
      <c r="D8" s="29"/>
      <c r="E8" s="29"/>
      <c r="F8" s="29"/>
      <c r="G8" s="29"/>
      <c r="H8" s="29"/>
      <c r="I8" s="29"/>
      <c r="J8" s="29"/>
      <c r="K8" s="29"/>
      <c r="L8" s="29"/>
    </row>
    <row r="9" spans="1:13" ht="15.75" customHeight="1" thickBot="1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3" s="27" customFormat="1" ht="16.5" customHeight="1" thickTop="1">
      <c r="A10" s="1647" t="s">
        <v>155</v>
      </c>
      <c r="B10" s="1647"/>
      <c r="C10" s="1651">
        <f>MH1900_INFO!B9</f>
        <v>0</v>
      </c>
      <c r="D10" s="1651"/>
      <c r="E10" s="1652"/>
      <c r="F10" s="1616" t="s">
        <v>157</v>
      </c>
      <c r="G10" s="1617"/>
      <c r="H10" s="1617"/>
      <c r="I10" s="1612" t="s">
        <v>158</v>
      </c>
      <c r="J10" s="1604">
        <f>MH1900_INFO!B7</f>
        <v>0</v>
      </c>
      <c r="K10" s="1604"/>
      <c r="L10" s="1604"/>
    </row>
    <row r="11" spans="1:13" s="27" customFormat="1" ht="15" customHeight="1">
      <c r="A11" s="1648"/>
      <c r="B11" s="1648"/>
      <c r="C11" s="1653"/>
      <c r="D11" s="1653"/>
      <c r="E11" s="1654"/>
      <c r="F11" s="1618"/>
      <c r="G11" s="1619"/>
      <c r="H11" s="1619"/>
      <c r="I11" s="1613"/>
      <c r="J11" s="1605"/>
      <c r="K11" s="1605"/>
      <c r="L11" s="1605"/>
    </row>
    <row r="12" spans="1:13" s="27" customFormat="1" ht="15.75" customHeight="1">
      <c r="A12" s="1649" t="s">
        <v>156</v>
      </c>
      <c r="B12" s="1649"/>
      <c r="C12" s="1608">
        <f>MH1900_INFO!B10</f>
        <v>0</v>
      </c>
      <c r="D12" s="1608"/>
      <c r="E12" s="1609"/>
      <c r="F12" s="1618"/>
      <c r="G12" s="1619"/>
      <c r="H12" s="1619"/>
      <c r="I12" s="1614" t="s">
        <v>159</v>
      </c>
      <c r="J12" s="1606">
        <f>MH1900_INFO!B8</f>
        <v>0</v>
      </c>
      <c r="K12" s="1606"/>
      <c r="L12" s="1606"/>
    </row>
    <row r="13" spans="1:13" s="27" customFormat="1" ht="17.45" customHeight="1" thickBot="1">
      <c r="A13" s="1650"/>
      <c r="B13" s="1650"/>
      <c r="C13" s="1610"/>
      <c r="D13" s="1610"/>
      <c r="E13" s="1611"/>
      <c r="F13" s="1620"/>
      <c r="G13" s="1621"/>
      <c r="H13" s="1621"/>
      <c r="I13" s="1615"/>
      <c r="J13" s="1607"/>
      <c r="K13" s="1607"/>
      <c r="L13" s="1607"/>
    </row>
    <row r="14" spans="1:13" ht="17.45" customHeight="1" thickTop="1" thickBot="1">
      <c r="A14" s="1657" t="s">
        <v>161</v>
      </c>
      <c r="B14" s="1657"/>
      <c r="C14" s="1657"/>
      <c r="D14" s="1657"/>
      <c r="E14" s="1658"/>
      <c r="F14" s="33" t="s">
        <v>162</v>
      </c>
      <c r="G14" s="33" t="s">
        <v>132</v>
      </c>
      <c r="H14" s="32" t="s">
        <v>163</v>
      </c>
      <c r="I14" s="32" t="s">
        <v>164</v>
      </c>
      <c r="J14" s="32" t="s">
        <v>165</v>
      </c>
      <c r="K14" s="33" t="s">
        <v>166</v>
      </c>
      <c r="L14" s="33" t="s">
        <v>133</v>
      </c>
    </row>
    <row r="15" spans="1:13" ht="15.75" customHeight="1">
      <c r="A15" s="1640" t="s">
        <v>343</v>
      </c>
      <c r="B15" s="1640"/>
      <c r="C15" s="1640"/>
      <c r="D15" s="1640"/>
      <c r="E15" s="1641"/>
      <c r="F15" s="1622" t="s">
        <v>309</v>
      </c>
      <c r="G15" s="1622" t="s">
        <v>310</v>
      </c>
      <c r="H15" s="1622" t="s">
        <v>311</v>
      </c>
      <c r="I15" s="1622" t="s">
        <v>312</v>
      </c>
      <c r="J15" s="1622" t="s">
        <v>313</v>
      </c>
      <c r="K15" s="1622" t="s">
        <v>314</v>
      </c>
      <c r="L15" s="1625" t="s">
        <v>315</v>
      </c>
      <c r="M15" s="688"/>
    </row>
    <row r="16" spans="1:13" ht="17.45" customHeight="1">
      <c r="A16" s="1642"/>
      <c r="B16" s="1642"/>
      <c r="C16" s="1642"/>
      <c r="D16" s="1642"/>
      <c r="E16" s="1643"/>
      <c r="F16" s="1623"/>
      <c r="G16" s="1623"/>
      <c r="H16" s="1623"/>
      <c r="I16" s="1623"/>
      <c r="J16" s="1623"/>
      <c r="K16" s="1623"/>
      <c r="L16" s="1618"/>
      <c r="M16" s="688"/>
    </row>
    <row r="17" spans="1:13" ht="16.5" customHeight="1" thickBot="1">
      <c r="A17" s="1644"/>
      <c r="B17" s="1644"/>
      <c r="C17" s="1644"/>
      <c r="D17" s="1644"/>
      <c r="E17" s="1645"/>
      <c r="F17" s="1624"/>
      <c r="G17" s="1624"/>
      <c r="H17" s="1623"/>
      <c r="I17" s="1624"/>
      <c r="J17" s="1623"/>
      <c r="K17" s="1623"/>
      <c r="L17" s="1626"/>
      <c r="M17" s="688"/>
    </row>
    <row r="18" spans="1:13" s="27" customFormat="1" ht="23.25" customHeight="1">
      <c r="A18" s="1655" t="s">
        <v>296</v>
      </c>
      <c r="B18" s="1656"/>
      <c r="C18" s="1656"/>
      <c r="D18" s="1656"/>
      <c r="E18" s="1072"/>
      <c r="F18" s="248">
        <f>HADPeriod1Rate</f>
        <v>416.95</v>
      </c>
      <c r="G18" s="553" t="str">
        <f>HAD_Period1</f>
        <v>07/01/12 - 06/30/13</v>
      </c>
      <c r="H18" s="1055"/>
      <c r="I18" s="317">
        <f>F18*H18</f>
        <v>0</v>
      </c>
      <c r="J18" s="1056"/>
      <c r="K18" s="1056"/>
      <c r="L18" s="250" t="str">
        <f>IF(H18="","",I18+J18+K18)</f>
        <v/>
      </c>
      <c r="M18" s="689"/>
    </row>
    <row r="19" spans="1:13" s="27" customFormat="1" ht="23.25" hidden="1" customHeight="1">
      <c r="A19" s="1634"/>
      <c r="B19" s="1635"/>
      <c r="C19" s="1635"/>
      <c r="D19" s="1635"/>
      <c r="E19" s="1072"/>
      <c r="F19" s="248">
        <f>HADPeriod2Rate</f>
        <v>0</v>
      </c>
      <c r="G19" s="553">
        <f>HAD_Period2</f>
        <v>0</v>
      </c>
      <c r="H19" s="1057"/>
      <c r="I19" s="317">
        <f>F19*H19</f>
        <v>0</v>
      </c>
      <c r="J19" s="1058"/>
      <c r="K19" s="1058"/>
      <c r="L19" s="250" t="str">
        <f t="shared" ref="L19:L41" si="0">IF(H19="","",I19+J19+K19)</f>
        <v/>
      </c>
      <c r="M19" s="689"/>
    </row>
    <row r="20" spans="1:13" s="27" customFormat="1" ht="15.75" hidden="1" customHeight="1">
      <c r="A20" s="1634"/>
      <c r="B20" s="1635"/>
      <c r="C20" s="1635"/>
      <c r="D20" s="1635"/>
      <c r="E20" s="1072"/>
      <c r="F20" s="248">
        <f>HADPeriod2Rate</f>
        <v>0</v>
      </c>
      <c r="G20" s="553">
        <f>HAD_Period3</f>
        <v>0</v>
      </c>
      <c r="H20" s="1057"/>
      <c r="I20" s="317">
        <f t="shared" ref="I20:I41" si="1">F20*H20</f>
        <v>0</v>
      </c>
      <c r="J20" s="1058"/>
      <c r="K20" s="1058"/>
      <c r="L20" s="250" t="str">
        <f t="shared" si="0"/>
        <v/>
      </c>
      <c r="M20" s="689"/>
    </row>
    <row r="21" spans="1:13" s="27" customFormat="1" ht="16.5" hidden="1" customHeight="1">
      <c r="A21" s="1634"/>
      <c r="B21" s="1635"/>
      <c r="C21" s="1635"/>
      <c r="D21" s="1635"/>
      <c r="E21" s="1072"/>
      <c r="F21" s="1074">
        <f>HADPeriod2Rate</f>
        <v>0</v>
      </c>
      <c r="G21" s="1075">
        <f>HAD_Period4</f>
        <v>0</v>
      </c>
      <c r="H21" s="1076"/>
      <c r="I21" s="1077">
        <f t="shared" si="1"/>
        <v>0</v>
      </c>
      <c r="J21" s="1078"/>
      <c r="K21" s="1078"/>
      <c r="L21" s="250" t="str">
        <f t="shared" si="0"/>
        <v/>
      </c>
      <c r="M21" s="689"/>
    </row>
    <row r="22" spans="1:13" s="27" customFormat="1" ht="11.25">
      <c r="A22" s="1628"/>
      <c r="B22" s="1628"/>
      <c r="C22" s="1628"/>
      <c r="D22" s="1629"/>
      <c r="E22" s="1073"/>
      <c r="F22" s="1086"/>
      <c r="G22" s="1085"/>
      <c r="H22" s="1085"/>
      <c r="I22" s="1082"/>
      <c r="J22" s="1083"/>
      <c r="K22" s="1084" t="s">
        <v>344</v>
      </c>
      <c r="L22" s="316">
        <f>SUM(L18:L21)</f>
        <v>0</v>
      </c>
      <c r="M22" s="689"/>
    </row>
    <row r="23" spans="1:13" s="27" customFormat="1" ht="21.75" customHeight="1">
      <c r="A23" s="1634" t="s">
        <v>833</v>
      </c>
      <c r="B23" s="1635"/>
      <c r="C23" s="1635"/>
      <c r="D23" s="1635"/>
      <c r="E23" s="1072"/>
      <c r="F23" s="248">
        <f>HADPeriod1Rate</f>
        <v>416.95</v>
      </c>
      <c r="G23" s="1079" t="str">
        <f>HAD_Period1</f>
        <v>07/01/12 - 06/30/13</v>
      </c>
      <c r="H23" s="1080"/>
      <c r="I23" s="317">
        <f t="shared" si="1"/>
        <v>0</v>
      </c>
      <c r="J23" s="1081"/>
      <c r="K23" s="1081"/>
      <c r="L23" s="250" t="str">
        <f t="shared" si="0"/>
        <v/>
      </c>
      <c r="M23" s="689"/>
    </row>
    <row r="24" spans="1:13" s="27" customFormat="1" ht="21.75" hidden="1" customHeight="1">
      <c r="A24" s="1634"/>
      <c r="B24" s="1635"/>
      <c r="C24" s="1635"/>
      <c r="D24" s="1635"/>
      <c r="E24" s="1072"/>
      <c r="F24" s="248">
        <f>HADPeriod2Rate</f>
        <v>0</v>
      </c>
      <c r="G24" s="553">
        <f>HAD_Period2</f>
        <v>0</v>
      </c>
      <c r="H24" s="1057"/>
      <c r="I24" s="317">
        <f t="shared" si="1"/>
        <v>0</v>
      </c>
      <c r="J24" s="1058"/>
      <c r="K24" s="1058"/>
      <c r="L24" s="250" t="str">
        <f t="shared" si="0"/>
        <v/>
      </c>
      <c r="M24" s="689"/>
    </row>
    <row r="25" spans="1:13" s="27" customFormat="1" ht="16.5" hidden="1" customHeight="1">
      <c r="A25" s="1634"/>
      <c r="B25" s="1635"/>
      <c r="C25" s="1635"/>
      <c r="D25" s="1635"/>
      <c r="E25" s="1072"/>
      <c r="F25" s="248">
        <f>HADPeriod2Rate</f>
        <v>0</v>
      </c>
      <c r="G25" s="553">
        <f>HAD_Period3</f>
        <v>0</v>
      </c>
      <c r="H25" s="1057"/>
      <c r="I25" s="317">
        <f t="shared" si="1"/>
        <v>0</v>
      </c>
      <c r="J25" s="1058"/>
      <c r="K25" s="1058"/>
      <c r="L25" s="250" t="str">
        <f t="shared" si="0"/>
        <v/>
      </c>
      <c r="M25" s="689"/>
    </row>
    <row r="26" spans="1:13" s="27" customFormat="1" ht="16.5" hidden="1" customHeight="1">
      <c r="A26" s="1636"/>
      <c r="B26" s="1637"/>
      <c r="C26" s="1637"/>
      <c r="D26" s="1637"/>
      <c r="E26" s="1072"/>
      <c r="F26" s="248">
        <f>HADPeriod2Rate</f>
        <v>0</v>
      </c>
      <c r="G26" s="553">
        <f>HAD_Period4</f>
        <v>0</v>
      </c>
      <c r="H26" s="1057"/>
      <c r="I26" s="317">
        <f t="shared" si="1"/>
        <v>0</v>
      </c>
      <c r="J26" s="1058"/>
      <c r="K26" s="1058"/>
      <c r="L26" s="250" t="str">
        <f t="shared" si="0"/>
        <v/>
      </c>
      <c r="M26" s="689"/>
    </row>
    <row r="27" spans="1:13" s="27" customFormat="1" ht="11.25" customHeight="1">
      <c r="A27" s="1069"/>
      <c r="B27" s="550"/>
      <c r="C27" s="550"/>
      <c r="D27" s="550"/>
      <c r="E27" s="1087"/>
      <c r="F27" s="1070"/>
      <c r="G27" s="551"/>
      <c r="H27" s="862"/>
      <c r="I27" s="862"/>
      <c r="J27" s="862"/>
      <c r="K27" s="1148" t="s">
        <v>344</v>
      </c>
      <c r="L27" s="863">
        <f>SUM(L23:L26)</f>
        <v>0</v>
      </c>
      <c r="M27" s="689"/>
    </row>
    <row r="28" spans="1:13" s="27" customFormat="1" ht="25.5" customHeight="1">
      <c r="A28" s="1632" t="s">
        <v>834</v>
      </c>
      <c r="B28" s="1633"/>
      <c r="C28" s="1633"/>
      <c r="D28" s="1633"/>
      <c r="E28" s="1072"/>
      <c r="F28" s="248">
        <f>HADPeriod1Rate</f>
        <v>416.95</v>
      </c>
      <c r="G28" s="553" t="str">
        <f>HAD_Period1</f>
        <v>07/01/12 - 06/30/13</v>
      </c>
      <c r="H28" s="1059"/>
      <c r="I28" s="552">
        <f t="shared" si="1"/>
        <v>0</v>
      </c>
      <c r="J28" s="1060"/>
      <c r="K28" s="1061"/>
      <c r="L28" s="687" t="str">
        <f t="shared" si="0"/>
        <v/>
      </c>
      <c r="M28" s="689"/>
    </row>
    <row r="29" spans="1:13" s="27" customFormat="1" ht="25.5" hidden="1" customHeight="1">
      <c r="A29" s="1634"/>
      <c r="B29" s="1635"/>
      <c r="C29" s="1635"/>
      <c r="D29" s="1635"/>
      <c r="E29" s="1072"/>
      <c r="F29" s="248">
        <f>HADPeriod2Rate</f>
        <v>0</v>
      </c>
      <c r="G29" s="553">
        <f>HAD_Period2</f>
        <v>0</v>
      </c>
      <c r="H29" s="1059"/>
      <c r="I29" s="552">
        <f t="shared" si="1"/>
        <v>0</v>
      </c>
      <c r="J29" s="1060"/>
      <c r="K29" s="1061"/>
      <c r="L29" s="687" t="str">
        <f t="shared" si="0"/>
        <v/>
      </c>
      <c r="M29" s="689"/>
    </row>
    <row r="30" spans="1:13" s="27" customFormat="1" ht="15.75" hidden="1" customHeight="1">
      <c r="A30" s="1634"/>
      <c r="B30" s="1635"/>
      <c r="C30" s="1635"/>
      <c r="D30" s="1635"/>
      <c r="E30" s="1072"/>
      <c r="F30" s="248">
        <f>HADPeriod2Rate</f>
        <v>0</v>
      </c>
      <c r="G30" s="553">
        <f>HAD_Period3</f>
        <v>0</v>
      </c>
      <c r="H30" s="1059"/>
      <c r="I30" s="552">
        <f t="shared" si="1"/>
        <v>0</v>
      </c>
      <c r="J30" s="1060"/>
      <c r="K30" s="1061"/>
      <c r="L30" s="687" t="str">
        <f t="shared" si="0"/>
        <v/>
      </c>
      <c r="M30" s="689"/>
    </row>
    <row r="31" spans="1:13" s="27" customFormat="1" ht="15.75" hidden="1" customHeight="1">
      <c r="A31" s="1636"/>
      <c r="B31" s="1637"/>
      <c r="C31" s="1637"/>
      <c r="D31" s="1637"/>
      <c r="E31" s="1072"/>
      <c r="F31" s="248">
        <f>HADPeriod2Rate</f>
        <v>0</v>
      </c>
      <c r="G31" s="553">
        <f>HAD_Period4</f>
        <v>0</v>
      </c>
      <c r="H31" s="1059"/>
      <c r="I31" s="552">
        <f t="shared" si="1"/>
        <v>0</v>
      </c>
      <c r="J31" s="1060"/>
      <c r="K31" s="1061"/>
      <c r="L31" s="687" t="str">
        <f t="shared" si="0"/>
        <v/>
      </c>
      <c r="M31" s="689"/>
    </row>
    <row r="32" spans="1:13" s="27" customFormat="1" ht="15.75" customHeight="1">
      <c r="A32" s="1630"/>
      <c r="B32" s="1631"/>
      <c r="C32" s="1631"/>
      <c r="D32" s="1631"/>
      <c r="E32" s="1087"/>
      <c r="F32" s="1070"/>
      <c r="G32" s="34"/>
      <c r="H32" s="249"/>
      <c r="I32" s="35"/>
      <c r="J32" s="251"/>
      <c r="K32" s="252" t="s">
        <v>344</v>
      </c>
      <c r="L32" s="316">
        <f>SUM(L28:L31)</f>
        <v>0</v>
      </c>
      <c r="M32" s="689"/>
    </row>
    <row r="33" spans="1:13" s="27" customFormat="1" ht="23.25" customHeight="1">
      <c r="A33" s="1632" t="s">
        <v>835</v>
      </c>
      <c r="B33" s="1633"/>
      <c r="C33" s="1633"/>
      <c r="D33" s="1633"/>
      <c r="E33" s="1072"/>
      <c r="F33" s="248">
        <f>HADPeriod1Rate</f>
        <v>416.95</v>
      </c>
      <c r="G33" s="553" t="str">
        <f>HAD_Period1</f>
        <v>07/01/12 - 06/30/13</v>
      </c>
      <c r="H33" s="1057"/>
      <c r="I33" s="317">
        <f t="shared" si="1"/>
        <v>0</v>
      </c>
      <c r="J33" s="1058"/>
      <c r="K33" s="1058"/>
      <c r="L33" s="250" t="str">
        <f t="shared" si="0"/>
        <v/>
      </c>
      <c r="M33" s="689"/>
    </row>
    <row r="34" spans="1:13" s="27" customFormat="1" ht="23.25" hidden="1" customHeight="1">
      <c r="A34" s="1634"/>
      <c r="B34" s="1635"/>
      <c r="C34" s="1635"/>
      <c r="D34" s="1635"/>
      <c r="E34" s="1072"/>
      <c r="F34" s="248">
        <f>HADPeriod2Rate</f>
        <v>0</v>
      </c>
      <c r="G34" s="553">
        <f>HAD_Period2</f>
        <v>0</v>
      </c>
      <c r="H34" s="1057"/>
      <c r="I34" s="317">
        <f t="shared" si="1"/>
        <v>0</v>
      </c>
      <c r="J34" s="1062"/>
      <c r="K34" s="1062"/>
      <c r="L34" s="250" t="str">
        <f>IF(H34="","",I34+$J$34+$K$34)</f>
        <v/>
      </c>
      <c r="M34" s="689"/>
    </row>
    <row r="35" spans="1:13" s="27" customFormat="1" ht="11.25" hidden="1" customHeight="1">
      <c r="A35" s="1634"/>
      <c r="B35" s="1635"/>
      <c r="C35" s="1635"/>
      <c r="D35" s="1635"/>
      <c r="E35" s="1072"/>
      <c r="F35" s="248">
        <f>HADPeriod2Rate</f>
        <v>0</v>
      </c>
      <c r="G35" s="553">
        <f>HAD_Period3</f>
        <v>0</v>
      </c>
      <c r="H35" s="1057"/>
      <c r="I35" s="317">
        <f t="shared" si="1"/>
        <v>0</v>
      </c>
      <c r="J35" s="1063"/>
      <c r="K35" s="1063"/>
      <c r="L35" s="250" t="str">
        <f>IF(H35="","",I35+$J$35+$K$35)</f>
        <v/>
      </c>
      <c r="M35" s="689"/>
    </row>
    <row r="36" spans="1:13" s="27" customFormat="1" ht="16.5" hidden="1" customHeight="1">
      <c r="A36" s="1636"/>
      <c r="B36" s="1637"/>
      <c r="C36" s="1637"/>
      <c r="D36" s="1637"/>
      <c r="E36" s="1072"/>
      <c r="F36" s="248">
        <f>HADPeriod2Rate</f>
        <v>0</v>
      </c>
      <c r="G36" s="553">
        <f>HAD_Period4</f>
        <v>0</v>
      </c>
      <c r="H36" s="1057"/>
      <c r="I36" s="317">
        <f t="shared" si="1"/>
        <v>0</v>
      </c>
      <c r="J36" s="1058"/>
      <c r="K36" s="1058"/>
      <c r="L36" s="250" t="str">
        <f t="shared" si="0"/>
        <v/>
      </c>
      <c r="M36" s="689"/>
    </row>
    <row r="37" spans="1:13" s="27" customFormat="1" ht="11.25">
      <c r="A37" s="1630"/>
      <c r="B37" s="1631"/>
      <c r="C37" s="1631"/>
      <c r="D37" s="1631"/>
      <c r="E37" s="1087"/>
      <c r="F37" s="1070"/>
      <c r="G37" s="34"/>
      <c r="H37" s="249"/>
      <c r="I37" s="35"/>
      <c r="J37" s="251"/>
      <c r="K37" s="252" t="s">
        <v>344</v>
      </c>
      <c r="L37" s="316">
        <f>SUM(L33:L36)</f>
        <v>0</v>
      </c>
      <c r="M37" s="689"/>
    </row>
    <row r="38" spans="1:13" s="27" customFormat="1" ht="22.5" customHeight="1">
      <c r="A38" s="1632" t="s">
        <v>836</v>
      </c>
      <c r="B38" s="1633"/>
      <c r="C38" s="1633"/>
      <c r="D38" s="1633"/>
      <c r="E38" s="1072"/>
      <c r="F38" s="248">
        <f>HADPeriod1Rate</f>
        <v>416.95</v>
      </c>
      <c r="G38" s="553" t="str">
        <f>HAD_Period1</f>
        <v>07/01/12 - 06/30/13</v>
      </c>
      <c r="H38" s="1057"/>
      <c r="I38" s="317">
        <f t="shared" si="1"/>
        <v>0</v>
      </c>
      <c r="J38" s="1058"/>
      <c r="K38" s="1058"/>
      <c r="L38" s="250" t="str">
        <f t="shared" si="0"/>
        <v/>
      </c>
      <c r="M38" s="689"/>
    </row>
    <row r="39" spans="1:13" s="27" customFormat="1" ht="22.5" hidden="1" customHeight="1">
      <c r="A39" s="1634"/>
      <c r="B39" s="1635"/>
      <c r="C39" s="1635"/>
      <c r="D39" s="1635"/>
      <c r="E39" s="1072"/>
      <c r="F39" s="248">
        <f>HADPeriod2Rate</f>
        <v>0</v>
      </c>
      <c r="G39" s="553">
        <f>HAD_Period2</f>
        <v>0</v>
      </c>
      <c r="H39" s="1057"/>
      <c r="I39" s="317">
        <f t="shared" si="1"/>
        <v>0</v>
      </c>
      <c r="J39" s="1058"/>
      <c r="K39" s="1058"/>
      <c r="L39" s="250" t="str">
        <f t="shared" si="0"/>
        <v/>
      </c>
      <c r="M39" s="689"/>
    </row>
    <row r="40" spans="1:13" s="27" customFormat="1" ht="12" hidden="1" customHeight="1">
      <c r="A40" s="1634"/>
      <c r="B40" s="1635"/>
      <c r="C40" s="1635"/>
      <c r="D40" s="1635"/>
      <c r="E40" s="1072"/>
      <c r="F40" s="248">
        <f>HADPeriod2Rate</f>
        <v>0</v>
      </c>
      <c r="G40" s="553">
        <f>HAD_Period3</f>
        <v>0</v>
      </c>
      <c r="H40" s="1057"/>
      <c r="I40" s="317">
        <f t="shared" si="1"/>
        <v>0</v>
      </c>
      <c r="J40" s="1058"/>
      <c r="K40" s="1058"/>
      <c r="L40" s="250" t="str">
        <f t="shared" si="0"/>
        <v/>
      </c>
      <c r="M40" s="689"/>
    </row>
    <row r="41" spans="1:13" s="27" customFormat="1" ht="12" hidden="1" customHeight="1">
      <c r="A41" s="1636"/>
      <c r="B41" s="1637"/>
      <c r="C41" s="1637"/>
      <c r="D41" s="1637"/>
      <c r="E41" s="1072"/>
      <c r="F41" s="248">
        <f>HADPeriod2Rate</f>
        <v>0</v>
      </c>
      <c r="G41" s="553">
        <f>HAD_Period4</f>
        <v>0</v>
      </c>
      <c r="H41" s="1057"/>
      <c r="I41" s="317">
        <f t="shared" si="1"/>
        <v>0</v>
      </c>
      <c r="J41" s="1058"/>
      <c r="K41" s="1058"/>
      <c r="L41" s="250" t="str">
        <f t="shared" si="0"/>
        <v/>
      </c>
      <c r="M41" s="689"/>
    </row>
    <row r="42" spans="1:13" s="27" customFormat="1" ht="12" customHeight="1">
      <c r="A42" s="1630"/>
      <c r="B42" s="1631"/>
      <c r="C42" s="1631"/>
      <c r="D42" s="1631"/>
      <c r="E42" s="1087"/>
      <c r="F42" s="1070"/>
      <c r="G42" s="34"/>
      <c r="H42" s="208"/>
      <c r="I42" s="35"/>
      <c r="J42" s="209"/>
      <c r="K42" s="213" t="s">
        <v>344</v>
      </c>
      <c r="L42" s="316">
        <f>SUM(L38:L41)</f>
        <v>0</v>
      </c>
      <c r="M42" s="689"/>
    </row>
    <row r="43" spans="1:13" s="27" customFormat="1" ht="21.75" customHeight="1">
      <c r="A43" s="1632" t="s">
        <v>241</v>
      </c>
      <c r="B43" s="1633"/>
      <c r="C43" s="1633"/>
      <c r="D43" s="1633"/>
      <c r="E43" s="1072"/>
      <c r="F43" s="248">
        <f>HADPeriod1Rate</f>
        <v>416.95</v>
      </c>
      <c r="G43" s="553" t="str">
        <f>HAD_Period1</f>
        <v>07/01/12 - 06/30/13</v>
      </c>
      <c r="H43" s="1057"/>
      <c r="I43" s="317">
        <f>F43*H43</f>
        <v>0</v>
      </c>
      <c r="J43" s="1058"/>
      <c r="K43" s="1058"/>
      <c r="L43" s="250" t="str">
        <f>IF(H43="","",I43+J43+K43)</f>
        <v/>
      </c>
      <c r="M43" s="689"/>
    </row>
    <row r="44" spans="1:13" s="27" customFormat="1" ht="21.75" hidden="1" customHeight="1">
      <c r="A44" s="1634"/>
      <c r="B44" s="1635"/>
      <c r="C44" s="1635"/>
      <c r="D44" s="1635"/>
      <c r="E44" s="1072"/>
      <c r="F44" s="248">
        <f>HADPeriod2Rate</f>
        <v>0</v>
      </c>
      <c r="G44" s="553">
        <f>HAD_Period2</f>
        <v>0</v>
      </c>
      <c r="H44" s="1057"/>
      <c r="I44" s="317">
        <f>F44*H44</f>
        <v>0</v>
      </c>
      <c r="J44" s="1058"/>
      <c r="K44" s="1058"/>
      <c r="L44" s="250" t="str">
        <f>IF(H44="","",I44+J44+K44)</f>
        <v/>
      </c>
      <c r="M44" s="689"/>
    </row>
    <row r="45" spans="1:13" s="27" customFormat="1" ht="21.75" hidden="1" customHeight="1">
      <c r="A45" s="1634"/>
      <c r="B45" s="1635"/>
      <c r="C45" s="1635"/>
      <c r="D45" s="1635"/>
      <c r="E45" s="1072"/>
      <c r="F45" s="248">
        <f>HADPeriod2Rate</f>
        <v>0</v>
      </c>
      <c r="G45" s="553">
        <f>HAD_Period3</f>
        <v>0</v>
      </c>
      <c r="H45" s="1057"/>
      <c r="I45" s="317">
        <f>F45*H45</f>
        <v>0</v>
      </c>
      <c r="J45" s="1058"/>
      <c r="K45" s="1058"/>
      <c r="L45" s="250" t="str">
        <f>IF(H45="","",I45+J45+K45)</f>
        <v/>
      </c>
      <c r="M45" s="689"/>
    </row>
    <row r="46" spans="1:13" s="27" customFormat="1" ht="21.75" hidden="1" customHeight="1" thickBot="1">
      <c r="A46" s="1638"/>
      <c r="B46" s="1639"/>
      <c r="C46" s="1639"/>
      <c r="D46" s="1639"/>
      <c r="E46" s="1072"/>
      <c r="F46" s="248">
        <f>HADPeriod2Rate</f>
        <v>0</v>
      </c>
      <c r="G46" s="553">
        <f>HAD_Period4</f>
        <v>0</v>
      </c>
      <c r="H46" s="1057"/>
      <c r="I46" s="317">
        <f>F46*H46</f>
        <v>0</v>
      </c>
      <c r="J46" s="1058"/>
      <c r="K46" s="1058"/>
      <c r="L46" s="250" t="str">
        <f>IF(H46="","",I46+J46+K46)</f>
        <v/>
      </c>
      <c r="M46" s="689"/>
    </row>
    <row r="47" spans="1:13" s="27" customFormat="1" ht="16.5" customHeight="1">
      <c r="A47" s="1627"/>
      <c r="B47" s="1627"/>
      <c r="C47" s="1627"/>
      <c r="D47" s="1627"/>
      <c r="E47" s="1087"/>
      <c r="F47" s="1070"/>
      <c r="G47" s="34"/>
      <c r="H47" s="208"/>
      <c r="I47" s="35"/>
      <c r="J47" s="209"/>
      <c r="K47" s="213" t="s">
        <v>344</v>
      </c>
      <c r="L47" s="316">
        <f>SUM(L43:L46)</f>
        <v>0</v>
      </c>
      <c r="M47" s="689"/>
    </row>
    <row r="48" spans="1:13" s="27" customFormat="1" ht="22.7" customHeight="1">
      <c r="A48" s="296"/>
      <c r="B48" s="296"/>
      <c r="C48" s="296"/>
      <c r="D48" s="296"/>
      <c r="E48" s="1071"/>
      <c r="F48" s="296"/>
      <c r="G48" s="296"/>
      <c r="H48" s="297" t="s">
        <v>275</v>
      </c>
      <c r="I48" s="314">
        <f>SUM(I18:I44)</f>
        <v>0</v>
      </c>
      <c r="J48" s="314">
        <f>SUM(J18:J44)</f>
        <v>0</v>
      </c>
      <c r="K48" s="314">
        <f>SUM(K18:K44)</f>
        <v>0</v>
      </c>
      <c r="L48" s="315">
        <f>SUM(L22,L27,L32,L37,L42,L47)</f>
        <v>0</v>
      </c>
      <c r="M48" s="689"/>
    </row>
    <row r="49" spans="1:1" ht="14.25">
      <c r="A49" s="36"/>
    </row>
  </sheetData>
  <sheetProtection password="F140" sheet="1" objects="1" scenarios="1"/>
  <customSheetViews>
    <customSheetView guid="{3C347D85-A9C8-40DE-8556-FF44E8446C58}" scale="75" showGridLines="0" fitToPage="1" showRuler="0">
      <selection activeCell="F18" sqref="F18"/>
      <pageMargins left="0.5" right="0.5" top="0.5" bottom="0.5" header="0.5" footer="0.5"/>
      <printOptions horizontalCentered="1" verticalCentered="1"/>
      <pageSetup paperSize="5" scale="89" orientation="landscape" r:id="rId1"/>
      <headerFooter alignWithMargins="0">
        <oddFooter>&amp;L&amp;"Arial"&amp;08J:\Tst\CFRS\DEVELMNT\CR20042005\CFRS_20042005_CC99999X_(V8.01Beta)_Detail_Template.xls&amp;R&amp;"Arial"&amp;08&amp;A</oddFooter>
      </headerFooter>
    </customSheetView>
    <customSheetView guid="{39467F21-71F3-11D4-88B2-DA4501A98828}" scale="50" showRuler="0" topLeftCell="A10">
      <selection activeCell="A6" sqref="A6"/>
      <pageMargins left="0.75" right="0.75" top="1" bottom="1" header="0.5" footer="0.5"/>
      <pageSetup orientation="portrait" r:id="rId2"/>
      <headerFooter alignWithMargins="0"/>
    </customSheetView>
  </customSheetViews>
  <mergeCells count="30">
    <mergeCell ref="A8:C8"/>
    <mergeCell ref="A28:D31"/>
    <mergeCell ref="A23:D26"/>
    <mergeCell ref="A10:B11"/>
    <mergeCell ref="A12:B13"/>
    <mergeCell ref="C10:E11"/>
    <mergeCell ref="A18:D21"/>
    <mergeCell ref="A14:E14"/>
    <mergeCell ref="F15:F17"/>
    <mergeCell ref="A47:D47"/>
    <mergeCell ref="A22:D22"/>
    <mergeCell ref="A42:D42"/>
    <mergeCell ref="A38:D41"/>
    <mergeCell ref="A43:D46"/>
    <mergeCell ref="A37:D37"/>
    <mergeCell ref="A33:D36"/>
    <mergeCell ref="A32:D32"/>
    <mergeCell ref="A15:E17"/>
    <mergeCell ref="J15:J17"/>
    <mergeCell ref="G15:G17"/>
    <mergeCell ref="H15:H17"/>
    <mergeCell ref="L15:L17"/>
    <mergeCell ref="K15:K17"/>
    <mergeCell ref="I15:I17"/>
    <mergeCell ref="J10:L11"/>
    <mergeCell ref="J12:L13"/>
    <mergeCell ref="C12:E13"/>
    <mergeCell ref="I10:I11"/>
    <mergeCell ref="I12:I13"/>
    <mergeCell ref="F10:H13"/>
  </mergeCells>
  <phoneticPr fontId="0" type="noConversion"/>
  <dataValidations count="1">
    <dataValidation type="custom" allowBlank="1" showErrorMessage="1" errorTitle="Wrong Data Entered" error="Please enter a positive number!" sqref="H18:H21 H23:H31 H33:H36 H38:H41 J18:K21 J38:K41 J33:K36 J23:K26 J28:K31 I27:J27 L27 H43:H46 J43:K46">
      <formula1>AND(ISNUMBER(H18),H18&gt;=0)</formula1>
    </dataValidation>
  </dataValidations>
  <pageMargins left="0.5" right="0.5" top="0.5" bottom="0.5" header="0.5" footer="0.5"/>
  <pageSetup paperSize="5" scale="83" orientation="landscape" r:id="rId3"/>
  <headerFooter alignWithMargins="0">
    <oddFooter>&amp;R&amp;"Arial,Regular"&amp;8MH1991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6" r:id="rId6" name="btn2">
              <controlPr defaultSize="0" print="0" autoFill="0" autoPict="0" macro="[0]!GotoMH1961">
                <anchor moveWithCells="1">
                  <from>
                    <xdr:col>6</xdr:col>
                    <xdr:colOff>314325</xdr:colOff>
                    <xdr:row>49</xdr:row>
                    <xdr:rowOff>47625</xdr:rowOff>
                  </from>
                  <to>
                    <xdr:col>7</xdr:col>
                    <xdr:colOff>352425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7" name="Button 5">
              <controlPr defaultSize="0" print="0" autoFill="0" autoPict="0" macro="[0]!GotoMH1901_Schedule_B">
                <anchor moveWithCells="1">
                  <from>
                    <xdr:col>2</xdr:col>
                    <xdr:colOff>390525</xdr:colOff>
                    <xdr:row>49</xdr:row>
                    <xdr:rowOff>9525</xdr:rowOff>
                  </from>
                  <to>
                    <xdr:col>6</xdr:col>
                    <xdr:colOff>257175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8" name="Button 6">
              <controlPr defaultSize="0" print="0" autoFill="0" autoPict="0" macro="[0]!GotoHOME">
                <anchor moveWithCells="1">
                  <from>
                    <xdr:col>0</xdr:col>
                    <xdr:colOff>114300</xdr:colOff>
                    <xdr:row>49</xdr:row>
                    <xdr:rowOff>9525</xdr:rowOff>
                  </from>
                  <to>
                    <xdr:col>2</xdr:col>
                    <xdr:colOff>171450</xdr:colOff>
                    <xdr:row>51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26">
    <pageSetUpPr fitToPage="1"/>
  </sheetPr>
  <dimension ref="A1:P46"/>
  <sheetViews>
    <sheetView zoomScale="75" zoomScaleNormal="75" workbookViewId="0"/>
  </sheetViews>
  <sheetFormatPr defaultColWidth="7" defaultRowHeight="15"/>
  <cols>
    <col min="1" max="3" width="7" style="279" customWidth="1"/>
    <col min="4" max="4" width="27" style="279" customWidth="1"/>
    <col min="5" max="14" width="12.77734375" style="279" customWidth="1"/>
    <col min="15" max="15" width="7" style="279" customWidth="1"/>
    <col min="16" max="16" width="7" style="67" customWidth="1"/>
    <col min="17" max="16384" width="7" style="279"/>
  </cols>
  <sheetData>
    <row r="1" spans="1:16" s="293" customFormat="1" ht="19.5" customHeight="1" thickBot="1">
      <c r="A1" s="504" t="s">
        <v>624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6"/>
      <c r="N1" s="456"/>
      <c r="O1" s="456"/>
      <c r="P1" s="507" t="s">
        <v>1012</v>
      </c>
    </row>
    <row r="2" spans="1:16" s="293" customFormat="1" ht="19.5" customHeight="1" thickTop="1">
      <c r="A2" s="505" t="s">
        <v>455</v>
      </c>
      <c r="B2"/>
      <c r="C2"/>
      <c r="D2"/>
      <c r="E2"/>
      <c r="F2"/>
      <c r="G2"/>
      <c r="H2"/>
      <c r="I2"/>
      <c r="J2"/>
      <c r="K2"/>
      <c r="L2"/>
      <c r="M2"/>
      <c r="N2"/>
      <c r="P2" s="67"/>
    </row>
    <row r="3" spans="1:16" s="293" customFormat="1" ht="19.5" customHeight="1">
      <c r="A3" s="503" t="s">
        <v>458</v>
      </c>
      <c r="B3"/>
      <c r="C3"/>
      <c r="D3"/>
      <c r="E3"/>
      <c r="F3"/>
      <c r="G3"/>
      <c r="H3"/>
      <c r="I3"/>
      <c r="J3"/>
      <c r="K3"/>
      <c r="L3"/>
      <c r="M3"/>
      <c r="N3"/>
      <c r="P3" s="67"/>
    </row>
    <row r="4" spans="1:16" s="293" customFormat="1" ht="19.5" customHeight="1">
      <c r="A4" s="506" t="s">
        <v>854</v>
      </c>
      <c r="B4"/>
      <c r="C4"/>
      <c r="D4"/>
      <c r="E4"/>
      <c r="F4"/>
      <c r="G4"/>
      <c r="H4"/>
      <c r="I4"/>
      <c r="J4"/>
      <c r="K4"/>
      <c r="L4"/>
      <c r="M4"/>
      <c r="P4" s="508" t="str">
        <f>"FISCAL YEAR "&amp; FiscalYear_with_Dash</f>
        <v>FISCAL YEAR 2012 - 2013</v>
      </c>
    </row>
    <row r="5" spans="1:16" s="277" customFormat="1" ht="15.75" customHeight="1">
      <c r="A5" s="278"/>
      <c r="J5" s="279"/>
      <c r="K5" s="279"/>
      <c r="P5" s="67"/>
    </row>
    <row r="6" spans="1:16" s="281" customFormat="1" ht="15.95" customHeight="1">
      <c r="A6" s="278"/>
      <c r="B6" s="277"/>
      <c r="C6" s="280" t="s">
        <v>174</v>
      </c>
      <c r="D6" s="344">
        <f>County_Name</f>
        <v>0</v>
      </c>
      <c r="E6" s="304"/>
      <c r="F6" s="277"/>
      <c r="G6" s="277"/>
      <c r="H6" s="277"/>
      <c r="I6" s="277"/>
      <c r="J6" s="279"/>
      <c r="K6" s="279"/>
      <c r="M6" s="276"/>
      <c r="N6" s="277"/>
      <c r="P6" s="67"/>
    </row>
    <row r="7" spans="1:16" s="281" customFormat="1" ht="15.95" customHeight="1">
      <c r="A7" s="278"/>
      <c r="B7" s="277"/>
      <c r="C7" s="280" t="s">
        <v>175</v>
      </c>
      <c r="D7" s="344">
        <f>County_Code</f>
        <v>0</v>
      </c>
      <c r="E7" s="304"/>
      <c r="F7" s="277"/>
      <c r="G7" s="277"/>
      <c r="H7" s="277"/>
      <c r="I7" s="277"/>
      <c r="J7" s="279"/>
      <c r="K7" s="279"/>
      <c r="P7" s="67"/>
    </row>
    <row r="8" spans="1:16" s="281" customFormat="1" ht="4.1500000000000004" customHeight="1">
      <c r="D8" s="333"/>
      <c r="N8" s="280"/>
      <c r="P8" s="67"/>
    </row>
    <row r="9" spans="1:16" s="931" customFormat="1" ht="15" customHeight="1">
      <c r="A9" s="926"/>
      <c r="B9" s="927"/>
      <c r="C9" s="928" t="s">
        <v>176</v>
      </c>
      <c r="D9" s="929">
        <f>MH1900_INFO!B7</f>
        <v>0</v>
      </c>
      <c r="E9" s="930" t="s">
        <v>428</v>
      </c>
      <c r="F9" s="930" t="s">
        <v>162</v>
      </c>
      <c r="G9" s="930" t="s">
        <v>132</v>
      </c>
      <c r="H9" s="930" t="s">
        <v>163</v>
      </c>
      <c r="I9" s="930" t="s">
        <v>164</v>
      </c>
      <c r="J9" s="930" t="s">
        <v>165</v>
      </c>
      <c r="K9" s="930" t="s">
        <v>166</v>
      </c>
      <c r="L9" s="930" t="s">
        <v>133</v>
      </c>
      <c r="M9" s="930" t="s">
        <v>167</v>
      </c>
      <c r="N9" s="930" t="s">
        <v>168</v>
      </c>
      <c r="P9" s="932"/>
    </row>
    <row r="10" spans="1:16" s="937" customFormat="1" ht="15" customHeight="1">
      <c r="A10" s="926"/>
      <c r="B10" s="927"/>
      <c r="C10" s="928" t="s">
        <v>346</v>
      </c>
      <c r="D10" s="929">
        <f>MH1900_INFO!B8</f>
        <v>0</v>
      </c>
      <c r="E10" s="1660" t="s">
        <v>1073</v>
      </c>
      <c r="F10" s="1100"/>
      <c r="G10" s="934" t="s">
        <v>347</v>
      </c>
      <c r="H10" s="935"/>
      <c r="I10" s="935"/>
      <c r="J10" s="935"/>
      <c r="K10" s="935"/>
      <c r="L10" s="935"/>
      <c r="M10" s="936"/>
      <c r="N10" s="1665" t="s">
        <v>866</v>
      </c>
      <c r="P10" s="932"/>
    </row>
    <row r="11" spans="1:16" s="937" customFormat="1" ht="15" customHeight="1">
      <c r="A11" s="938"/>
      <c r="B11" s="939"/>
      <c r="C11" s="939"/>
      <c r="D11" s="940"/>
      <c r="E11" s="1661"/>
      <c r="F11" s="1662" t="s">
        <v>1049</v>
      </c>
      <c r="G11" s="933" t="s">
        <v>773</v>
      </c>
      <c r="H11" s="933" t="s">
        <v>773</v>
      </c>
      <c r="I11" s="933" t="s">
        <v>774</v>
      </c>
      <c r="J11" s="933" t="s">
        <v>775</v>
      </c>
      <c r="K11" s="933" t="s">
        <v>864</v>
      </c>
      <c r="L11" s="933" t="s">
        <v>231</v>
      </c>
      <c r="M11" s="933" t="s">
        <v>865</v>
      </c>
      <c r="N11" s="1666"/>
      <c r="P11" s="932"/>
    </row>
    <row r="12" spans="1:16" s="945" customFormat="1" ht="36.75" customHeight="1">
      <c r="A12" s="941"/>
      <c r="B12" s="942"/>
      <c r="C12" s="942"/>
      <c r="D12" s="943"/>
      <c r="E12" s="1451"/>
      <c r="F12" s="1451"/>
      <c r="G12" s="1098" t="s">
        <v>40</v>
      </c>
      <c r="H12" s="1098" t="s">
        <v>608</v>
      </c>
      <c r="I12" s="1098" t="s">
        <v>863</v>
      </c>
      <c r="J12" s="1098" t="s">
        <v>614</v>
      </c>
      <c r="K12" s="1098" t="s">
        <v>615</v>
      </c>
      <c r="L12" s="1099" t="s">
        <v>233</v>
      </c>
      <c r="M12" s="1098" t="s">
        <v>616</v>
      </c>
      <c r="N12" s="1667"/>
      <c r="O12" s="944"/>
      <c r="P12" s="985" t="s">
        <v>348</v>
      </c>
    </row>
    <row r="13" spans="1:16" s="945" customFormat="1" ht="15.95" customHeight="1">
      <c r="A13" s="946">
        <v>1</v>
      </c>
      <c r="B13" s="1663" t="s">
        <v>211</v>
      </c>
      <c r="C13" s="1659"/>
      <c r="D13" s="1664"/>
      <c r="E13" s="947">
        <f>SUM('MH1960'!N40:N43)</f>
        <v>0</v>
      </c>
      <c r="F13" s="947">
        <f>SUM('MH1960'!N45:N47)</f>
        <v>0</v>
      </c>
      <c r="G13" s="948">
        <f ca="1">MH1966_HOSPINPT!E15+MH1966_HOSPINPT!F15</f>
        <v>0</v>
      </c>
      <c r="H13" s="948">
        <f>'MH1966_MODE5(OTHR)'!E15</f>
        <v>0</v>
      </c>
      <c r="I13" s="948">
        <f>MH1966_MODE10!G15</f>
        <v>0</v>
      </c>
      <c r="J13" s="948">
        <f>'MH1966_MODE15_(1)'!G15+'MH1966_MODE15_(2)'!E15</f>
        <v>0</v>
      </c>
      <c r="K13" s="948">
        <f>'MH1964'!F18</f>
        <v>0</v>
      </c>
      <c r="L13" s="947">
        <f>MH1966_MODE55!E15</f>
        <v>0</v>
      </c>
      <c r="M13" s="948">
        <f>'MH1964'!F20</f>
        <v>0</v>
      </c>
      <c r="N13" s="947">
        <f ca="1">SUM(E13:M13)</f>
        <v>0</v>
      </c>
      <c r="P13" s="986"/>
    </row>
    <row r="14" spans="1:16" s="945" customFormat="1" ht="15.95" customHeight="1">
      <c r="A14" s="946">
        <v>2</v>
      </c>
      <c r="B14" s="1663" t="s">
        <v>566</v>
      </c>
      <c r="C14" s="1659"/>
      <c r="D14" s="1664"/>
      <c r="E14" s="949"/>
      <c r="F14" s="950"/>
      <c r="G14" s="1064"/>
      <c r="H14" s="1064"/>
      <c r="I14" s="1064"/>
      <c r="J14" s="1064"/>
      <c r="K14" s="1064"/>
      <c r="L14" s="951"/>
      <c r="M14" s="1064"/>
      <c r="N14" s="952">
        <f>SUM(E14:M14)</f>
        <v>0</v>
      </c>
      <c r="P14" s="932"/>
    </row>
    <row r="15" spans="1:16" s="945" customFormat="1" ht="15.95" customHeight="1">
      <c r="A15" s="946">
        <v>3</v>
      </c>
      <c r="B15" s="1663" t="s">
        <v>349</v>
      </c>
      <c r="C15" s="1659"/>
      <c r="D15" s="1664"/>
      <c r="E15" s="947">
        <f>E13</f>
        <v>0</v>
      </c>
      <c r="F15" s="947">
        <f>F13</f>
        <v>0</v>
      </c>
      <c r="G15" s="953">
        <f ca="1">G13+G14</f>
        <v>0</v>
      </c>
      <c r="H15" s="953">
        <f>H13+H14</f>
        <v>0</v>
      </c>
      <c r="I15" s="953">
        <f>I13+I14</f>
        <v>0</v>
      </c>
      <c r="J15" s="953">
        <f>J13+J14</f>
        <v>0</v>
      </c>
      <c r="K15" s="953">
        <f>K13+K14</f>
        <v>0</v>
      </c>
      <c r="L15" s="947">
        <f>L13</f>
        <v>0</v>
      </c>
      <c r="M15" s="953">
        <f>M13+M14</f>
        <v>0</v>
      </c>
      <c r="N15" s="947">
        <f ca="1">SUM(E15:M15)</f>
        <v>0</v>
      </c>
      <c r="P15" s="954" t="str">
        <f ca="1">IF(ABS(N15-(N13+N14))&lt;=Setup!$B$5,"OK","ERROR")</f>
        <v>OK</v>
      </c>
    </row>
    <row r="16" spans="1:16" s="945" customFormat="1" ht="2.25" customHeight="1">
      <c r="A16" s="955"/>
      <c r="B16" s="950"/>
      <c r="C16" s="951"/>
      <c r="D16" s="956"/>
      <c r="E16" s="949"/>
      <c r="F16" s="949"/>
      <c r="G16" s="949"/>
      <c r="H16" s="949"/>
      <c r="I16" s="949"/>
      <c r="J16" s="949"/>
      <c r="K16" s="949"/>
      <c r="L16" s="949"/>
      <c r="M16" s="949"/>
      <c r="N16" s="949"/>
      <c r="P16" s="932"/>
    </row>
    <row r="17" spans="1:16" s="945" customFormat="1" ht="15" customHeight="1">
      <c r="A17" s="946"/>
      <c r="B17" s="1663" t="s">
        <v>350</v>
      </c>
      <c r="C17" s="1659"/>
      <c r="D17" s="1664"/>
      <c r="E17" s="949"/>
      <c r="F17" s="949"/>
      <c r="G17" s="949"/>
      <c r="H17" s="949"/>
      <c r="I17" s="949"/>
      <c r="J17" s="949"/>
      <c r="K17" s="949"/>
      <c r="L17" s="949"/>
      <c r="M17" s="949"/>
      <c r="N17" s="949"/>
      <c r="P17" s="932"/>
    </row>
    <row r="18" spans="1:16" s="945" customFormat="1" ht="15" customHeight="1">
      <c r="A18" s="946"/>
      <c r="B18" s="957"/>
      <c r="C18" s="1659" t="s">
        <v>351</v>
      </c>
      <c r="D18" s="1664"/>
      <c r="E18" s="958"/>
      <c r="F18" s="958"/>
      <c r="G18" s="958"/>
      <c r="H18" s="958"/>
      <c r="I18" s="958"/>
      <c r="J18" s="958"/>
      <c r="K18" s="958"/>
      <c r="L18" s="949"/>
      <c r="M18" s="958"/>
      <c r="N18" s="949"/>
      <c r="P18" s="932"/>
    </row>
    <row r="19" spans="1:16" s="945" customFormat="1" ht="15" customHeight="1">
      <c r="A19" s="946">
        <v>4</v>
      </c>
      <c r="B19" s="959"/>
      <c r="C19" s="1659" t="s">
        <v>352</v>
      </c>
      <c r="D19" s="1659"/>
      <c r="E19" s="1064"/>
      <c r="F19" s="1064"/>
      <c r="G19" s="1064"/>
      <c r="H19" s="1064"/>
      <c r="I19" s="1064"/>
      <c r="J19" s="1064"/>
      <c r="K19" s="1064"/>
      <c r="L19" s="951"/>
      <c r="M19" s="1064"/>
      <c r="N19" s="952">
        <f t="shared" ref="N19:N38" si="0">SUM(E19:M19)</f>
        <v>0</v>
      </c>
      <c r="P19" s="932"/>
    </row>
    <row r="20" spans="1:16" s="945" customFormat="1" ht="15" customHeight="1">
      <c r="A20" s="946">
        <v>5</v>
      </c>
      <c r="B20" s="959"/>
      <c r="C20" s="1659" t="s">
        <v>353</v>
      </c>
      <c r="D20" s="1659"/>
      <c r="E20" s="1064"/>
      <c r="F20" s="1064"/>
      <c r="G20" s="1064"/>
      <c r="H20" s="1064"/>
      <c r="I20" s="1064"/>
      <c r="J20" s="1064"/>
      <c r="K20" s="1064"/>
      <c r="L20" s="951"/>
      <c r="M20" s="1064"/>
      <c r="N20" s="952">
        <f t="shared" si="0"/>
        <v>0</v>
      </c>
      <c r="P20" s="932"/>
    </row>
    <row r="21" spans="1:16" s="945" customFormat="1" ht="15" customHeight="1">
      <c r="A21" s="946">
        <v>6</v>
      </c>
      <c r="B21" s="959"/>
      <c r="C21" s="1659" t="s">
        <v>354</v>
      </c>
      <c r="D21" s="1659"/>
      <c r="E21" s="1064"/>
      <c r="F21" s="1064"/>
      <c r="G21" s="1064"/>
      <c r="H21" s="1064"/>
      <c r="I21" s="1064"/>
      <c r="J21" s="1064"/>
      <c r="K21" s="1064"/>
      <c r="L21" s="951"/>
      <c r="M21" s="1064"/>
      <c r="N21" s="952">
        <f t="shared" si="0"/>
        <v>0</v>
      </c>
      <c r="P21" s="932"/>
    </row>
    <row r="22" spans="1:16" s="945" customFormat="1" ht="15" customHeight="1">
      <c r="A22" s="946">
        <v>7</v>
      </c>
      <c r="B22" s="960"/>
      <c r="C22" s="1659" t="s">
        <v>355</v>
      </c>
      <c r="D22" s="1659"/>
      <c r="E22" s="1065"/>
      <c r="F22" s="1065"/>
      <c r="G22" s="1065"/>
      <c r="H22" s="1065"/>
      <c r="I22" s="1065"/>
      <c r="J22" s="1065"/>
      <c r="K22" s="1065"/>
      <c r="L22" s="961"/>
      <c r="M22" s="1065"/>
      <c r="N22" s="952">
        <f t="shared" si="0"/>
        <v>0</v>
      </c>
      <c r="P22" s="932"/>
    </row>
    <row r="23" spans="1:16" s="945" customFormat="1" ht="15" customHeight="1">
      <c r="A23" s="946">
        <v>8</v>
      </c>
      <c r="B23" s="959"/>
      <c r="C23" s="1659" t="s">
        <v>356</v>
      </c>
      <c r="D23" s="1659"/>
      <c r="E23" s="947">
        <f>SUM(E19:E22)</f>
        <v>0</v>
      </c>
      <c r="F23" s="947">
        <f t="shared" ref="F23:K23" si="1">SUM(F19:F22)</f>
        <v>0</v>
      </c>
      <c r="G23" s="947">
        <f t="shared" si="1"/>
        <v>0</v>
      </c>
      <c r="H23" s="947">
        <f t="shared" si="1"/>
        <v>0</v>
      </c>
      <c r="I23" s="947">
        <f t="shared" si="1"/>
        <v>0</v>
      </c>
      <c r="J23" s="947">
        <f t="shared" si="1"/>
        <v>0</v>
      </c>
      <c r="K23" s="947">
        <f t="shared" si="1"/>
        <v>0</v>
      </c>
      <c r="L23" s="951"/>
      <c r="M23" s="947">
        <f>SUM(M19:M22)</f>
        <v>0</v>
      </c>
      <c r="N23" s="952">
        <f t="shared" si="0"/>
        <v>0</v>
      </c>
      <c r="P23" s="954" t="str">
        <f>IF(ABS(N23-SUM(N19:N22))&lt;=Setup!$B$5,"OK","ERROR")</f>
        <v>OK</v>
      </c>
    </row>
    <row r="24" spans="1:16" s="945" customFormat="1" ht="15" customHeight="1">
      <c r="A24" s="946">
        <v>9</v>
      </c>
      <c r="B24" s="959"/>
      <c r="C24" s="1659" t="s">
        <v>147</v>
      </c>
      <c r="D24" s="1664"/>
      <c r="E24" s="962"/>
      <c r="F24" s="963"/>
      <c r="G24" s="1066"/>
      <c r="H24" s="1066"/>
      <c r="I24" s="1067"/>
      <c r="J24" s="1066"/>
      <c r="K24" s="947"/>
      <c r="L24" s="949"/>
      <c r="M24" s="1064"/>
      <c r="N24" s="947">
        <f t="shared" si="0"/>
        <v>0</v>
      </c>
      <c r="P24" s="932"/>
    </row>
    <row r="25" spans="1:16" s="945" customFormat="1" ht="15" customHeight="1">
      <c r="A25" s="946">
        <v>10</v>
      </c>
      <c r="B25" s="959"/>
      <c r="C25" s="1659" t="s">
        <v>148</v>
      </c>
      <c r="D25" s="1664"/>
      <c r="E25" s="958"/>
      <c r="F25" s="964"/>
      <c r="G25" s="1064"/>
      <c r="H25" s="1064"/>
      <c r="I25" s="1064"/>
      <c r="J25" s="1064"/>
      <c r="K25" s="951"/>
      <c r="L25" s="949"/>
      <c r="M25" s="956"/>
      <c r="N25" s="947">
        <f t="shared" si="0"/>
        <v>0</v>
      </c>
      <c r="P25" s="932"/>
    </row>
    <row r="26" spans="1:16" s="945" customFormat="1" ht="15" customHeight="1">
      <c r="A26" s="946" t="s">
        <v>127</v>
      </c>
      <c r="B26" s="959"/>
      <c r="C26" s="973" t="s">
        <v>1015</v>
      </c>
      <c r="D26" s="973"/>
      <c r="E26" s="949"/>
      <c r="F26" s="949"/>
      <c r="G26" s="1068"/>
      <c r="H26" s="1064"/>
      <c r="I26" s="1064"/>
      <c r="J26" s="1064"/>
      <c r="K26" s="974"/>
      <c r="L26" s="949"/>
      <c r="M26" s="974"/>
      <c r="N26" s="947">
        <f t="shared" si="0"/>
        <v>0</v>
      </c>
      <c r="P26" s="932"/>
    </row>
    <row r="27" spans="1:16" s="945" customFormat="1" ht="15" customHeight="1">
      <c r="A27" s="946" t="s">
        <v>507</v>
      </c>
      <c r="B27" s="959"/>
      <c r="C27" s="1659" t="s">
        <v>1080</v>
      </c>
      <c r="D27" s="1659"/>
      <c r="E27" s="1066"/>
      <c r="F27" s="1066"/>
      <c r="G27" s="1064"/>
      <c r="H27" s="1064"/>
      <c r="I27" s="1064"/>
      <c r="J27" s="1064"/>
      <c r="K27" s="1064"/>
      <c r="L27" s="1066"/>
      <c r="M27" s="1064"/>
      <c r="N27" s="947">
        <f>SUM(E27:M27)</f>
        <v>0</v>
      </c>
      <c r="P27" s="932"/>
    </row>
    <row r="28" spans="1:16" s="945" customFormat="1" ht="15.95" customHeight="1">
      <c r="A28" s="946" t="s">
        <v>508</v>
      </c>
      <c r="B28" s="959"/>
      <c r="C28" s="1659" t="s">
        <v>462</v>
      </c>
      <c r="D28" s="1664"/>
      <c r="E28" s="947">
        <f ca="1">'MH1979'!P18+'MH1979'!P34</f>
        <v>0</v>
      </c>
      <c r="F28" s="947">
        <f>'MH1979'!P41+'MH1979'!P42</f>
        <v>0</v>
      </c>
      <c r="G28" s="953">
        <f ca="1">('MH1968'!K41-'MH1968'!K72)*SDMCRatioFFP1stPeriod+
('MH1968'!K48-'MH1968'!K75)*EnhancedSDMCRatioFFP+
('MH1968'!K53-'MH1968'!K76)*EnhancedSDMCRatioFFP+
('MH1968'!K58-'MH1968'!K77)*EnhancedSDMCRatioFFP+
('MH1968'!K65-'MH1968'!K78)*1 - (MH1900_INFO!$B50)</f>
        <v>0</v>
      </c>
      <c r="H28" s="953">
        <f ca="1">('MH1968'!L41-'MH1968'!L72)*SDMCRatioFFP1stPeriod+
('MH1968'!L48-'MH1968'!L75)*EnhancedSDMCRatioFFP+
('MH1968'!L53-'MH1968'!L76)*EnhancedSDMCRatioFFP+
('MH1968'!L58-'MH1968'!L77)*EnhancedSDMCRatioFFP+
('MH1968'!L65-'MH1968'!L78)*1 - MH1900_INFO!$B51</f>
        <v>0</v>
      </c>
      <c r="I28" s="953">
        <f ca="1">('MH1968'!M41-'MH1968'!M72)*SDMCRatioFFP1stPeriod+
('MH1968'!M48-'MH1968'!M75)*EnhancedSDMCRatioFFP+
('MH1968'!M53-'MH1968'!M76)*EnhancedSDMCRatioFFP+
('MH1968'!M58-'MH1968'!M77)*EnhancedSDMCRatioFFP+
('MH1968'!M65-'MH1968'!M78)*1 - MH1900_INFO!$B52</f>
        <v>0</v>
      </c>
      <c r="J28" s="953">
        <f ca="1">('MH1968'!N41-'MH1968'!N72)*SDMCRatioFFP1stPeriod+
('MH1968'!N48-'MH1968'!N75)*EnhancedSDMCRatioFFP+
('MH1968'!N53-'MH1968'!N76)*EnhancedSDMCRatioFFP+
('MH1968'!N58-'MH1968'!N77)*EnhancedSDMCRatioFFP+
('MH1968'!N65-'MH1968'!N78)*1+
('MH1968'!P41-'MH1968'!P72)*SDMCRatioFFP1stPeriod+
('MH1968'!P48-'MH1968'!P75)*EnhancedSDMCRatioFFP+
('MH1968'!P53-'MH1968'!P76)*EnhancedSDMCRatioFFP+
('MH1968'!P58-'MH1968'!P77)*EnhancedSDMCRatioFFP+
('MH1968'!P65-'MH1968'!P78)*1 - MH1900_INFO!$B53</f>
        <v>0</v>
      </c>
      <c r="K28" s="951"/>
      <c r="L28" s="965">
        <f>'MH1979'!P37+'MH1979'!P38+'MH1979'!P39</f>
        <v>0</v>
      </c>
      <c r="M28" s="956"/>
      <c r="N28" s="947">
        <f ca="1">SUM(E28:M28)</f>
        <v>0</v>
      </c>
      <c r="P28" s="954" t="str">
        <f ca="1">IF(ABS('MH1979'!P52-N28) &lt;= 20, "OK MH1979 SDMC MATCH", "ERROR MH1979 SDMC NO MATCH")</f>
        <v>OK MH1979 SDMC MATCH</v>
      </c>
    </row>
    <row r="29" spans="1:16" s="945" customFormat="1" ht="15" customHeight="1">
      <c r="A29" s="946" t="s">
        <v>509</v>
      </c>
      <c r="B29" s="959"/>
      <c r="C29" s="1659" t="s">
        <v>358</v>
      </c>
      <c r="D29" s="1659"/>
      <c r="E29" s="965">
        <f ca="1">'MH1979'!P26</f>
        <v>0</v>
      </c>
      <c r="F29" s="966"/>
      <c r="G29" s="967">
        <f ca="1">('MH1968'!K70-'MH1968'!K79)*HealthyFamilyRatioFFP1stHalf - MH1900_INFO!C50</f>
        <v>0</v>
      </c>
      <c r="H29" s="967">
        <f ca="1">('MH1968'!L70-'MH1968'!L79)*HealthyFamilyRatioFFP1stHalf - MH1900_INFO!C51</f>
        <v>0</v>
      </c>
      <c r="I29" s="967">
        <f ca="1">('MH1968'!M70-'MH1968'!M79)*HealthyFamilyRatioFFP1stHalf - MH1900_INFO!C52</f>
        <v>0</v>
      </c>
      <c r="J29" s="967">
        <f ca="1">('MH1968'!N70-'MH1968'!N79)*HealthyFamilyRatioFFP1stHalf+('MH1968'!P70-'MH1968'!P79)*HealthyFamilyRatioFFP1stHalf - MH1900_INFO!C53</f>
        <v>0</v>
      </c>
      <c r="K29" s="956"/>
      <c r="L29" s="956"/>
      <c r="M29" s="949"/>
      <c r="N29" s="947">
        <f ca="1">SUM(E29:M29)</f>
        <v>0</v>
      </c>
      <c r="P29" s="954" t="str">
        <f ca="1">IF(ABS('MH1979'!P57-N29) &lt;= 20, "OK MH1979 HF MATCH", "ERROR MH1979 HF NO MATCH")</f>
        <v>OK MH1979 HF MATCH</v>
      </c>
    </row>
    <row r="30" spans="1:16" s="945" customFormat="1" ht="15" customHeight="1">
      <c r="A30" s="946" t="s">
        <v>86</v>
      </c>
      <c r="B30" s="959"/>
      <c r="C30" s="1668" t="s">
        <v>359</v>
      </c>
      <c r="D30" s="1669"/>
      <c r="E30" s="962"/>
      <c r="F30" s="950"/>
      <c r="G30" s="1064"/>
      <c r="H30" s="1064"/>
      <c r="I30" s="1064"/>
      <c r="J30" s="1064"/>
      <c r="K30" s="956"/>
      <c r="L30" s="1064"/>
      <c r="M30" s="958"/>
      <c r="N30" s="947">
        <f t="shared" si="0"/>
        <v>0</v>
      </c>
      <c r="P30" s="932"/>
    </row>
    <row r="31" spans="1:16" s="945" customFormat="1" ht="15" customHeight="1">
      <c r="A31" s="946" t="s">
        <v>510</v>
      </c>
      <c r="B31" s="959"/>
      <c r="C31" s="1659" t="s">
        <v>360</v>
      </c>
      <c r="D31" s="1664"/>
      <c r="E31" s="958"/>
      <c r="F31" s="958"/>
      <c r="G31" s="968"/>
      <c r="H31" s="968"/>
      <c r="I31" s="968"/>
      <c r="J31" s="968"/>
      <c r="K31" s="958"/>
      <c r="L31" s="1064"/>
      <c r="M31" s="1064"/>
      <c r="N31" s="947">
        <f t="shared" si="0"/>
        <v>0</v>
      </c>
      <c r="P31" s="932"/>
    </row>
    <row r="32" spans="1:16" s="945" customFormat="1" ht="15" customHeight="1">
      <c r="A32" s="946" t="s">
        <v>511</v>
      </c>
      <c r="B32" s="959"/>
      <c r="C32" s="1659" t="s">
        <v>587</v>
      </c>
      <c r="D32" s="1659"/>
      <c r="E32" s="1064"/>
      <c r="F32" s="1064"/>
      <c r="G32" s="1064"/>
      <c r="H32" s="1064"/>
      <c r="I32" s="1064"/>
      <c r="J32" s="1064"/>
      <c r="K32" s="1064"/>
      <c r="L32" s="1064"/>
      <c r="M32" s="1064"/>
      <c r="N32" s="947">
        <f t="shared" si="0"/>
        <v>0</v>
      </c>
      <c r="P32" s="932"/>
    </row>
    <row r="33" spans="1:16" s="945" customFormat="1" ht="15" customHeight="1">
      <c r="A33" s="946" t="s">
        <v>512</v>
      </c>
      <c r="B33" s="959"/>
      <c r="C33" s="1659" t="str">
        <f>MH1992Rollover &amp; " SGF Rollover"</f>
        <v>11-12 SGF Rollover</v>
      </c>
      <c r="D33" s="1659"/>
      <c r="E33" s="1064"/>
      <c r="F33" s="1064"/>
      <c r="G33" s="1064"/>
      <c r="H33" s="1064"/>
      <c r="I33" s="1064"/>
      <c r="J33" s="1064"/>
      <c r="K33" s="1064"/>
      <c r="L33" s="1064"/>
      <c r="M33" s="1064"/>
      <c r="N33" s="947">
        <f t="shared" si="0"/>
        <v>0</v>
      </c>
      <c r="P33" s="932"/>
    </row>
    <row r="34" spans="1:16" s="945" customFormat="1" ht="15" customHeight="1">
      <c r="A34" s="946" t="s">
        <v>44</v>
      </c>
      <c r="B34" s="959"/>
      <c r="C34" s="1659" t="s">
        <v>1014</v>
      </c>
      <c r="D34" s="1659"/>
      <c r="E34" s="1064"/>
      <c r="F34" s="1064"/>
      <c r="G34" s="1064"/>
      <c r="H34" s="1064"/>
      <c r="I34" s="1064"/>
      <c r="J34" s="1064"/>
      <c r="K34" s="1064"/>
      <c r="L34" s="1064"/>
      <c r="M34" s="1064"/>
      <c r="N34" s="947">
        <f>SUM(E34:M34)</f>
        <v>0</v>
      </c>
      <c r="P34" s="932"/>
    </row>
    <row r="35" spans="1:16" s="945" customFormat="1" ht="15" customHeight="1">
      <c r="A35" s="946" t="s">
        <v>123</v>
      </c>
      <c r="B35" s="959"/>
      <c r="C35" s="1659" t="s">
        <v>1092</v>
      </c>
      <c r="D35" s="1659"/>
      <c r="E35" s="1064"/>
      <c r="F35" s="1064"/>
      <c r="G35" s="1064"/>
      <c r="H35" s="1064"/>
      <c r="I35" s="1064"/>
      <c r="J35" s="1064"/>
      <c r="K35" s="1064"/>
      <c r="L35" s="1064"/>
      <c r="M35" s="1064"/>
      <c r="N35" s="947">
        <f t="shared" si="0"/>
        <v>0</v>
      </c>
      <c r="P35" s="932"/>
    </row>
    <row r="36" spans="1:16" s="945" customFormat="1" ht="15" customHeight="1">
      <c r="A36" s="946" t="s">
        <v>513</v>
      </c>
      <c r="B36" s="959"/>
      <c r="C36" s="1659" t="s">
        <v>642</v>
      </c>
      <c r="D36" s="1659"/>
      <c r="E36" s="969"/>
      <c r="F36" s="969"/>
      <c r="G36" s="969"/>
      <c r="H36" s="969"/>
      <c r="I36" s="969"/>
      <c r="J36" s="969"/>
      <c r="K36" s="969"/>
      <c r="L36" s="969"/>
      <c r="M36" s="969"/>
      <c r="N36" s="949">
        <f>SUM(E36:M36)</f>
        <v>0</v>
      </c>
      <c r="P36" s="932"/>
    </row>
    <row r="37" spans="1:16" s="945" customFormat="1" ht="15" customHeight="1">
      <c r="A37" s="946" t="s">
        <v>514</v>
      </c>
      <c r="B37" s="959"/>
      <c r="C37" s="1659" t="s">
        <v>643</v>
      </c>
      <c r="D37" s="1673"/>
      <c r="E37" s="1064"/>
      <c r="F37" s="1064"/>
      <c r="G37" s="1064"/>
      <c r="H37" s="1064"/>
      <c r="I37" s="1064"/>
      <c r="J37" s="1064"/>
      <c r="K37" s="1064"/>
      <c r="L37" s="1064"/>
      <c r="M37" s="1064"/>
      <c r="N37" s="947">
        <f>SUM(E37:M37)</f>
        <v>0</v>
      </c>
      <c r="P37" s="932"/>
    </row>
    <row r="38" spans="1:16" s="945" customFormat="1" ht="15" customHeight="1">
      <c r="A38" s="946" t="s">
        <v>124</v>
      </c>
      <c r="B38" s="959"/>
      <c r="C38" s="1659" t="s">
        <v>364</v>
      </c>
      <c r="D38" s="1659"/>
      <c r="E38" s="1064"/>
      <c r="F38" s="1064"/>
      <c r="G38" s="1064"/>
      <c r="H38" s="1064"/>
      <c r="I38" s="1064"/>
      <c r="J38" s="1064"/>
      <c r="K38" s="1064"/>
      <c r="L38" s="1064"/>
      <c r="M38" s="1064"/>
      <c r="N38" s="947">
        <f t="shared" si="0"/>
        <v>0</v>
      </c>
      <c r="P38" s="932"/>
    </row>
    <row r="39" spans="1:16" s="945" customFormat="1" ht="15" customHeight="1">
      <c r="A39" s="946" t="s">
        <v>125</v>
      </c>
      <c r="B39" s="970"/>
      <c r="C39" s="1659" t="s">
        <v>368</v>
      </c>
      <c r="D39" s="1659"/>
      <c r="E39" s="1064"/>
      <c r="F39" s="1064"/>
      <c r="G39" s="1065"/>
      <c r="H39" s="1065"/>
      <c r="I39" s="1065"/>
      <c r="J39" s="1065"/>
      <c r="K39" s="1064"/>
      <c r="L39" s="1064"/>
      <c r="M39" s="1064"/>
      <c r="N39" s="947">
        <f>SUM(E39:M39)</f>
        <v>0</v>
      </c>
      <c r="P39" s="932"/>
    </row>
    <row r="40" spans="1:16" s="945" customFormat="1" ht="15" customHeight="1">
      <c r="A40" s="946" t="s">
        <v>126</v>
      </c>
      <c r="B40" s="959"/>
      <c r="C40" s="1659" t="s">
        <v>859</v>
      </c>
      <c r="D40" s="1659"/>
      <c r="E40" s="1064"/>
      <c r="F40" s="1064"/>
      <c r="G40" s="1064"/>
      <c r="H40" s="1064"/>
      <c r="I40" s="1064"/>
      <c r="J40" s="1064"/>
      <c r="K40" s="1064"/>
      <c r="L40" s="1064"/>
      <c r="M40" s="1064"/>
      <c r="N40" s="947">
        <f>SUM(E40:M40)</f>
        <v>0</v>
      </c>
      <c r="P40" s="932"/>
    </row>
    <row r="41" spans="1:16" s="945" customFormat="1" ht="15" customHeight="1">
      <c r="A41" s="946" t="s">
        <v>515</v>
      </c>
      <c r="B41" s="959"/>
      <c r="C41" s="1659" t="s">
        <v>860</v>
      </c>
      <c r="D41" s="1659"/>
      <c r="E41" s="1064"/>
      <c r="F41" s="1064"/>
      <c r="G41" s="1064"/>
      <c r="H41" s="1064"/>
      <c r="I41" s="1064"/>
      <c r="J41" s="1064"/>
      <c r="K41" s="1064"/>
      <c r="L41" s="1064"/>
      <c r="M41" s="1064"/>
      <c r="N41" s="947">
        <f>SUM(E41:M41)</f>
        <v>0</v>
      </c>
      <c r="P41" s="932"/>
    </row>
    <row r="42" spans="1:16" s="945" customFormat="1" ht="15" customHeight="1">
      <c r="A42" s="946" t="s">
        <v>516</v>
      </c>
      <c r="B42" s="959"/>
      <c r="C42" s="1659" t="s">
        <v>861</v>
      </c>
      <c r="D42" s="1659"/>
      <c r="E42" s="1064"/>
      <c r="F42" s="1064"/>
      <c r="G42" s="1064"/>
      <c r="H42" s="1064"/>
      <c r="I42" s="1064"/>
      <c r="J42" s="1064"/>
      <c r="K42" s="1064"/>
      <c r="L42" s="1064"/>
      <c r="M42" s="1064"/>
      <c r="N42" s="947">
        <f>SUM(E42:M42)</f>
        <v>0</v>
      </c>
      <c r="P42" s="932"/>
    </row>
    <row r="43" spans="1:16" s="945" customFormat="1" ht="15" customHeight="1">
      <c r="A43" s="946" t="s">
        <v>517</v>
      </c>
      <c r="B43" s="1659" t="s">
        <v>365</v>
      </c>
      <c r="C43" s="1659"/>
      <c r="D43" s="1664"/>
      <c r="E43" s="943">
        <f t="shared" ref="E43:M43" ca="1" si="2">SUM(E23:E42)</f>
        <v>0</v>
      </c>
      <c r="F43" s="953">
        <f t="shared" si="2"/>
        <v>0</v>
      </c>
      <c r="G43" s="953">
        <f t="shared" ca="1" si="2"/>
        <v>0</v>
      </c>
      <c r="H43" s="953">
        <f t="shared" ca="1" si="2"/>
        <v>0</v>
      </c>
      <c r="I43" s="953">
        <f t="shared" ca="1" si="2"/>
        <v>0</v>
      </c>
      <c r="J43" s="953">
        <f t="shared" ca="1" si="2"/>
        <v>0</v>
      </c>
      <c r="K43" s="953">
        <f t="shared" si="2"/>
        <v>0</v>
      </c>
      <c r="L43" s="953">
        <f t="shared" si="2"/>
        <v>0</v>
      </c>
      <c r="M43" s="953">
        <f t="shared" si="2"/>
        <v>0</v>
      </c>
      <c r="N43" s="971">
        <f ca="1">SUM(E43:M43)</f>
        <v>0</v>
      </c>
      <c r="P43" s="954" t="str">
        <f ca="1">IF(ABS(N43-SUM(N23:N42))&lt;=Setup!$B$5,"OK","ERROR")</f>
        <v>OK</v>
      </c>
    </row>
    <row r="44" spans="1:16" s="945" customFormat="1" ht="15" customHeight="1">
      <c r="A44" s="946" t="s">
        <v>518</v>
      </c>
      <c r="B44" s="1663" t="s">
        <v>921</v>
      </c>
      <c r="C44" s="1671"/>
      <c r="D44" s="1672"/>
      <c r="E44" s="1670"/>
      <c r="F44" s="1445"/>
      <c r="G44" s="1446"/>
      <c r="H44" s="972"/>
      <c r="I44" s="972"/>
      <c r="J44" s="972"/>
      <c r="K44" s="972"/>
      <c r="L44" s="972"/>
      <c r="M44" s="972"/>
      <c r="N44" s="972"/>
      <c r="P44" s="954"/>
    </row>
    <row r="45" spans="1:16" ht="15.75">
      <c r="A45" s="441" t="s">
        <v>348</v>
      </c>
      <c r="B45" s="283"/>
      <c r="C45" s="282"/>
      <c r="D45" s="438" t="s">
        <v>1016</v>
      </c>
      <c r="E45" s="740" t="str">
        <f ca="1">IF(ABS(E43-E15)&lt;=Setup!$B$5,"OK","ERROR")</f>
        <v>OK</v>
      </c>
      <c r="F45" s="740" t="str">
        <f>IF(ABS(F43-F15)&lt;=Setup!$B$5,"OK","ERROR")</f>
        <v>OK</v>
      </c>
      <c r="G45" s="740" t="str">
        <f ca="1">IF(ABS(G43-G15)&lt;=Setup!$B$5,"OK","ERROR")</f>
        <v>OK</v>
      </c>
      <c r="H45" s="740" t="str">
        <f ca="1">IF(ABS(H43-H15)&lt;=Setup!$B$5,"OK","ERROR")</f>
        <v>OK</v>
      </c>
      <c r="I45" s="740" t="str">
        <f ca="1">IF(ABS(I43-I15)&lt;=Setup!$B$5,"OK","ERROR")</f>
        <v>OK</v>
      </c>
      <c r="J45" s="740" t="str">
        <f ca="1">IF(ABS(J43-J15)&lt;=Setup!$B$5,"OK","ERROR")</f>
        <v>OK</v>
      </c>
      <c r="K45" s="740" t="str">
        <f>IF(ABS(K43-K15)&lt;=Setup!$B$5,"OK","ERROR")</f>
        <v>OK</v>
      </c>
      <c r="L45" s="740" t="str">
        <f>IF(ABS(L43-L15)&lt;=Setup!$B$5,"OK","ERROR")</f>
        <v>OK</v>
      </c>
      <c r="M45" s="740" t="str">
        <f>IF(ABS(M43-M15)&lt;=Setup!$B$5,"OK","ERROR")</f>
        <v>OK</v>
      </c>
      <c r="N45" s="740" t="str">
        <f ca="1">IF(ABS(N43-N15)&lt;=Setup!$B$5,"OK","ERROR")</f>
        <v>OK</v>
      </c>
    </row>
    <row r="46" spans="1:16">
      <c r="D46" s="439" t="s">
        <v>366</v>
      </c>
      <c r="E46" s="440">
        <f t="shared" ref="E46:N46" ca="1" si="3">E15-SUM(E23:E42)</f>
        <v>0</v>
      </c>
      <c r="F46" s="440">
        <f t="shared" si="3"/>
        <v>0</v>
      </c>
      <c r="G46" s="440">
        <f t="shared" ca="1" si="3"/>
        <v>0</v>
      </c>
      <c r="H46" s="440">
        <f t="shared" ca="1" si="3"/>
        <v>0</v>
      </c>
      <c r="I46" s="440">
        <f t="shared" ca="1" si="3"/>
        <v>0</v>
      </c>
      <c r="J46" s="440">
        <f t="shared" ca="1" si="3"/>
        <v>0</v>
      </c>
      <c r="K46" s="440">
        <f t="shared" si="3"/>
        <v>0</v>
      </c>
      <c r="L46" s="440">
        <f t="shared" si="3"/>
        <v>0</v>
      </c>
      <c r="M46" s="440">
        <f t="shared" si="3"/>
        <v>0</v>
      </c>
      <c r="N46" s="440">
        <f t="shared" ca="1" si="3"/>
        <v>0</v>
      </c>
    </row>
  </sheetData>
  <sheetProtection password="F140" sheet="1" objects="1" scenarios="1"/>
  <customSheetViews>
    <customSheetView guid="{3C347D85-A9C8-40DE-8556-FF44E8446C58}" scale="75" showGridLines="0" fitToPage="1" showRuler="0">
      <selection activeCell="N26" sqref="N26"/>
      <pageMargins left="0.5" right="0.5" top="0.5" bottom="0.5" header="0.5" footer="0.5"/>
      <printOptions horizontalCentered="1" verticalCentered="1"/>
      <pageSetup paperSize="5" scale="69" orientation="landscape" r:id="rId1"/>
      <headerFooter alignWithMargins="0">
        <oddFooter>&amp;L&amp;"Arial"&amp;08J:\Tst\CFRS\DEVELMNT\CR20052006\History - Dev\CFRS_20052006_CC99999X_(V2.35Beta)_Detail_Template.xls&amp;R&amp;"Arial"&amp;08MH1992</oddFooter>
      </headerFooter>
    </customSheetView>
  </customSheetViews>
  <mergeCells count="34">
    <mergeCell ref="E44:G44"/>
    <mergeCell ref="C34:D34"/>
    <mergeCell ref="B44:D44"/>
    <mergeCell ref="C37:D37"/>
    <mergeCell ref="B43:D43"/>
    <mergeCell ref="C40:D40"/>
    <mergeCell ref="C42:D42"/>
    <mergeCell ref="C41:D41"/>
    <mergeCell ref="C38:D38"/>
    <mergeCell ref="N10:N12"/>
    <mergeCell ref="C39:D39"/>
    <mergeCell ref="C33:D33"/>
    <mergeCell ref="C35:D35"/>
    <mergeCell ref="B14:D14"/>
    <mergeCell ref="C20:D20"/>
    <mergeCell ref="C21:D21"/>
    <mergeCell ref="C36:D36"/>
    <mergeCell ref="C25:D25"/>
    <mergeCell ref="C27:D27"/>
    <mergeCell ref="C29:D29"/>
    <mergeCell ref="C30:D30"/>
    <mergeCell ref="C28:D28"/>
    <mergeCell ref="C31:D31"/>
    <mergeCell ref="C32:D32"/>
    <mergeCell ref="C24:D24"/>
    <mergeCell ref="C22:D22"/>
    <mergeCell ref="C23:D23"/>
    <mergeCell ref="E10:E12"/>
    <mergeCell ref="F11:F12"/>
    <mergeCell ref="B13:D13"/>
    <mergeCell ref="C18:D18"/>
    <mergeCell ref="C19:D19"/>
    <mergeCell ref="B17:D17"/>
    <mergeCell ref="B15:D15"/>
  </mergeCells>
  <phoneticPr fontId="0" type="noConversion"/>
  <dataValidations count="3">
    <dataValidation type="custom" allowBlank="1" showErrorMessage="1" errorTitle="Wrong Data Entered" error="Please enter a positive number!" sqref="M24 E27:M27 G24:J26 M19:M22 E19:K22 G30:J30 L31:M31 L30 E32:M42">
      <formula1>AND(ISNUMBER(E19),E19&gt;=0)</formula1>
    </dataValidation>
    <dataValidation allowBlank="1" showErrorMessage="1" errorTitle="Wrong Data Entered" error="Please enter a positive number!" sqref="M23 K23:K24 G29:J29 L28 E28:J28 E29 E23:J23"/>
    <dataValidation type="custom" allowBlank="1" showErrorMessage="1" errorTitle="Wrong Data Entered!" error="Please enter a number." sqref="M14 G14:K14">
      <formula1>ISNUMBER(G14)</formula1>
    </dataValidation>
  </dataValidations>
  <printOptions horizontalCentered="1" verticalCentered="1"/>
  <pageMargins left="0.5" right="0.5" top="0.5" bottom="0.5" header="0.5" footer="0.25"/>
  <pageSetup paperSize="5" scale="73" orientation="landscape" r:id="rId2"/>
  <headerFooter alignWithMargins="0">
    <oddFooter>&amp;R&amp;"Arial,Regular"&amp;8&amp;A</oddFooter>
  </headerFooter>
  <ignoredErrors>
    <ignoredError sqref="L15" formula="1"/>
    <ignoredError sqref="A26:A32 A33:A37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3" r:id="rId5" name="btnYes">
              <controlPr defaultSize="0" print="0" autoFill="0" autoPict="0" macro="[0]!GotoHOME">
                <anchor moveWithCells="1">
                  <from>
                    <xdr:col>1</xdr:col>
                    <xdr:colOff>114300</xdr:colOff>
                    <xdr:row>46</xdr:row>
                    <xdr:rowOff>161925</xdr:rowOff>
                  </from>
                  <to>
                    <xdr:col>3</xdr:col>
                    <xdr:colOff>304800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6" name="Button 4">
              <controlPr defaultSize="0" print="0" autoFill="0" autoPict="0" macro="[0]!GotoHOME">
                <anchor moveWithCells="1">
                  <from>
                    <xdr:col>3</xdr:col>
                    <xdr:colOff>619125</xdr:colOff>
                    <xdr:row>46</xdr:row>
                    <xdr:rowOff>161925</xdr:rowOff>
                  </from>
                  <to>
                    <xdr:col>3</xdr:col>
                    <xdr:colOff>2038350</xdr:colOff>
                    <xdr:row>49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24"/>
  <sheetViews>
    <sheetView workbookViewId="0"/>
  </sheetViews>
  <sheetFormatPr defaultRowHeight="15.75"/>
  <cols>
    <col min="1" max="1" width="18.6640625" bestFit="1" customWidth="1"/>
    <col min="2" max="2" width="19.33203125" customWidth="1"/>
    <col min="3" max="3" width="47.77734375" customWidth="1"/>
  </cols>
  <sheetData>
    <row r="1" spans="1:3">
      <c r="A1" s="802" t="s">
        <v>880</v>
      </c>
      <c r="B1" s="802" t="s">
        <v>881</v>
      </c>
      <c r="C1" s="802" t="s">
        <v>882</v>
      </c>
    </row>
    <row r="2" spans="1:3">
      <c r="A2" t="s">
        <v>438</v>
      </c>
      <c r="B2" s="803" t="s">
        <v>1009</v>
      </c>
      <c r="C2" s="803" t="str">
        <f ca="1">INDIRECT(A2&amp;"!"&amp;B2)</f>
        <v>OK</v>
      </c>
    </row>
    <row r="3" spans="1:3">
      <c r="A3" t="s">
        <v>438</v>
      </c>
      <c r="B3" s="803" t="s">
        <v>1010</v>
      </c>
      <c r="C3" s="803" t="str">
        <f ca="1">INDIRECT(A3&amp;"!"&amp;B3)</f>
        <v>OK</v>
      </c>
    </row>
    <row r="4" spans="1:3">
      <c r="A4" t="s">
        <v>440</v>
      </c>
      <c r="B4" s="803" t="s">
        <v>739</v>
      </c>
      <c r="C4" s="803" t="str">
        <f ca="1">INDIRECT(A4&amp;"!"&amp;B4)</f>
        <v>OK</v>
      </c>
    </row>
    <row r="5" spans="1:3">
      <c r="A5" t="s">
        <v>466</v>
      </c>
      <c r="B5" s="803" t="s">
        <v>883</v>
      </c>
      <c r="C5" s="803" t="str">
        <f t="shared" ref="C5:C23" ca="1" si="0">INDIRECT(A5&amp;"!"&amp;B5)</f>
        <v>OK</v>
      </c>
    </row>
    <row r="6" spans="1:3">
      <c r="A6" t="s">
        <v>450</v>
      </c>
      <c r="B6" s="803" t="s">
        <v>884</v>
      </c>
      <c r="C6" s="803" t="str">
        <f t="shared" ca="1" si="0"/>
        <v>OK</v>
      </c>
    </row>
    <row r="7" spans="1:3">
      <c r="A7" t="s">
        <v>450</v>
      </c>
      <c r="B7" s="803" t="s">
        <v>885</v>
      </c>
      <c r="C7" s="803" t="str">
        <f t="shared" ca="1" si="0"/>
        <v>OK</v>
      </c>
    </row>
    <row r="8" spans="1:3">
      <c r="A8" t="s">
        <v>450</v>
      </c>
      <c r="B8" s="803" t="s">
        <v>900</v>
      </c>
      <c r="C8" s="803" t="str">
        <f t="shared" ca="1" si="0"/>
        <v>OK MH1979 SDMC MATCH</v>
      </c>
    </row>
    <row r="9" spans="1:3">
      <c r="A9" t="s">
        <v>450</v>
      </c>
      <c r="B9" s="803" t="s">
        <v>1032</v>
      </c>
      <c r="C9" s="803" t="str">
        <f t="shared" ca="1" si="0"/>
        <v>OK MH1979 HF MATCH</v>
      </c>
    </row>
    <row r="10" spans="1:3">
      <c r="A10" t="s">
        <v>450</v>
      </c>
      <c r="B10" s="803" t="s">
        <v>1081</v>
      </c>
      <c r="C10" s="803" t="str">
        <f t="shared" ca="1" si="0"/>
        <v>OK</v>
      </c>
    </row>
    <row r="11" spans="1:3">
      <c r="A11" t="s">
        <v>450</v>
      </c>
      <c r="B11" s="803" t="s">
        <v>1082</v>
      </c>
      <c r="C11" s="803" t="str">
        <f t="shared" ca="1" si="0"/>
        <v>OK</v>
      </c>
    </row>
    <row r="12" spans="1:3">
      <c r="A12" t="s">
        <v>450</v>
      </c>
      <c r="B12" s="803" t="s">
        <v>1083</v>
      </c>
      <c r="C12" s="803" t="str">
        <f t="shared" ca="1" si="0"/>
        <v>OK</v>
      </c>
    </row>
    <row r="13" spans="1:3">
      <c r="A13" t="s">
        <v>450</v>
      </c>
      <c r="B13" s="803" t="s">
        <v>1084</v>
      </c>
      <c r="C13" s="803" t="str">
        <f t="shared" ca="1" si="0"/>
        <v>OK</v>
      </c>
    </row>
    <row r="14" spans="1:3">
      <c r="A14" t="s">
        <v>450</v>
      </c>
      <c r="B14" s="803" t="s">
        <v>1085</v>
      </c>
      <c r="C14" s="803" t="str">
        <f t="shared" ca="1" si="0"/>
        <v>OK</v>
      </c>
    </row>
    <row r="15" spans="1:3">
      <c r="A15" t="s">
        <v>450</v>
      </c>
      <c r="B15" s="803" t="s">
        <v>1086</v>
      </c>
      <c r="C15" s="803" t="str">
        <f t="shared" ca="1" si="0"/>
        <v>OK</v>
      </c>
    </row>
    <row r="16" spans="1:3">
      <c r="A16" t="s">
        <v>450</v>
      </c>
      <c r="B16" s="803" t="s">
        <v>1087</v>
      </c>
      <c r="C16" s="803" t="str">
        <f t="shared" ca="1" si="0"/>
        <v>OK</v>
      </c>
    </row>
    <row r="17" spans="1:3">
      <c r="A17" t="s">
        <v>450</v>
      </c>
      <c r="B17" s="803" t="s">
        <v>1088</v>
      </c>
      <c r="C17" s="803" t="str">
        <f t="shared" ca="1" si="0"/>
        <v>OK</v>
      </c>
    </row>
    <row r="18" spans="1:3">
      <c r="A18" t="s">
        <v>450</v>
      </c>
      <c r="B18" s="803" t="s">
        <v>1089</v>
      </c>
      <c r="C18" s="803" t="str">
        <f t="shared" ca="1" si="0"/>
        <v>OK</v>
      </c>
    </row>
    <row r="19" spans="1:3">
      <c r="A19" t="s">
        <v>450</v>
      </c>
      <c r="B19" s="803" t="s">
        <v>1090</v>
      </c>
      <c r="C19" s="803" t="str">
        <f t="shared" ca="1" si="0"/>
        <v>OK</v>
      </c>
    </row>
    <row r="20" spans="1:3">
      <c r="A20" t="s">
        <v>450</v>
      </c>
      <c r="B20" s="803" t="s">
        <v>1091</v>
      </c>
      <c r="C20" s="803" t="str">
        <f t="shared" ca="1" si="0"/>
        <v>OK</v>
      </c>
    </row>
    <row r="21" spans="1:3">
      <c r="A21" t="s">
        <v>464</v>
      </c>
      <c r="B21" s="803" t="s">
        <v>945</v>
      </c>
      <c r="C21" s="803" t="str">
        <f>IF(AND(isCountyLegalEntity=2,(COUNTIF('MH1960'!E39:I47,"&lt;0")+COUNTIF('MH1960'!E39:I47,"&gt;0")&gt;0)),"Non-county entity has reclassifications/adjustments","OK")</f>
        <v>OK</v>
      </c>
    </row>
    <row r="22" spans="1:3">
      <c r="A22" t="s">
        <v>464</v>
      </c>
      <c r="B22" s="803" t="s">
        <v>1044</v>
      </c>
      <c r="C22" s="803" t="str">
        <f t="shared" ca="1" si="0"/>
        <v>OK</v>
      </c>
    </row>
    <row r="23" spans="1:3">
      <c r="A23" t="s">
        <v>464</v>
      </c>
      <c r="B23" s="803" t="s">
        <v>1045</v>
      </c>
      <c r="C23" s="803" t="str">
        <f t="shared" ca="1" si="0"/>
        <v>OK</v>
      </c>
    </row>
    <row r="24" spans="1:3">
      <c r="C24" s="803"/>
    </row>
  </sheetData>
  <sheetProtection password="F140" sheet="1" objects="1" scenarios="1"/>
  <phoneticPr fontId="91" type="noConversion"/>
  <conditionalFormatting sqref="C2:C3 C5:C7 C9:C20">
    <cfRule type="cellIs" dxfId="3" priority="2" stopIfTrue="1" operator="equal">
      <formula>"ERROR"</formula>
    </cfRule>
  </conditionalFormatting>
  <conditionalFormatting sqref="C8">
    <cfRule type="cellIs" dxfId="2" priority="3" stopIfTrue="1" operator="equal">
      <formula>"ERROR MH1979 SDMC NO MATCH"</formula>
    </cfRule>
  </conditionalFormatting>
  <conditionalFormatting sqref="C4 C21">
    <cfRule type="cellIs" dxfId="1" priority="4" stopIfTrue="1" operator="notEqual">
      <formula>"OK"</formula>
    </cfRule>
  </conditionalFormatting>
  <conditionalFormatting sqref="C22:C24">
    <cfRule type="cellIs" dxfId="0" priority="1" stopIfTrue="1" operator="equal">
      <formula>"ERROR"</formula>
    </cfRule>
  </conditionalFormatting>
  <pageMargins left="0.75" right="0.75" top="1" bottom="1" header="0.5" footer="0.5"/>
  <pageSetup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177</vt:i4>
      </vt:variant>
    </vt:vector>
  </HeadingPairs>
  <TitlesOfParts>
    <vt:vector size="215" baseType="lpstr">
      <vt:lpstr>HOME</vt:lpstr>
      <vt:lpstr>Medi-Cal</vt:lpstr>
      <vt:lpstr>Non Medi-Cal</vt:lpstr>
      <vt:lpstr>MH1900_INFO</vt:lpstr>
      <vt:lpstr>MH1901_Schedule_A</vt:lpstr>
      <vt:lpstr>MH1901_Schedule_B</vt:lpstr>
      <vt:lpstr>MH1901_Schedule_C</vt:lpstr>
      <vt:lpstr>MH1960_HOSP_COSTS</vt:lpstr>
      <vt:lpstr>MH1960_HOSP_05_ADMIN</vt:lpstr>
      <vt:lpstr>MH1960_HOSP_05</vt:lpstr>
      <vt:lpstr>MH1960_PHYS_05_ADMIN</vt:lpstr>
      <vt:lpstr>MH1960_PHYS_05</vt:lpstr>
      <vt:lpstr>MH1960_HOSP_10</vt:lpstr>
      <vt:lpstr>MH1960_PHYS_10</vt:lpstr>
      <vt:lpstr>MH1960_HOSP_15</vt:lpstr>
      <vt:lpstr>MH1960_PHYS_15</vt:lpstr>
      <vt:lpstr>MH1960</vt:lpstr>
      <vt:lpstr>MH1961</vt:lpstr>
      <vt:lpstr>MH1962</vt:lpstr>
      <vt:lpstr>MH1963</vt:lpstr>
      <vt:lpstr>MH1964</vt:lpstr>
      <vt:lpstr>MH1965</vt:lpstr>
      <vt:lpstr>MH1966_HOSPINPT</vt:lpstr>
      <vt:lpstr>MH1966_MODE5(OTHR)</vt:lpstr>
      <vt:lpstr>MH1966_MODE10</vt:lpstr>
      <vt:lpstr>MH1966_MODE15_(1)</vt:lpstr>
      <vt:lpstr>MH1966_MODE15_(2)</vt:lpstr>
      <vt:lpstr>MH1966_MODE45</vt:lpstr>
      <vt:lpstr>MH1966_MODE55</vt:lpstr>
      <vt:lpstr>MH1966_MODE60</vt:lpstr>
      <vt:lpstr>MH1969_INST</vt:lpstr>
      <vt:lpstr>MH1969</vt:lpstr>
      <vt:lpstr>MH1968</vt:lpstr>
      <vt:lpstr>MH1979</vt:lpstr>
      <vt:lpstr>MH1979B</vt:lpstr>
      <vt:lpstr>MH1991</vt:lpstr>
      <vt:lpstr>MH1992</vt:lpstr>
      <vt:lpstr>Crosschecks</vt:lpstr>
      <vt:lpstr>AllocationMethodCode</vt:lpstr>
      <vt:lpstr>County_Code</vt:lpstr>
      <vt:lpstr>County_Name</vt:lpstr>
      <vt:lpstr>CurrentReCalcMode</vt:lpstr>
      <vt:lpstr>EnhancedSDMCRatioFFP</vt:lpstr>
      <vt:lpstr>Entire_FiscalYear</vt:lpstr>
      <vt:lpstr>FiscalYear</vt:lpstr>
      <vt:lpstr>FiscalYear_Period1</vt:lpstr>
      <vt:lpstr>FiscalYear_Period2</vt:lpstr>
      <vt:lpstr>FiscalYear_Period3</vt:lpstr>
      <vt:lpstr>FiscalYear_with_Dash</vt:lpstr>
      <vt:lpstr>FormList</vt:lpstr>
      <vt:lpstr>HAD_Period1</vt:lpstr>
      <vt:lpstr>HAD_Period2</vt:lpstr>
      <vt:lpstr>HAD_Period3</vt:lpstr>
      <vt:lpstr>HAD_Period4</vt:lpstr>
      <vt:lpstr>HADPeriod1Rate</vt:lpstr>
      <vt:lpstr>HADPeriod2Rate</vt:lpstr>
      <vt:lpstr>HealthyFamAdmin</vt:lpstr>
      <vt:lpstr>HealthyFamilyRatioFFP1stHalf</vt:lpstr>
      <vt:lpstr>HealthyFamilyRatioFFP2ndHalf</vt:lpstr>
      <vt:lpstr>HOME</vt:lpstr>
      <vt:lpstr>isCountyLegalEntity</vt:lpstr>
      <vt:lpstr>isCountyPopulationOver</vt:lpstr>
      <vt:lpstr>isReportingSDMC</vt:lpstr>
      <vt:lpstr>Legal_Entity_Name</vt:lpstr>
      <vt:lpstr>Legal_Entity_Number</vt:lpstr>
      <vt:lpstr>MaxMH1960Line</vt:lpstr>
      <vt:lpstr>Medi_Cal</vt:lpstr>
      <vt:lpstr>MH1900_INFO</vt:lpstr>
      <vt:lpstr>MH1901_Schedule_A</vt:lpstr>
      <vt:lpstr>MH1901_Schedule_B</vt:lpstr>
      <vt:lpstr>MH1901_Schedule_C!MH1901_Schedule_C</vt:lpstr>
      <vt:lpstr>MH1901_Schedule_C</vt:lpstr>
      <vt:lpstr>MH1960_HOSP_05!MH1960_1</vt:lpstr>
      <vt:lpstr>MH1960_HOSP_05_ADMIN!MH1960_1</vt:lpstr>
      <vt:lpstr>MH1960_HOSP_10!MH1960_1</vt:lpstr>
      <vt:lpstr>MH1960_HOSP_COSTS!MH1960_1</vt:lpstr>
      <vt:lpstr>MH1960_PHYS_05!MH1960_1</vt:lpstr>
      <vt:lpstr>MH1960_PHYS_05_ADMIN!MH1960_1</vt:lpstr>
      <vt:lpstr>MH1960_PHYS_10!MH1960_1</vt:lpstr>
      <vt:lpstr>MH1960_PHYS_15!MH1960_1</vt:lpstr>
      <vt:lpstr>MH1960_1</vt:lpstr>
      <vt:lpstr>MH1960_HOSP_05</vt:lpstr>
      <vt:lpstr>MH1960_HOSP_05_ADMIN</vt:lpstr>
      <vt:lpstr>MH1960_HOSP_10</vt:lpstr>
      <vt:lpstr>MH1960_HOSP_15</vt:lpstr>
      <vt:lpstr>MH1960_HOSP_COSTS</vt:lpstr>
      <vt:lpstr>MH1960_XL7</vt:lpstr>
      <vt:lpstr>MH1961_XL7</vt:lpstr>
      <vt:lpstr>MH1962_XL7</vt:lpstr>
      <vt:lpstr>MH1963_Hidden_Detail_Row</vt:lpstr>
      <vt:lpstr>MH1963_Line_Item1</vt:lpstr>
      <vt:lpstr>MH1963_Total_Line</vt:lpstr>
      <vt:lpstr>MH1963_XL7</vt:lpstr>
      <vt:lpstr>MH1964_XL7</vt:lpstr>
      <vt:lpstr>MH1966_HOSPINPT_PG1</vt:lpstr>
      <vt:lpstr>MH1966_HOSPINPT_PG2</vt:lpstr>
      <vt:lpstr>MH1966_MODE10_PG1</vt:lpstr>
      <vt:lpstr>MH1966_MODE10_PG2</vt:lpstr>
      <vt:lpstr>MH1966_MODE15_1_Page_Count</vt:lpstr>
      <vt:lpstr>MH1966_MODE15_1_PG1</vt:lpstr>
      <vt:lpstr>MH1966_MODE15_1_PG10</vt:lpstr>
      <vt:lpstr>MH1966_MODE15_1_PG11</vt:lpstr>
      <vt:lpstr>MH1966_MODE15_1_PG2</vt:lpstr>
      <vt:lpstr>MH1966_MODE15_1_PG3</vt:lpstr>
      <vt:lpstr>MH1966_MODE15_1_PG4</vt:lpstr>
      <vt:lpstr>MH1966_MODE15_1_PG5</vt:lpstr>
      <vt:lpstr>MH1966_MODE15_1_PG6</vt:lpstr>
      <vt:lpstr>MH1966_MODE15_1_PG7</vt:lpstr>
      <vt:lpstr>MH1966_MODE15_1_PG8</vt:lpstr>
      <vt:lpstr>MH1966_MODE15_1_PG9</vt:lpstr>
      <vt:lpstr>MH1966_MODE15_2_Page_Count</vt:lpstr>
      <vt:lpstr>MH1966_MODE15_2_PG1</vt:lpstr>
      <vt:lpstr>MH1966_MODE15_2_PG10</vt:lpstr>
      <vt:lpstr>MH1966_MODE15_2_PG11</vt:lpstr>
      <vt:lpstr>MH1966_MODE15_2_PG2</vt:lpstr>
      <vt:lpstr>MH1966_MODE15_2_PG3</vt:lpstr>
      <vt:lpstr>MH1966_MODE15_2_PG4</vt:lpstr>
      <vt:lpstr>MH1966_MODE15_2_PG5</vt:lpstr>
      <vt:lpstr>MH1966_MODE15_2_PG6</vt:lpstr>
      <vt:lpstr>MH1966_MODE15_2_PG7</vt:lpstr>
      <vt:lpstr>MH1966_MODE15_2_PG8</vt:lpstr>
      <vt:lpstr>MH1966_MODE15_2_PG9</vt:lpstr>
      <vt:lpstr>MH1966_MODE45_PG1</vt:lpstr>
      <vt:lpstr>MH1966_MODE45_PG2</vt:lpstr>
      <vt:lpstr>MH1966_MODE55_PG1</vt:lpstr>
      <vt:lpstr>MH1966_MODE55_PG2</vt:lpstr>
      <vt:lpstr>MH1966_MODE5OTHR_PG1</vt:lpstr>
      <vt:lpstr>MH1966_MODE5OTHR_PG2</vt:lpstr>
      <vt:lpstr>MH1966_MODE60_PG1</vt:lpstr>
      <vt:lpstr>MH1966_MODE60_PG2</vt:lpstr>
      <vt:lpstr>MH1968_XL7</vt:lpstr>
      <vt:lpstr>MH1969_INST</vt:lpstr>
      <vt:lpstr>MH1969_XL7</vt:lpstr>
      <vt:lpstr>MH1979_XL7</vt:lpstr>
      <vt:lpstr>MH1979B_XL7</vt:lpstr>
      <vt:lpstr>MH1991_XL7</vt:lpstr>
      <vt:lpstr>MH1992_INST</vt:lpstr>
      <vt:lpstr>MH1992_XL7</vt:lpstr>
      <vt:lpstr>MH1992Rollover</vt:lpstr>
      <vt:lpstr>Non_Medi_Cal</vt:lpstr>
      <vt:lpstr>HOME!Print_Area</vt:lpstr>
      <vt:lpstr>'Medi-Cal'!Print_Area</vt:lpstr>
      <vt:lpstr>MH1900_INFO!Print_Area</vt:lpstr>
      <vt:lpstr>MH1901_Schedule_A!Print_Area</vt:lpstr>
      <vt:lpstr>MH1901_Schedule_B!Print_Area</vt:lpstr>
      <vt:lpstr>MH1901_Schedule_C!Print_Area</vt:lpstr>
      <vt:lpstr>'MH1960'!Print_Area</vt:lpstr>
      <vt:lpstr>MH1960_HOSP_05!Print_Area</vt:lpstr>
      <vt:lpstr>MH1960_HOSP_05_ADMIN!Print_Area</vt:lpstr>
      <vt:lpstr>MH1960_HOSP_10!Print_Area</vt:lpstr>
      <vt:lpstr>MH1960_HOSP_15!Print_Area</vt:lpstr>
      <vt:lpstr>MH1960_HOSP_COSTS!Print_Area</vt:lpstr>
      <vt:lpstr>MH1960_PHYS_05!Print_Area</vt:lpstr>
      <vt:lpstr>MH1960_PHYS_05_ADMIN!Print_Area</vt:lpstr>
      <vt:lpstr>MH1960_PHYS_10!Print_Area</vt:lpstr>
      <vt:lpstr>MH1960_PHYS_15!Print_Area</vt:lpstr>
      <vt:lpstr>'MH1961'!Print_Area</vt:lpstr>
      <vt:lpstr>'MH1962'!Print_Area</vt:lpstr>
      <vt:lpstr>'MH1963'!Print_Area</vt:lpstr>
      <vt:lpstr>'MH1964'!Print_Area</vt:lpstr>
      <vt:lpstr>'MH1965'!Print_Area</vt:lpstr>
      <vt:lpstr>MH1966_HOSPINPT!Print_Area</vt:lpstr>
      <vt:lpstr>MH1966_MODE10!Print_Area</vt:lpstr>
      <vt:lpstr>MH1966_MODE45!Print_Area</vt:lpstr>
      <vt:lpstr>'MH1966_MODE5(OTHR)'!Print_Area</vt:lpstr>
      <vt:lpstr>MH1966_MODE55!Print_Area</vt:lpstr>
      <vt:lpstr>MH1966_MODE60!Print_Area</vt:lpstr>
      <vt:lpstr>'MH1968'!Print_Area</vt:lpstr>
      <vt:lpstr>'MH1969'!Print_Area</vt:lpstr>
      <vt:lpstr>MH1969_INST!Print_Area</vt:lpstr>
      <vt:lpstr>'MH1979'!Print_Area</vt:lpstr>
      <vt:lpstr>MH1979B!Print_Area</vt:lpstr>
      <vt:lpstr>'MH1991'!Print_Area</vt:lpstr>
      <vt:lpstr>'MH1992'!Print_Area</vt:lpstr>
      <vt:lpstr>MH1992_INST!Print_Area</vt:lpstr>
      <vt:lpstr>'Non Medi-Cal'!Print_Area</vt:lpstr>
      <vt:lpstr>Errors!Print_Titles</vt:lpstr>
      <vt:lpstr>MH1901_Schedule_B!Print_Titles</vt:lpstr>
      <vt:lpstr>MH1901_Schedule_C!Print_Titles</vt:lpstr>
      <vt:lpstr>MH1960_HOSP_05!Print_Titles</vt:lpstr>
      <vt:lpstr>MH1960_HOSP_05_ADMIN!Print_Titles</vt:lpstr>
      <vt:lpstr>MH1960_HOSP_10!Print_Titles</vt:lpstr>
      <vt:lpstr>MH1960_HOSP_15!Print_Titles</vt:lpstr>
      <vt:lpstr>MH1960_HOSP_COSTS!Print_Titles</vt:lpstr>
      <vt:lpstr>MH1960_PHYS_05!Print_Titles</vt:lpstr>
      <vt:lpstr>MH1960_PHYS_05_ADMIN!Print_Titles</vt:lpstr>
      <vt:lpstr>MH1960_PHYS_10!Print_Titles</vt:lpstr>
      <vt:lpstr>MH1960_PHYS_15!Print_Titles</vt:lpstr>
      <vt:lpstr>'MH1963'!Print_Titles</vt:lpstr>
      <vt:lpstr>MH1966_HOSPINPT!Print_Titles</vt:lpstr>
      <vt:lpstr>MH1966_MODE10!Print_Titles</vt:lpstr>
      <vt:lpstr>'MH1966_MODE15_(1)'!Print_Titles</vt:lpstr>
      <vt:lpstr>'MH1966_MODE15_(2)'!Print_Titles</vt:lpstr>
      <vt:lpstr>MH1966_MODE45!Print_Titles</vt:lpstr>
      <vt:lpstr>'MH1966_MODE5(OTHR)'!Print_Titles</vt:lpstr>
      <vt:lpstr>MH1966_MODE55!Print_Titles</vt:lpstr>
      <vt:lpstr>MH1966_MODE60!Print_Titles</vt:lpstr>
      <vt:lpstr>ProtectionStatus</vt:lpstr>
      <vt:lpstr>Refugee_FMAP</vt:lpstr>
      <vt:lpstr>Revision_Date</vt:lpstr>
      <vt:lpstr>Rounding</vt:lpstr>
      <vt:lpstr>SDMC_Admin_UR</vt:lpstr>
      <vt:lpstr>SDMC_Skilled_UR_MAA</vt:lpstr>
      <vt:lpstr>SDMCRatioFFP1stPeriod</vt:lpstr>
      <vt:lpstr>SDMCRatioFFP2ndPeriod</vt:lpstr>
      <vt:lpstr>SDMCRatioFFP3rdPeriod</vt:lpstr>
      <vt:lpstr>SUM</vt:lpstr>
      <vt:lpstr>TotalContractProviderEnhancedBCCTPPayments</vt:lpstr>
      <vt:lpstr>TotalContractProviderEnhancedChildrenPayments</vt:lpstr>
      <vt:lpstr>TotalContractProviderEnhancedPregnancyPayments</vt:lpstr>
      <vt:lpstr>TotalContractProviderEnhancedRefugeePayments</vt:lpstr>
      <vt:lpstr>TotalContractProviderHealthyFamiliesPayments</vt:lpstr>
      <vt:lpstr>TotalContractProviderMediCalAdminPayments</vt:lpstr>
      <vt:lpstr>TotalContractProviderSDMCPayments</vt:lpstr>
      <vt:lpstr>TotalPaymentContractProviders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and Financial Report System (FY 2012-2013)</dc:title>
  <dc:creator>Department of Health Care Services</dc:creator>
  <cp:keywords>CFRS Detail Cost Report</cp:keywords>
  <dc:description>v12K</dc:description>
  <cp:lastModifiedBy>Rita Samartino</cp:lastModifiedBy>
  <cp:lastPrinted>2013-08-27T18:42:47Z</cp:lastPrinted>
  <dcterms:created xsi:type="dcterms:W3CDTF">1998-03-17T22:47:49Z</dcterms:created>
  <dcterms:modified xsi:type="dcterms:W3CDTF">2014-08-12T21:56:18Z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ed">
    <vt:filetime>2013-09-10T07:00:00Z</vt:filetime>
  </property>
</Properties>
</file>