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S:\CAO\Community Corrections Partnership &amp; Criminal Justice\CSAC Results First\"/>
    </mc:Choice>
  </mc:AlternateContent>
  <bookViews>
    <workbookView xWindow="-120" yWindow="-120" windowWidth="29040" windowHeight="15840" tabRatio="781" firstSheet="3" activeTab="3"/>
  </bookViews>
  <sheets>
    <sheet name="Phase I" sheetId="1" state="hidden" r:id="rId1"/>
    <sheet name="Phase II" sheetId="3" state="hidden" r:id="rId2"/>
    <sheet name="Phase III" sheetId="4" state="hidden" r:id="rId3"/>
    <sheet name="Phase IV(a)" sheetId="8" r:id="rId4"/>
    <sheet name="Phase IV(b)" sheetId="5" state="hidden" r:id="rId5"/>
    <sheet name="Phase IV (a) match Phase IV (b)" sheetId="21" state="hidden" r:id="rId6"/>
    <sheet name="Cost Per PT" sheetId="17" state="hidden" r:id="rId7"/>
  </sheets>
  <externalReferences>
    <externalReference r:id="rId8"/>
    <externalReference r:id="rId9"/>
  </externalReferences>
  <definedNames>
    <definedName name="_xlnm._FilterDatabase" localSheetId="6" hidden="1">'Cost Per PT'!$A$1:$J$83</definedName>
    <definedName name="_xlnm._FilterDatabase" localSheetId="2" hidden="1">'Phase III'!$A$13:$Z$58</definedName>
    <definedName name="_xlnm._FilterDatabase" localSheetId="5" hidden="1">'Phase IV (a) match Phase IV (b)'!$A$2:$E$60</definedName>
    <definedName name="_xlnm._FilterDatabase" localSheetId="3" hidden="1">'Phase IV(a)'!$A$4:$Z$4</definedName>
    <definedName name="_xlnm._FilterDatabase" localSheetId="4" hidden="1">'Phase IV(b)'!$A$13:$M$43</definedName>
    <definedName name="AM" localSheetId="6">#REF!</definedName>
    <definedName name="AM" localSheetId="3">#REF!</definedName>
    <definedName name="AM">#REF!</definedName>
    <definedName name="CH" localSheetId="6">#REF!</definedName>
    <definedName name="CH" localSheetId="3">#REF!</definedName>
    <definedName name="CH">#REF!</definedName>
    <definedName name="cost">[1]Sheet1!$G$7:$G$8</definedName>
    <definedName name="funding">[1]Sheet1!$I$7:$I$8</definedName>
    <definedName name="Outcomes">[1]Sheet1!$C$3:$C$11</definedName>
    <definedName name="Ratings" localSheetId="6">#REF!</definedName>
    <definedName name="Ratings" localSheetId="3">#REF!</definedName>
    <definedName name="Ratings">#REF!</definedName>
    <definedName name="RFRating" localSheetId="6">#REF!</definedName>
    <definedName name="RFRating" localSheetId="3">#REF!</definedName>
    <definedName name="RFRating">#REF!</definedName>
    <definedName name="yesno">[1]Sheet1!$G$3:$G$4</definedName>
    <definedName name="YN" localSheetId="6">#REF!</definedName>
    <definedName name="YN" localSheetId="3">#REF!</definedName>
    <definedName name="Y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21" l="1"/>
  <c r="H9" i="21"/>
  <c r="I9" i="21"/>
  <c r="J9" i="21" s="1"/>
  <c r="R7" i="21" s="1"/>
  <c r="M7" i="21"/>
  <c r="N7" i="21"/>
  <c r="P7" i="21"/>
  <c r="J15" i="8" s="1"/>
  <c r="O7" i="21" l="1"/>
  <c r="Q7" i="21"/>
  <c r="H49" i="17"/>
  <c r="I3" i="21"/>
  <c r="I8" i="21"/>
  <c r="M29" i="21"/>
  <c r="N29" i="21"/>
  <c r="P29" i="21"/>
  <c r="M30" i="21"/>
  <c r="P33" i="21"/>
  <c r="N33" i="21"/>
  <c r="M33" i="21"/>
  <c r="P32" i="21"/>
  <c r="J28" i="8" s="1"/>
  <c r="N32" i="21"/>
  <c r="M32" i="21"/>
  <c r="P31" i="21"/>
  <c r="N31" i="21"/>
  <c r="M31" i="21"/>
  <c r="P30" i="21"/>
  <c r="J17" i="8" s="1"/>
  <c r="N30" i="21"/>
  <c r="G65" i="21"/>
  <c r="D65" i="21"/>
  <c r="E65" i="21"/>
  <c r="M10" i="21"/>
  <c r="M4" i="21"/>
  <c r="N4" i="21"/>
  <c r="P4" i="21"/>
  <c r="J29" i="8" s="1"/>
  <c r="M12" i="21"/>
  <c r="N12" i="21"/>
  <c r="P12" i="21"/>
  <c r="J24" i="8" s="1"/>
  <c r="M13" i="21"/>
  <c r="N13" i="21"/>
  <c r="P13" i="21"/>
  <c r="J12" i="8" s="1"/>
  <c r="O4" i="21" l="1"/>
  <c r="O29" i="21"/>
  <c r="O12" i="21"/>
  <c r="F18" i="5" s="1"/>
  <c r="O31" i="21"/>
  <c r="O32" i="21"/>
  <c r="O30" i="21"/>
  <c r="Q33" i="21"/>
  <c r="O13" i="21"/>
  <c r="O33" i="21"/>
  <c r="Q30" i="21"/>
  <c r="Q29" i="21"/>
  <c r="Q32" i="21"/>
  <c r="Q31" i="21"/>
  <c r="Q4" i="21"/>
  <c r="Q13" i="21"/>
  <c r="Q12" i="21"/>
  <c r="M28" i="21" l="1"/>
  <c r="N28" i="21"/>
  <c r="P28" i="21"/>
  <c r="M27" i="21"/>
  <c r="P27" i="21"/>
  <c r="N27" i="21"/>
  <c r="M20" i="21"/>
  <c r="H15" i="21"/>
  <c r="I15" i="21"/>
  <c r="J15" i="21" s="1"/>
  <c r="E41" i="21"/>
  <c r="G41" i="21"/>
  <c r="H37" i="21"/>
  <c r="I37" i="21"/>
  <c r="J37" i="21" s="1"/>
  <c r="D36" i="17"/>
  <c r="D13" i="17"/>
  <c r="D14" i="17"/>
  <c r="R12" i="21" l="1"/>
  <c r="O28" i="21"/>
  <c r="O27" i="21"/>
  <c r="Q28" i="21"/>
  <c r="Q27" i="21"/>
  <c r="D58" i="21" l="1"/>
  <c r="D56" i="21"/>
  <c r="D51" i="21"/>
  <c r="D48" i="21"/>
  <c r="D45" i="21"/>
  <c r="D41" i="21"/>
  <c r="D35" i="21"/>
  <c r="D28" i="21"/>
  <c r="D24" i="21"/>
  <c r="D13" i="21"/>
  <c r="D7" i="21"/>
  <c r="D62" i="21" l="1"/>
  <c r="D64" i="21"/>
  <c r="I36" i="21"/>
  <c r="J23" i="8" l="1"/>
  <c r="P8" i="21" l="1"/>
  <c r="J22" i="8" l="1"/>
  <c r="J20" i="8"/>
  <c r="J3" i="21"/>
  <c r="R10" i="21" l="1"/>
  <c r="I4" i="21"/>
  <c r="J4" i="21" s="1"/>
  <c r="I5" i="21"/>
  <c r="J5" i="21"/>
  <c r="I6" i="21"/>
  <c r="J6" i="21" s="1"/>
  <c r="J8" i="21"/>
  <c r="R25" i="21" s="1"/>
  <c r="I10" i="21"/>
  <c r="J10" i="21"/>
  <c r="R13" i="21" s="1"/>
  <c r="I11" i="21"/>
  <c r="J11" i="21" s="1"/>
  <c r="R9" i="21" s="1"/>
  <c r="I12" i="21"/>
  <c r="J12" i="21" s="1"/>
  <c r="R6" i="21" s="1"/>
  <c r="I14" i="21"/>
  <c r="J14" i="21" s="1"/>
  <c r="R16" i="21" s="1"/>
  <c r="I16" i="21"/>
  <c r="J16" i="21" s="1"/>
  <c r="R30" i="21" s="1"/>
  <c r="I17" i="21"/>
  <c r="J17" i="21" s="1"/>
  <c r="R20" i="21" s="1"/>
  <c r="I18" i="21"/>
  <c r="J18" i="21" s="1"/>
  <c r="R11" i="21" s="1"/>
  <c r="I19" i="21"/>
  <c r="J19" i="21" s="1"/>
  <c r="R27" i="21" s="1"/>
  <c r="I20" i="21"/>
  <c r="J20" i="21" s="1"/>
  <c r="I21" i="21"/>
  <c r="J21" i="21" s="1"/>
  <c r="R28" i="21" s="1"/>
  <c r="I22" i="21"/>
  <c r="J22" i="21" s="1"/>
  <c r="R31" i="21" s="1"/>
  <c r="I23" i="21"/>
  <c r="J23" i="21" s="1"/>
  <c r="R19" i="21" s="1"/>
  <c r="I25" i="21"/>
  <c r="I26" i="21"/>
  <c r="J26" i="21" s="1"/>
  <c r="I27" i="21"/>
  <c r="J27" i="21" s="1"/>
  <c r="I29" i="21"/>
  <c r="J29" i="21" s="1"/>
  <c r="R23" i="21" s="1"/>
  <c r="I30" i="21"/>
  <c r="J30" i="21" s="1"/>
  <c r="I31" i="21"/>
  <c r="J31" i="21" s="1"/>
  <c r="R24" i="21" s="1"/>
  <c r="I32" i="21"/>
  <c r="J32" i="21" s="1"/>
  <c r="I33" i="21"/>
  <c r="J33" i="21" s="1"/>
  <c r="R17" i="21" s="1"/>
  <c r="I34" i="21"/>
  <c r="J34" i="21" s="1"/>
  <c r="R32" i="21" s="1"/>
  <c r="J36" i="21"/>
  <c r="I38" i="21"/>
  <c r="J38" i="21" s="1"/>
  <c r="R4" i="21" s="1"/>
  <c r="I39" i="21"/>
  <c r="J39" i="21" s="1"/>
  <c r="I40" i="21"/>
  <c r="J40" i="21" s="1"/>
  <c r="I42" i="21"/>
  <c r="J42" i="21" s="1"/>
  <c r="I43" i="21"/>
  <c r="J43" i="21" s="1"/>
  <c r="I44" i="21"/>
  <c r="J44" i="21" s="1"/>
  <c r="I46" i="21"/>
  <c r="J46" i="21" s="1"/>
  <c r="I47" i="21"/>
  <c r="J47" i="21" s="1"/>
  <c r="I49" i="21"/>
  <c r="J49" i="21" s="1"/>
  <c r="I50" i="21"/>
  <c r="J50" i="21" s="1"/>
  <c r="I52" i="21"/>
  <c r="J52" i="21" s="1"/>
  <c r="I53" i="21"/>
  <c r="J53" i="21" s="1"/>
  <c r="I54" i="21"/>
  <c r="J54" i="21" s="1"/>
  <c r="I55" i="21"/>
  <c r="J55" i="21" s="1"/>
  <c r="I57" i="21"/>
  <c r="J57" i="21" s="1"/>
  <c r="N3" i="21"/>
  <c r="I61" i="17"/>
  <c r="I57" i="17"/>
  <c r="L49" i="17"/>
  <c r="G67" i="21"/>
  <c r="G66" i="21"/>
  <c r="P5" i="21"/>
  <c r="J10" i="8" s="1"/>
  <c r="P6" i="21"/>
  <c r="J14" i="8" s="1"/>
  <c r="P9" i="21"/>
  <c r="J13" i="8" s="1"/>
  <c r="P10" i="21"/>
  <c r="P11" i="21"/>
  <c r="J19" i="8" s="1"/>
  <c r="P14" i="21"/>
  <c r="J33" i="8" s="1"/>
  <c r="P15" i="21"/>
  <c r="P16" i="21"/>
  <c r="J16" i="8" s="1"/>
  <c r="P17" i="21"/>
  <c r="J9" i="8" s="1"/>
  <c r="P18" i="21"/>
  <c r="J21" i="8" s="1"/>
  <c r="P19" i="21"/>
  <c r="J25" i="8" s="1"/>
  <c r="P20" i="21"/>
  <c r="J18" i="8" s="1"/>
  <c r="P21" i="21"/>
  <c r="J31" i="8" s="1"/>
  <c r="P22" i="21"/>
  <c r="J30" i="8" s="1"/>
  <c r="P23" i="21"/>
  <c r="J26" i="8" s="1"/>
  <c r="P24" i="21"/>
  <c r="J27" i="8" s="1"/>
  <c r="P25" i="21"/>
  <c r="J11" i="8" s="1"/>
  <c r="P26" i="21"/>
  <c r="J34" i="8" s="1"/>
  <c r="P3" i="21"/>
  <c r="N64" i="17"/>
  <c r="N63" i="17"/>
  <c r="G58" i="21"/>
  <c r="H52" i="21"/>
  <c r="H53" i="21"/>
  <c r="H54" i="21"/>
  <c r="H55" i="21"/>
  <c r="H57" i="21"/>
  <c r="G56" i="21"/>
  <c r="G7" i="21"/>
  <c r="G13" i="21"/>
  <c r="G24" i="21"/>
  <c r="G28" i="21"/>
  <c r="G35" i="21"/>
  <c r="G45" i="21"/>
  <c r="G48" i="21"/>
  <c r="G51" i="21"/>
  <c r="H4" i="21"/>
  <c r="H5" i="21"/>
  <c r="H6" i="21"/>
  <c r="H8" i="21"/>
  <c r="H10" i="21"/>
  <c r="H11" i="21"/>
  <c r="H12" i="21"/>
  <c r="H14" i="21"/>
  <c r="H16" i="21"/>
  <c r="H17" i="21"/>
  <c r="H18" i="21"/>
  <c r="H19" i="21"/>
  <c r="H20" i="21"/>
  <c r="H21" i="21"/>
  <c r="H22" i="21"/>
  <c r="H23" i="21"/>
  <c r="H25" i="21"/>
  <c r="H26" i="21"/>
  <c r="H27" i="21"/>
  <c r="H29" i="21"/>
  <c r="H30" i="21"/>
  <c r="H31" i="21"/>
  <c r="H32" i="21"/>
  <c r="H33" i="21"/>
  <c r="H34" i="21"/>
  <c r="H36" i="21"/>
  <c r="H38" i="21"/>
  <c r="H39" i="21"/>
  <c r="H40" i="21"/>
  <c r="H42" i="21"/>
  <c r="H43" i="21"/>
  <c r="H44" i="21"/>
  <c r="H46" i="21"/>
  <c r="H47" i="21"/>
  <c r="H49" i="21"/>
  <c r="H50" i="21"/>
  <c r="H3" i="21"/>
  <c r="N61" i="17"/>
  <c r="N56" i="17"/>
  <c r="N57" i="17"/>
  <c r="N58" i="17"/>
  <c r="N55" i="17"/>
  <c r="N52" i="17"/>
  <c r="N51" i="17"/>
  <c r="L62" i="17"/>
  <c r="L59" i="17"/>
  <c r="L53" i="17"/>
  <c r="G62" i="21" l="1"/>
  <c r="P38" i="21" s="1"/>
  <c r="P36" i="21"/>
  <c r="J32" i="8"/>
  <c r="R29" i="21"/>
  <c r="H65" i="21"/>
  <c r="J25" i="21"/>
  <c r="R8" i="21"/>
  <c r="R33" i="21"/>
  <c r="R26" i="21"/>
  <c r="R5" i="21"/>
  <c r="R18" i="21"/>
  <c r="R15" i="21"/>
  <c r="R21" i="21"/>
  <c r="L68" i="17"/>
  <c r="P57" i="17"/>
  <c r="Q57" i="17" s="1"/>
  <c r="P61" i="17"/>
  <c r="Q61" i="17" s="1"/>
  <c r="H41" i="21"/>
  <c r="R22" i="21" l="1"/>
  <c r="P39" i="21"/>
  <c r="G64" i="21"/>
  <c r="G68" i="21" s="1"/>
  <c r="D47" i="17" l="1"/>
  <c r="E45" i="21" l="1"/>
  <c r="H45" i="21" s="1"/>
  <c r="E48" i="21"/>
  <c r="H48" i="21" s="1"/>
  <c r="M26" i="21" l="1"/>
  <c r="M25" i="21"/>
  <c r="E60" i="21"/>
  <c r="E59" i="21"/>
  <c r="E75" i="21" s="1"/>
  <c r="Q25" i="21" l="1"/>
  <c r="Q26" i="21"/>
  <c r="H60" i="21"/>
  <c r="I60" i="21"/>
  <c r="J60" i="21" s="1"/>
  <c r="R14" i="21" s="1"/>
  <c r="H59" i="21"/>
  <c r="I59" i="21"/>
  <c r="E76" i="21"/>
  <c r="N8" i="21"/>
  <c r="J59" i="21" l="1"/>
  <c r="J62" i="21" s="1"/>
  <c r="R3" i="21"/>
  <c r="R36" i="21" s="1"/>
  <c r="F84" i="17"/>
  <c r="I63" i="17"/>
  <c r="P63" i="17" s="1"/>
  <c r="I64" i="17"/>
  <c r="P64" i="17" s="1"/>
  <c r="N5" i="21"/>
  <c r="N6" i="21"/>
  <c r="N9" i="21"/>
  <c r="N10" i="21"/>
  <c r="N11" i="21"/>
  <c r="N15" i="21"/>
  <c r="N16" i="21"/>
  <c r="N17" i="21"/>
  <c r="N18" i="21"/>
  <c r="N19" i="21"/>
  <c r="N20" i="21"/>
  <c r="O20" i="21" s="1"/>
  <c r="N21" i="21"/>
  <c r="N22" i="21"/>
  <c r="N23" i="21"/>
  <c r="N24" i="21"/>
  <c r="N25" i="21"/>
  <c r="O25" i="21" s="1"/>
  <c r="N14" i="21"/>
  <c r="N26" i="21"/>
  <c r="O26" i="21" s="1"/>
  <c r="M5" i="21"/>
  <c r="M6" i="21"/>
  <c r="M8" i="21"/>
  <c r="O8" i="21" s="1"/>
  <c r="M9" i="21"/>
  <c r="Q10" i="21"/>
  <c r="M11" i="21"/>
  <c r="M15" i="21"/>
  <c r="M16" i="21"/>
  <c r="M17" i="21"/>
  <c r="M18" i="21"/>
  <c r="M19" i="21"/>
  <c r="M21" i="21"/>
  <c r="M22" i="21"/>
  <c r="M23" i="21"/>
  <c r="M24" i="21"/>
  <c r="M14" i="21"/>
  <c r="M3" i="21"/>
  <c r="M36" i="21" l="1"/>
  <c r="N36" i="21"/>
  <c r="O16" i="21"/>
  <c r="F30" i="5" s="1"/>
  <c r="O9" i="21"/>
  <c r="O24" i="21"/>
  <c r="F33" i="5" s="1"/>
  <c r="O19" i="21"/>
  <c r="F31" i="5" s="1"/>
  <c r="O15" i="21"/>
  <c r="F14" i="5" s="1"/>
  <c r="O23" i="21"/>
  <c r="F32" i="5" s="1"/>
  <c r="O11" i="21"/>
  <c r="F26" i="5" s="1"/>
  <c r="O3" i="21"/>
  <c r="O22" i="21"/>
  <c r="F34" i="5" s="1"/>
  <c r="O17" i="21"/>
  <c r="F19" i="5" s="1"/>
  <c r="Q5" i="21"/>
  <c r="O5" i="21"/>
  <c r="O18" i="21"/>
  <c r="F28" i="5" s="1"/>
  <c r="Q6" i="21"/>
  <c r="O6" i="21"/>
  <c r="F16" i="5" s="1"/>
  <c r="Q14" i="21"/>
  <c r="O14" i="21"/>
  <c r="F37" i="5" s="1"/>
  <c r="O21" i="21"/>
  <c r="F35" i="5" s="1"/>
  <c r="Q63" i="17"/>
  <c r="Q64" i="17"/>
  <c r="I84" i="17"/>
  <c r="I85" i="17" s="1"/>
  <c r="Q19" i="21"/>
  <c r="Q22" i="21"/>
  <c r="Q21" i="21"/>
  <c r="Q17" i="21"/>
  <c r="Q11" i="21"/>
  <c r="Q24" i="21"/>
  <c r="Q20" i="21"/>
  <c r="Q16" i="21"/>
  <c r="Q23" i="21"/>
  <c r="F23" i="5"/>
  <c r="Q9" i="21"/>
  <c r="Q15" i="21"/>
  <c r="Q3" i="21"/>
  <c r="Q18" i="21"/>
  <c r="F17" i="5"/>
  <c r="Q8" i="21"/>
  <c r="F38" i="5"/>
  <c r="F22" i="5"/>
  <c r="F21" i="5"/>
  <c r="K84" i="17" l="1"/>
  <c r="Q36" i="21"/>
  <c r="O41" i="21"/>
  <c r="F46" i="5" s="1"/>
  <c r="O36" i="21"/>
  <c r="F24" i="5"/>
  <c r="F36" i="5"/>
  <c r="F15" i="5"/>
  <c r="F25" i="5"/>
  <c r="F29" i="5"/>
  <c r="F27" i="5"/>
  <c r="J76" i="17"/>
  <c r="J80" i="17"/>
  <c r="J77" i="17"/>
  <c r="J81" i="17"/>
  <c r="J75" i="17"/>
  <c r="J78" i="17"/>
  <c r="J82" i="17"/>
  <c r="J83" i="17"/>
  <c r="J79" i="17"/>
  <c r="J84" i="17"/>
  <c r="F20" i="5"/>
  <c r="D68" i="21"/>
  <c r="E7" i="21"/>
  <c r="H13" i="21"/>
  <c r="E24" i="21"/>
  <c r="E28" i="21"/>
  <c r="H28" i="21" s="1"/>
  <c r="E35" i="21"/>
  <c r="H35" i="21" s="1"/>
  <c r="E58" i="21"/>
  <c r="H58" i="21" s="1"/>
  <c r="E56" i="21"/>
  <c r="H56" i="21" s="1"/>
  <c r="E51" i="21"/>
  <c r="H51" i="21" s="1"/>
  <c r="H59" i="17"/>
  <c r="H68" i="17" s="1"/>
  <c r="I47" i="17"/>
  <c r="I44" i="17"/>
  <c r="D44" i="17"/>
  <c r="D27" i="17"/>
  <c r="D34" i="17"/>
  <c r="E33" i="17" s="1"/>
  <c r="F33" i="17" s="1"/>
  <c r="I40" i="17"/>
  <c r="I34" i="17"/>
  <c r="I27" i="17"/>
  <c r="D18" i="17"/>
  <c r="D20" i="17"/>
  <c r="D21" i="17"/>
  <c r="D15" i="17"/>
  <c r="I6" i="17"/>
  <c r="D6" i="17"/>
  <c r="E3" i="17" s="1"/>
  <c r="F3" i="17" s="1"/>
  <c r="E62" i="21" l="1"/>
  <c r="M38" i="21" s="1"/>
  <c r="M39" i="21" s="1"/>
  <c r="H24" i="21"/>
  <c r="F45" i="5"/>
  <c r="F47" i="5" s="1"/>
  <c r="J85" i="17"/>
  <c r="H7" i="21"/>
  <c r="H62" i="21" s="1"/>
  <c r="Q38" i="21" s="1"/>
  <c r="Q39" i="21" s="1"/>
  <c r="I3" i="17"/>
  <c r="E64" i="21" l="1"/>
  <c r="E68" i="21" s="1"/>
  <c r="F70" i="17"/>
  <c r="I12" i="17"/>
  <c r="D12" i="17"/>
  <c r="E9" i="17" l="1"/>
  <c r="F9" i="17" s="1"/>
  <c r="E8" i="17"/>
  <c r="F8" i="17" s="1"/>
  <c r="H64" i="21"/>
  <c r="H68" i="21" s="1"/>
  <c r="E78" i="21"/>
  <c r="E7" i="17"/>
  <c r="F7" i="17" s="1"/>
  <c r="E11" i="17"/>
  <c r="E10" i="17"/>
  <c r="F10" i="17" s="1"/>
  <c r="E12" i="17" l="1"/>
  <c r="K81" i="17" l="1"/>
  <c r="F62" i="17"/>
  <c r="N62" i="17" s="1"/>
  <c r="F59" i="17"/>
  <c r="F53" i="17"/>
  <c r="I52" i="17"/>
  <c r="P52" i="17" s="1"/>
  <c r="I51" i="17"/>
  <c r="P51" i="17" s="1"/>
  <c r="G49" i="17"/>
  <c r="E43" i="17"/>
  <c r="F43" i="17" s="1"/>
  <c r="D35" i="17"/>
  <c r="D40" i="17" s="1"/>
  <c r="E32" i="17"/>
  <c r="F32" i="17" s="1"/>
  <c r="I23" i="17"/>
  <c r="D22" i="17"/>
  <c r="D19" i="17"/>
  <c r="D17" i="17"/>
  <c r="D16" i="17"/>
  <c r="E4" i="17"/>
  <c r="F4" i="17" s="1"/>
  <c r="E37" i="17" l="1"/>
  <c r="F37" i="17" s="1"/>
  <c r="E36" i="17"/>
  <c r="F36" i="17" s="1"/>
  <c r="I53" i="17"/>
  <c r="N53" i="17"/>
  <c r="J58" i="17"/>
  <c r="N59" i="17"/>
  <c r="Q51" i="17"/>
  <c r="Q52" i="17"/>
  <c r="J61" i="17"/>
  <c r="J62" i="17" s="1"/>
  <c r="I62" i="17"/>
  <c r="P62" i="17" s="1"/>
  <c r="D23" i="17"/>
  <c r="E14" i="17" s="1"/>
  <c r="F14" i="17" s="1"/>
  <c r="I58" i="17"/>
  <c r="P58" i="17" s="1"/>
  <c r="J56" i="17"/>
  <c r="E28" i="17"/>
  <c r="J55" i="17"/>
  <c r="J52" i="17"/>
  <c r="I59" i="17"/>
  <c r="E30" i="17"/>
  <c r="F30" i="17" s="1"/>
  <c r="F11" i="17"/>
  <c r="E31" i="17"/>
  <c r="F31" i="17" s="1"/>
  <c r="E41" i="17"/>
  <c r="E2" i="17"/>
  <c r="E5" i="17"/>
  <c r="F5" i="17" s="1"/>
  <c r="E42" i="17"/>
  <c r="F42" i="17" s="1"/>
  <c r="E45" i="17"/>
  <c r="J57" i="17"/>
  <c r="E25" i="17"/>
  <c r="F25" i="17" s="1"/>
  <c r="E24" i="17"/>
  <c r="E26" i="17"/>
  <c r="F26" i="17" s="1"/>
  <c r="E46" i="17"/>
  <c r="F46" i="17" s="1"/>
  <c r="E29" i="17"/>
  <c r="F29" i="17" s="1"/>
  <c r="J51" i="17"/>
  <c r="J53" i="17" s="1"/>
  <c r="F12" i="17" l="1"/>
  <c r="Q62" i="17"/>
  <c r="P59" i="17"/>
  <c r="Q58" i="17"/>
  <c r="P53" i="17"/>
  <c r="F45" i="17"/>
  <c r="F47" i="17" s="1"/>
  <c r="N47" i="17" s="1"/>
  <c r="E47" i="17"/>
  <c r="F41" i="17"/>
  <c r="F44" i="17" s="1"/>
  <c r="N44" i="17" s="1"/>
  <c r="E44" i="17"/>
  <c r="F24" i="17"/>
  <c r="F27" i="17" s="1"/>
  <c r="N27" i="17" s="1"/>
  <c r="E27" i="17"/>
  <c r="F28" i="17"/>
  <c r="F34" i="17" s="1"/>
  <c r="E34" i="17"/>
  <c r="E15" i="17"/>
  <c r="F15" i="17" s="1"/>
  <c r="E20" i="17"/>
  <c r="F20" i="17" s="1"/>
  <c r="E18" i="17"/>
  <c r="F18" i="17" s="1"/>
  <c r="E21" i="17"/>
  <c r="F21" i="17" s="1"/>
  <c r="F2" i="17"/>
  <c r="F6" i="17" s="1"/>
  <c r="N6" i="17" s="1"/>
  <c r="E6" i="17"/>
  <c r="E19" i="17"/>
  <c r="F19" i="17" s="1"/>
  <c r="E13" i="17"/>
  <c r="I56" i="17"/>
  <c r="P56" i="17" s="1"/>
  <c r="I55" i="17"/>
  <c r="P55" i="17" s="1"/>
  <c r="E38" i="17"/>
  <c r="F38" i="17" s="1"/>
  <c r="E35" i="17"/>
  <c r="E39" i="17"/>
  <c r="F39" i="17" s="1"/>
  <c r="J59" i="17"/>
  <c r="E16" i="17"/>
  <c r="F16" i="17" s="1"/>
  <c r="E22" i="17"/>
  <c r="F22" i="17" s="1"/>
  <c r="E17" i="17"/>
  <c r="F17" i="17" s="1"/>
  <c r="J8" i="17" l="1"/>
  <c r="N12" i="17"/>
  <c r="P12" i="17" s="1"/>
  <c r="J33" i="17"/>
  <c r="N34" i="17"/>
  <c r="Q56" i="17"/>
  <c r="P27" i="17"/>
  <c r="P47" i="17"/>
  <c r="Q12" i="17"/>
  <c r="P44" i="17"/>
  <c r="Q59" i="17"/>
  <c r="Q55" i="17"/>
  <c r="P6" i="17"/>
  <c r="Q53" i="17"/>
  <c r="F80" i="17"/>
  <c r="E40" i="17"/>
  <c r="F35" i="17"/>
  <c r="J41" i="17"/>
  <c r="J5" i="17"/>
  <c r="J3" i="17"/>
  <c r="L3" i="17" s="1"/>
  <c r="N3" i="17" s="1"/>
  <c r="P3" i="17" s="1"/>
  <c r="F83" i="17"/>
  <c r="J7" i="17"/>
  <c r="L7" i="17" s="1"/>
  <c r="N7" i="17" s="1"/>
  <c r="J10" i="17"/>
  <c r="J9" i="17"/>
  <c r="J11" i="17"/>
  <c r="J42" i="17"/>
  <c r="J43" i="17"/>
  <c r="J4" i="17"/>
  <c r="F77" i="17"/>
  <c r="J2" i="17"/>
  <c r="L2" i="17" s="1"/>
  <c r="F79" i="17"/>
  <c r="E23" i="17"/>
  <c r="F13" i="17"/>
  <c r="F23" i="17" s="1"/>
  <c r="J14" i="17" s="1"/>
  <c r="F75" i="17"/>
  <c r="F82" i="17"/>
  <c r="J28" i="17"/>
  <c r="L28" i="17" s="1"/>
  <c r="N28" i="17" s="1"/>
  <c r="J31" i="17"/>
  <c r="J30" i="17"/>
  <c r="J32" i="17"/>
  <c r="J46" i="17"/>
  <c r="J45" i="17"/>
  <c r="L45" i="17" s="1"/>
  <c r="N45" i="17" s="1"/>
  <c r="J29" i="17"/>
  <c r="H8" i="17" l="1"/>
  <c r="I8" i="17" s="1"/>
  <c r="L8" i="17"/>
  <c r="N8" i="17" s="1"/>
  <c r="P8" i="17" s="1"/>
  <c r="Q8" i="17" s="1"/>
  <c r="F40" i="17"/>
  <c r="L14" i="17"/>
  <c r="N14" i="17" s="1"/>
  <c r="H14" i="17"/>
  <c r="K82" i="17"/>
  <c r="H33" i="17"/>
  <c r="L33" i="17"/>
  <c r="N33" i="17" s="1"/>
  <c r="H29" i="17"/>
  <c r="L29" i="17"/>
  <c r="N29" i="17" s="1"/>
  <c r="H30" i="17"/>
  <c r="L30" i="17"/>
  <c r="N30" i="17" s="1"/>
  <c r="H2" i="17"/>
  <c r="N2" i="17"/>
  <c r="H42" i="17"/>
  <c r="L42" i="17"/>
  <c r="N42" i="17" s="1"/>
  <c r="H41" i="17"/>
  <c r="L41" i="17"/>
  <c r="N41" i="17" s="1"/>
  <c r="J18" i="17"/>
  <c r="N23" i="17"/>
  <c r="K83" i="17"/>
  <c r="H32" i="17"/>
  <c r="L32" i="17"/>
  <c r="N32" i="17" s="1"/>
  <c r="K79" i="17"/>
  <c r="H43" i="17"/>
  <c r="L43" i="17"/>
  <c r="N43" i="17" s="1"/>
  <c r="H10" i="17"/>
  <c r="L10" i="17"/>
  <c r="N10" i="17" s="1"/>
  <c r="H5" i="17"/>
  <c r="L5" i="17"/>
  <c r="N5" i="17" s="1"/>
  <c r="Q27" i="17"/>
  <c r="Q47" i="17"/>
  <c r="H31" i="17"/>
  <c r="L31" i="17"/>
  <c r="N31" i="17" s="1"/>
  <c r="K77" i="17"/>
  <c r="H11" i="17"/>
  <c r="L11" i="17"/>
  <c r="N11" i="17" s="1"/>
  <c r="Q44" i="17"/>
  <c r="H46" i="17"/>
  <c r="L46" i="17"/>
  <c r="N46" i="17" s="1"/>
  <c r="H4" i="17"/>
  <c r="L4" i="17"/>
  <c r="N4" i="17" s="1"/>
  <c r="H9" i="17"/>
  <c r="L9" i="17"/>
  <c r="N9" i="17" s="1"/>
  <c r="Q3" i="17"/>
  <c r="Q6" i="17"/>
  <c r="P34" i="17"/>
  <c r="J47" i="17"/>
  <c r="K75" i="17"/>
  <c r="J44" i="17"/>
  <c r="F49" i="17"/>
  <c r="J34" i="17"/>
  <c r="J35" i="17"/>
  <c r="J37" i="17"/>
  <c r="J15" i="17"/>
  <c r="J21" i="17"/>
  <c r="J20" i="17"/>
  <c r="H7" i="17"/>
  <c r="J12" i="17"/>
  <c r="J6" i="17"/>
  <c r="J13" i="17"/>
  <c r="H45" i="17"/>
  <c r="H28" i="17"/>
  <c r="F78" i="17"/>
  <c r="J39" i="17"/>
  <c r="J38" i="17"/>
  <c r="K80" i="17"/>
  <c r="J25" i="17"/>
  <c r="J24" i="17"/>
  <c r="L24" i="17" s="1"/>
  <c r="N24" i="17" s="1"/>
  <c r="J26" i="17"/>
  <c r="F76" i="17"/>
  <c r="J19" i="17"/>
  <c r="J16" i="17"/>
  <c r="J22" i="17"/>
  <c r="J17" i="17"/>
  <c r="L35" i="17" l="1"/>
  <c r="N35" i="17" s="1"/>
  <c r="H35" i="17"/>
  <c r="I35" i="17" s="1"/>
  <c r="N40" i="17"/>
  <c r="P40" i="17" s="1"/>
  <c r="J36" i="17"/>
  <c r="I14" i="17"/>
  <c r="P14" i="17" s="1"/>
  <c r="Q14" i="17"/>
  <c r="I45" i="17"/>
  <c r="P45" i="17" s="1"/>
  <c r="Q45" i="17"/>
  <c r="I7" i="17"/>
  <c r="P7" i="17" s="1"/>
  <c r="Q34" i="17"/>
  <c r="I46" i="17"/>
  <c r="Q40" i="17"/>
  <c r="P23" i="17"/>
  <c r="H25" i="17"/>
  <c r="L25" i="17"/>
  <c r="N25" i="17" s="1"/>
  <c r="H39" i="17"/>
  <c r="L39" i="17"/>
  <c r="N39" i="17" s="1"/>
  <c r="H13" i="17"/>
  <c r="L13" i="17"/>
  <c r="N13" i="17" s="1"/>
  <c r="H20" i="17"/>
  <c r="L20" i="17"/>
  <c r="N20" i="17" s="1"/>
  <c r="I43" i="17"/>
  <c r="P43" i="17" s="1"/>
  <c r="Q43" i="17" s="1"/>
  <c r="I32" i="17"/>
  <c r="P32" i="17" s="1"/>
  <c r="H18" i="17"/>
  <c r="L18" i="17"/>
  <c r="N18" i="17" s="1"/>
  <c r="I42" i="17"/>
  <c r="I33" i="17"/>
  <c r="H17" i="17"/>
  <c r="L17" i="17"/>
  <c r="N17" i="17" s="1"/>
  <c r="K76" i="17"/>
  <c r="K78" i="17"/>
  <c r="H21" i="17"/>
  <c r="L21" i="17"/>
  <c r="N21" i="17" s="1"/>
  <c r="I11" i="17"/>
  <c r="P11" i="17" s="1"/>
  <c r="I31" i="17"/>
  <c r="H16" i="17"/>
  <c r="L16" i="17"/>
  <c r="N16" i="17" s="1"/>
  <c r="H37" i="17"/>
  <c r="L37" i="17"/>
  <c r="N37" i="17" s="1"/>
  <c r="P42" i="17"/>
  <c r="P33" i="17"/>
  <c r="Q33" i="17" s="1"/>
  <c r="H19" i="17"/>
  <c r="L19" i="17"/>
  <c r="N19" i="17" s="1"/>
  <c r="I4" i="17"/>
  <c r="P4" i="17" s="1"/>
  <c r="Q4" i="17" s="1"/>
  <c r="P31" i="17"/>
  <c r="I5" i="17"/>
  <c r="P5" i="17" s="1"/>
  <c r="I30" i="17"/>
  <c r="P30" i="17" s="1"/>
  <c r="H22" i="17"/>
  <c r="L22" i="17"/>
  <c r="N22" i="17" s="1"/>
  <c r="H26" i="17"/>
  <c r="L26" i="17"/>
  <c r="N26" i="17" s="1"/>
  <c r="H38" i="17"/>
  <c r="L38" i="17"/>
  <c r="N38" i="17" s="1"/>
  <c r="I28" i="17"/>
  <c r="P28" i="17" s="1"/>
  <c r="Q28" i="17" s="1"/>
  <c r="H15" i="17"/>
  <c r="L15" i="17"/>
  <c r="N15" i="17" s="1"/>
  <c r="N49" i="17"/>
  <c r="N68" i="17" s="1"/>
  <c r="F68" i="17"/>
  <c r="F72" i="17" s="1"/>
  <c r="I9" i="17"/>
  <c r="P9" i="17" s="1"/>
  <c r="P46" i="17"/>
  <c r="Q46" i="17" s="1"/>
  <c r="I10" i="17"/>
  <c r="P10" i="17" s="1"/>
  <c r="I41" i="17"/>
  <c r="P41" i="17" s="1"/>
  <c r="I2" i="17"/>
  <c r="P2" i="17" s="1"/>
  <c r="I29" i="17"/>
  <c r="P29" i="17" s="1"/>
  <c r="Q29" i="17" s="1"/>
  <c r="F85" i="17"/>
  <c r="H24" i="17"/>
  <c r="J27" i="17"/>
  <c r="J40" i="17"/>
  <c r="J23" i="17"/>
  <c r="P35" i="17" l="1"/>
  <c r="L36" i="17"/>
  <c r="N36" i="17" s="1"/>
  <c r="H36" i="17"/>
  <c r="Q41" i="17"/>
  <c r="Q30" i="17"/>
  <c r="Q32" i="17"/>
  <c r="Q10" i="17"/>
  <c r="Q11" i="17"/>
  <c r="Q5" i="17"/>
  <c r="Q2" i="17"/>
  <c r="Q9" i="17"/>
  <c r="K85" i="17"/>
  <c r="H81" i="17"/>
  <c r="H84" i="17"/>
  <c r="H82" i="17"/>
  <c r="H75" i="17"/>
  <c r="H77" i="17"/>
  <c r="H80" i="17"/>
  <c r="H83" i="17"/>
  <c r="H79" i="17"/>
  <c r="I15" i="17"/>
  <c r="I16" i="17"/>
  <c r="P16" i="17" s="1"/>
  <c r="Q16" i="17" s="1"/>
  <c r="I38" i="17"/>
  <c r="P38" i="17" s="1"/>
  <c r="Q23" i="17"/>
  <c r="P49" i="17"/>
  <c r="Q49" i="17" s="1"/>
  <c r="Q68" i="17" s="1"/>
  <c r="I24" i="17"/>
  <c r="P24" i="17" s="1"/>
  <c r="I19" i="17"/>
  <c r="P19" i="17" s="1"/>
  <c r="Q31" i="17"/>
  <c r="H78" i="17"/>
  <c r="I13" i="17"/>
  <c r="P13" i="17" s="1"/>
  <c r="Q13" i="17" s="1"/>
  <c r="I25" i="17"/>
  <c r="P25" i="17" s="1"/>
  <c r="Q7" i="17"/>
  <c r="Q35" i="17"/>
  <c r="I37" i="17"/>
  <c r="H76" i="17"/>
  <c r="Q42" i="17"/>
  <c r="I20" i="17"/>
  <c r="P20" i="17" s="1"/>
  <c r="Q20" i="17" s="1"/>
  <c r="I39" i="17"/>
  <c r="P39" i="17" s="1"/>
  <c r="Q39" i="17" s="1"/>
  <c r="I22" i="17"/>
  <c r="P22" i="17" s="1"/>
  <c r="I21" i="17"/>
  <c r="P21" i="17" s="1"/>
  <c r="P15" i="17"/>
  <c r="Q15" i="17" s="1"/>
  <c r="I26" i="17"/>
  <c r="P26" i="17" s="1"/>
  <c r="Q26" i="17" s="1"/>
  <c r="P37" i="17"/>
  <c r="Q37" i="17" s="1"/>
  <c r="I17" i="17"/>
  <c r="I18" i="17"/>
  <c r="P18" i="17" s="1"/>
  <c r="Q18" i="17" s="1"/>
  <c r="K41" i="4"/>
  <c r="K40" i="3"/>
  <c r="P17" i="17" l="1"/>
  <c r="Q17" i="17" s="1"/>
  <c r="I36" i="17"/>
  <c r="P36" i="17" s="1"/>
  <c r="Q36" i="17" s="1"/>
  <c r="Q21" i="17"/>
  <c r="Q19" i="17"/>
  <c r="Q22" i="17"/>
  <c r="Q38" i="17"/>
  <c r="Q25" i="17"/>
  <c r="P68" i="17"/>
  <c r="Q24" i="17"/>
  <c r="H85" i="17"/>
  <c r="N38" i="21"/>
  <c r="N39" i="21" s="1"/>
</calcChain>
</file>

<file path=xl/comments1.xml><?xml version="1.0" encoding="utf-8"?>
<comments xmlns="http://schemas.openxmlformats.org/spreadsheetml/2006/main">
  <authors>
    <author>Mara Weinstein</author>
    <author>Karen Lyons</author>
  </authors>
  <commentList>
    <comment ref="D6" authorId="0" shapeId="0">
      <text>
        <r>
          <rPr>
            <sz val="9"/>
            <color indexed="81"/>
            <rFont val="Tahoma"/>
            <family val="2"/>
          </rPr>
          <t>For access to Igloo, please contact your technical assistance provider.
Pathway on Igloo: Technical Resources &gt; Policy Areas &gt; Program Inventory</t>
        </r>
      </text>
    </comment>
    <comment ref="C11" authorId="1" shapeId="0">
      <text>
        <r>
          <rPr>
            <sz val="9"/>
            <color indexed="81"/>
            <rFont val="Tahoma"/>
            <family val="2"/>
          </rPr>
          <t>Refers to total length of program, e.g., 6 months, 3 years.</t>
        </r>
      </text>
    </comment>
    <comment ref="D11" authorId="1" shapeId="0">
      <text>
        <r>
          <rPr>
            <sz val="9"/>
            <color indexed="81"/>
            <rFont val="Tahoma"/>
            <family val="2"/>
          </rPr>
          <t>Refers to number and duration of sessions or classes, e.g., 3 times per week for one hour.</t>
        </r>
      </text>
    </comment>
    <comment ref="F11" authorId="1" shapeId="0">
      <text>
        <r>
          <rPr>
            <sz val="9"/>
            <color indexed="81"/>
            <rFont val="Tahoma"/>
            <family val="2"/>
          </rPr>
          <t>For example, in a facility or in the community.</t>
        </r>
      </text>
    </comment>
    <comment ref="G11" authorId="1" shapeId="0">
      <text>
        <r>
          <rPr>
            <sz val="9"/>
            <color indexed="81"/>
            <rFont val="Tahoma"/>
            <family val="2"/>
          </rPr>
          <t>Refers to a description of the program participants.</t>
        </r>
      </text>
    </comment>
    <comment ref="H11" authorId="1" shapeId="0">
      <text>
        <r>
          <rPr>
            <sz val="9"/>
            <color indexed="81"/>
            <rFont val="Tahoma"/>
            <family val="2"/>
          </rPr>
          <t>This column is helpful if one program is being offered by multiple service providers.</t>
        </r>
      </text>
    </comment>
    <comment ref="I11" authorId="1" shapeId="0">
      <text>
        <r>
          <rPr>
            <sz val="9"/>
            <color indexed="81"/>
            <rFont val="Tahoma"/>
            <family val="2"/>
          </rPr>
          <t>This helps identify whether service providers have the required credentials to administer the program.</t>
        </r>
      </text>
    </comment>
  </commentList>
</comments>
</file>

<file path=xl/comments2.xml><?xml version="1.0" encoding="utf-8"?>
<comments xmlns="http://schemas.openxmlformats.org/spreadsheetml/2006/main">
  <authors>
    <author>Mara Weinstein</author>
    <author>Karen Lyons</author>
    <author>Sarah Wittig Galgano</author>
  </authors>
  <commentList>
    <comment ref="E6" authorId="0" shapeId="0">
      <text>
        <r>
          <rPr>
            <sz val="9"/>
            <color indexed="81"/>
            <rFont val="Tahoma"/>
            <family val="2"/>
          </rPr>
          <t>For access to Igloo, please contact your technical assistance provider.
Pathway on Igloo: Technical Resources &gt; Policy Areas &gt; Program Inventory</t>
        </r>
      </text>
    </comment>
    <comment ref="D12" authorId="1" shapeId="0">
      <text>
        <r>
          <rPr>
            <sz val="9"/>
            <color indexed="81"/>
            <rFont val="Tahoma"/>
            <family val="2"/>
          </rPr>
          <t>Refers to total length of program, e.g., 6 months, 3 years.</t>
        </r>
      </text>
    </comment>
    <comment ref="E12" authorId="1" shapeId="0">
      <text>
        <r>
          <rPr>
            <sz val="9"/>
            <color indexed="81"/>
            <rFont val="Tahoma"/>
            <family val="2"/>
          </rPr>
          <t>Refers to number and duration of sessions or classes, e.g., 3 times per week for one hour.</t>
        </r>
      </text>
    </comment>
    <comment ref="G12" authorId="1" shapeId="0">
      <text>
        <r>
          <rPr>
            <sz val="9"/>
            <color indexed="81"/>
            <rFont val="Tahoma"/>
            <family val="2"/>
          </rPr>
          <t>For example, in a facility or in the community.</t>
        </r>
      </text>
    </comment>
    <comment ref="H12" authorId="1" shapeId="0">
      <text>
        <r>
          <rPr>
            <sz val="9"/>
            <color indexed="81"/>
            <rFont val="Tahoma"/>
            <family val="2"/>
          </rPr>
          <t>Refers to a description of the program participants.</t>
        </r>
      </text>
    </comment>
    <comment ref="I12" authorId="1" shapeId="0">
      <text>
        <r>
          <rPr>
            <sz val="9"/>
            <color indexed="81"/>
            <rFont val="Tahoma"/>
            <family val="2"/>
          </rPr>
          <t>This column is helpful if one program is being offered by multiple service providers.</t>
        </r>
      </text>
    </comment>
    <comment ref="J12" authorId="1" shapeId="0">
      <text>
        <r>
          <rPr>
            <sz val="9"/>
            <color indexed="81"/>
            <rFont val="Tahoma"/>
            <family val="2"/>
          </rPr>
          <t>This helps identify whether service providers have the required credentials to administer the program.</t>
        </r>
      </text>
    </comment>
    <comment ref="L12" authorId="2" shapeId="0">
      <text>
        <r>
          <rPr>
            <sz val="9"/>
            <color indexed="81"/>
            <rFont val="Tahoma"/>
            <family val="2"/>
          </rPr>
          <t xml:space="preserve">If appropriate, note whether the program is paid by user/participant fees vs. public/taxpayer funds. 
</t>
        </r>
      </text>
    </comment>
    <comment ref="M12" authorId="2" shapeId="0">
      <text>
        <r>
          <rPr>
            <sz val="9"/>
            <color indexed="81"/>
            <rFont val="Tahoma"/>
            <family val="2"/>
          </rPr>
          <t xml:space="preserve">This is the number of participants served by the program (even those who did not complete it) in the most recent full year the program was offered. </t>
        </r>
      </text>
    </comment>
    <comment ref="N12" authorId="1" shapeId="0">
      <text>
        <r>
          <rPr>
            <sz val="9"/>
            <color indexed="81"/>
            <rFont val="Tahoma"/>
            <family val="2"/>
          </rPr>
          <t>This is to show how many people the program can serve.</t>
        </r>
      </text>
    </comment>
    <comment ref="O12" authorId="1" shapeId="0">
      <text>
        <r>
          <rPr>
            <sz val="9"/>
            <color indexed="81"/>
            <rFont val="Tahoma"/>
            <family val="2"/>
          </rPr>
          <t>This is for instances where there are more people eligible for the program than there are spaces (e.g. waitlist).</t>
        </r>
      </text>
    </comment>
    <comment ref="P12" authorId="1" shapeId="0">
      <text>
        <r>
          <rPr>
            <sz val="9"/>
            <color indexed="81"/>
            <rFont val="Tahoma"/>
            <family val="2"/>
          </rPr>
          <t>Please list needs identified.</t>
        </r>
      </text>
    </comment>
    <comment ref="Q12" authorId="1" shapeId="0">
      <text>
        <r>
          <rPr>
            <sz val="9"/>
            <color indexed="81"/>
            <rFont val="Tahoma"/>
            <family val="2"/>
          </rPr>
          <t xml:space="preserve">Please indicate the instrument used.
</t>
        </r>
      </text>
    </comment>
  </commentList>
</comments>
</file>

<file path=xl/comments3.xml><?xml version="1.0" encoding="utf-8"?>
<comments xmlns="http://schemas.openxmlformats.org/spreadsheetml/2006/main">
  <authors>
    <author>Mara Weinstein</author>
    <author>Karen Lyons</author>
    <author>Sarah Wittig Galgano</author>
  </authors>
  <commentList>
    <comment ref="E6" authorId="0" shapeId="0">
      <text>
        <r>
          <rPr>
            <sz val="9"/>
            <color indexed="81"/>
            <rFont val="Tahoma"/>
            <family val="2"/>
          </rPr>
          <t>For access to Igloo, please contact your technical assistance provider.
Pathway on Igloo: Technical Resources &gt; Policy Areas &gt; Program Inventory</t>
        </r>
      </text>
    </comment>
    <comment ref="D13" authorId="1" shapeId="0">
      <text>
        <r>
          <rPr>
            <sz val="9"/>
            <color indexed="81"/>
            <rFont val="Tahoma"/>
            <family val="2"/>
          </rPr>
          <t>Refers to total length of program, e.g., 6 months, 3 years.</t>
        </r>
      </text>
    </comment>
    <comment ref="E13" authorId="1" shapeId="0">
      <text>
        <r>
          <rPr>
            <sz val="9"/>
            <color indexed="81"/>
            <rFont val="Tahoma"/>
            <family val="2"/>
          </rPr>
          <t>Refers to number and duration of sessions or classes, e.g., 3 times per week for one hour.</t>
        </r>
      </text>
    </comment>
    <comment ref="G13" authorId="1" shapeId="0">
      <text>
        <r>
          <rPr>
            <sz val="9"/>
            <color indexed="81"/>
            <rFont val="Tahoma"/>
            <family val="2"/>
          </rPr>
          <t>For example, in a facility or in the community.</t>
        </r>
      </text>
    </comment>
    <comment ref="H13" authorId="1" shapeId="0">
      <text>
        <r>
          <rPr>
            <sz val="9"/>
            <color indexed="81"/>
            <rFont val="Tahoma"/>
            <family val="2"/>
          </rPr>
          <t>Refers to a description of the program participants.</t>
        </r>
      </text>
    </comment>
    <comment ref="I13" authorId="1" shapeId="0">
      <text>
        <r>
          <rPr>
            <sz val="9"/>
            <color indexed="81"/>
            <rFont val="Tahoma"/>
            <family val="2"/>
          </rPr>
          <t>This column is helpful if one program is being offered by multiple service providers.</t>
        </r>
      </text>
    </comment>
    <comment ref="J13" authorId="1" shapeId="0">
      <text>
        <r>
          <rPr>
            <sz val="9"/>
            <color indexed="81"/>
            <rFont val="Tahoma"/>
            <family val="2"/>
          </rPr>
          <t>This helps identify whether service providers have the required credentials to administer the program.</t>
        </r>
      </text>
    </comment>
    <comment ref="L13" authorId="2" shapeId="0">
      <text>
        <r>
          <rPr>
            <sz val="9"/>
            <color indexed="81"/>
            <rFont val="Tahoma"/>
            <family val="2"/>
          </rPr>
          <t xml:space="preserve">If appropriate, note whether the program is paid by user/participant fees vs. public/taxpayer funds. 
</t>
        </r>
      </text>
    </comment>
    <comment ref="M13" authorId="2" shapeId="0">
      <text>
        <r>
          <rPr>
            <sz val="9"/>
            <color indexed="81"/>
            <rFont val="Tahoma"/>
            <family val="2"/>
          </rPr>
          <t xml:space="preserve">This is the number of participants served by the program (even those who did not complete it) in the most recent full year the program was offered. </t>
        </r>
      </text>
    </comment>
    <comment ref="N13" authorId="1" shapeId="0">
      <text>
        <r>
          <rPr>
            <sz val="9"/>
            <color indexed="81"/>
            <rFont val="Tahoma"/>
            <family val="2"/>
          </rPr>
          <t>This is to show how many people the program can serve.</t>
        </r>
      </text>
    </comment>
    <comment ref="O13" authorId="1" shapeId="0">
      <text>
        <r>
          <rPr>
            <sz val="9"/>
            <color indexed="81"/>
            <rFont val="Tahoma"/>
            <family val="2"/>
          </rPr>
          <t>This is for instances where there are more people eligible for the program than there are spaces (e.g. waitlist).</t>
        </r>
      </text>
    </comment>
    <comment ref="P13" authorId="1" shapeId="0">
      <text>
        <r>
          <rPr>
            <sz val="9"/>
            <color indexed="81"/>
            <rFont val="Tahoma"/>
            <family val="2"/>
          </rPr>
          <t>Please list needs identified.</t>
        </r>
      </text>
    </comment>
    <comment ref="Q13" authorId="1" shapeId="0">
      <text>
        <r>
          <rPr>
            <sz val="9"/>
            <color indexed="81"/>
            <rFont val="Tahoma"/>
            <family val="2"/>
          </rPr>
          <t xml:space="preserve">Please indicate the instrument used.
</t>
        </r>
      </text>
    </comment>
    <comment ref="R13" authorId="2" shapeId="0">
      <text>
        <r>
          <rPr>
            <sz val="9"/>
            <color indexed="81"/>
            <rFont val="Tahoma"/>
            <family val="2"/>
          </rPr>
          <t xml:space="preserve">Has the program been evaluated in your jurisdiction?  If so, include a link to the study page in the notes section.
</t>
        </r>
      </text>
    </comment>
    <comment ref="S13" authorId="2" shapeId="0">
      <text>
        <r>
          <rPr>
            <sz val="9"/>
            <color indexed="81"/>
            <rFont val="Tahoma"/>
            <family val="2"/>
          </rPr>
          <t xml:space="preserve">If the program has been evaluated, please indicate if it was an outcome evaluation or  through performance monitoring. Impact evaluation refers to an assessment of how the program affects outcomes (e.g. recidivism) and not just outputs (e.g., three classes were offered).  Performance monitoring refers to monitoring and reporting on program accomplishments and progress towards program goals.  Performance monitoring provides a snapshot of what is occurring in the program, whereas an impact evaluation provides information on whether the program worked.
</t>
        </r>
      </text>
    </comment>
    <comment ref="T13" authorId="1" shapeId="0">
      <text>
        <r>
          <rPr>
            <sz val="8"/>
            <color indexed="81"/>
            <rFont val="Tahoma"/>
            <family val="2"/>
          </rPr>
          <t>Enter the name of the clearinghouse or clearinghouses that reviewed the intervention.</t>
        </r>
      </text>
    </comment>
  </commentList>
</comments>
</file>

<file path=xl/comments4.xml><?xml version="1.0" encoding="utf-8"?>
<comments xmlns="http://schemas.openxmlformats.org/spreadsheetml/2006/main">
  <authors>
    <author>Mara Weinstein</author>
    <author>Karen Lyons</author>
    <author>Sarah Wittig Galgano</author>
  </authors>
  <commentList>
    <comment ref="D6" authorId="0" shapeId="0">
      <text>
        <r>
          <rPr>
            <sz val="9"/>
            <color indexed="81"/>
            <rFont val="Tahoma"/>
            <family val="2"/>
          </rPr>
          <t>For access to Igloo, please contact your technical assistance provider.
Pathway on Igloo: Technical Resources &gt; Policy Areas &gt; Program Inventory</t>
        </r>
      </text>
    </comment>
    <comment ref="C13" authorId="1" shapeId="0">
      <text>
        <r>
          <rPr>
            <sz val="9"/>
            <color indexed="81"/>
            <rFont val="Tahoma"/>
            <family val="2"/>
          </rPr>
          <t>Refers to total length of program, e.g., 6 months, 3 years.</t>
        </r>
      </text>
    </comment>
    <comment ref="D13" authorId="1" shapeId="0">
      <text>
        <r>
          <rPr>
            <sz val="9"/>
            <color indexed="81"/>
            <rFont val="Tahoma"/>
            <family val="2"/>
          </rPr>
          <t>Use the RF Program Summaries to inform this match. Please contact your technical assistance provider for additional help.</t>
        </r>
      </text>
    </comment>
    <comment ref="E13" authorId="1" shapeId="0">
      <text>
        <r>
          <rPr>
            <sz val="9"/>
            <color indexed="81"/>
            <rFont val="Tahoma"/>
            <family val="2"/>
          </rPr>
          <t>This should be used  to refer to the cohorts in the benefit-cost model (e.g., adult prison-high risk, sex offenders, etc.).</t>
        </r>
      </text>
    </comment>
    <comment ref="H13" authorId="2" shapeId="0">
      <text>
        <r>
          <rPr>
            <sz val="9"/>
            <color indexed="81"/>
            <rFont val="Tahoma"/>
            <family val="2"/>
          </rPr>
          <t>If applicable. Comparison costs represent the monetary value of other resources that would be used in lieu of the program.</t>
        </r>
      </text>
    </comment>
  </commentList>
</comments>
</file>

<file path=xl/sharedStrings.xml><?xml version="1.0" encoding="utf-8"?>
<sst xmlns="http://schemas.openxmlformats.org/spreadsheetml/2006/main" count="2680" uniqueCount="559">
  <si>
    <t>ADULT CRIMINAL JUSTICE PROGRAM INVENTORY</t>
  </si>
  <si>
    <t>Phase I: Gather basic program information</t>
  </si>
  <si>
    <t>Year of program information:</t>
  </si>
  <si>
    <t>_________________</t>
  </si>
  <si>
    <t>KEY</t>
  </si>
  <si>
    <t>RESOURCES</t>
  </si>
  <si>
    <t>Required/Highly recommended for Phase I</t>
  </si>
  <si>
    <t>Program Inventory User Guide</t>
  </si>
  <si>
    <t>Optional (hide or delete columns that your jurisdiction decides to exclude)</t>
  </si>
  <si>
    <t>Please hover over the red triangles for additional information.</t>
  </si>
  <si>
    <t>PROGRAM INFORMATION</t>
  </si>
  <si>
    <t>Program Name</t>
  </si>
  <si>
    <t>Program Description</t>
  </si>
  <si>
    <t>Average Duration of Program</t>
  </si>
  <si>
    <t>Frequency/ Intensity of Program</t>
  </si>
  <si>
    <t>Oversight Agency/Department                      (e.g., Department of Corrections)</t>
  </si>
  <si>
    <t>Delivery Setting</t>
  </si>
  <si>
    <t>Target Population</t>
  </si>
  <si>
    <t>Service Provider(s)</t>
  </si>
  <si>
    <t>Provider Credentials</t>
  </si>
  <si>
    <t xml:space="preserve">Notes / Comments </t>
  </si>
  <si>
    <t>Name of Person who Submitted</t>
  </si>
  <si>
    <t>Date Submitted</t>
  </si>
  <si>
    <t>HHSA (CORE Medical)</t>
  </si>
  <si>
    <t>Methadone maintenance program</t>
  </si>
  <si>
    <t>methadone</t>
  </si>
  <si>
    <t>2 years</t>
  </si>
  <si>
    <t xml:space="preserve">daily </t>
  </si>
  <si>
    <t>DHCS/SAMHSA/CARF</t>
  </si>
  <si>
    <t>outpatient</t>
  </si>
  <si>
    <t>opioid dependent individuals</t>
  </si>
  <si>
    <t>Licensed Vocational Nurses(LVNs), physicians, nurse practitioners/physician's assistants, certified or registered AOD counselors</t>
  </si>
  <si>
    <t>LVNs, AOD certified counselors, MDs, NPs/PAs, MSWs</t>
  </si>
  <si>
    <t>Clinic attendance depends on time in treatment and drug screen results</t>
  </si>
  <si>
    <t>Ian Evans</t>
  </si>
  <si>
    <t>Buprenorphine maintenance program</t>
  </si>
  <si>
    <t>buprenorphine</t>
  </si>
  <si>
    <t>Detoxification program</t>
  </si>
  <si>
    <t>methadone or buprenorphine</t>
  </si>
  <si>
    <t>21 days to 6 months</t>
  </si>
  <si>
    <t xml:space="preserve">daily  </t>
  </si>
  <si>
    <t>DHCS/SAMHSA/CMS/CARF</t>
  </si>
  <si>
    <t>LVNs, AOD certified counselors, MDs, NPs/Pas</t>
  </si>
  <si>
    <t>Vivitrol program</t>
  </si>
  <si>
    <t>vivitol (extended release naltrexone)</t>
  </si>
  <si>
    <t>monthly</t>
  </si>
  <si>
    <t>DHCS</t>
  </si>
  <si>
    <t>MDs/NPs/Pas</t>
  </si>
  <si>
    <t>Nalxone program</t>
  </si>
  <si>
    <t>naloxone provided (2 doses)</t>
  </si>
  <si>
    <t>N/A</t>
  </si>
  <si>
    <t>1-3 times per year</t>
  </si>
  <si>
    <t>LVNs, AOD certified counselors, MDs, NPs/Pas, MSWs</t>
  </si>
  <si>
    <t>Patients typically get 1 prescription, but can obtain up to two more i</t>
  </si>
  <si>
    <t>Motivational Interviewing</t>
  </si>
  <si>
    <t>Counseling utilizing MI</t>
  </si>
  <si>
    <t>1-4 per month</t>
  </si>
  <si>
    <t>DHCS/CARF</t>
  </si>
  <si>
    <t>certified or registered AOD counselors</t>
  </si>
  <si>
    <t>MSW, AOD certified or registered counselors (CCAP, CAADE, or CADTP)</t>
  </si>
  <si>
    <t>Cognitive Behavioral Therapy (CBT)</t>
  </si>
  <si>
    <t>Counseling utilizing CBT</t>
  </si>
  <si>
    <t>HHSA (Walters House)</t>
  </si>
  <si>
    <t>Thinking for Change</t>
  </si>
  <si>
    <t>group facilitated CBT</t>
  </si>
  <si>
    <t>60 days</t>
  </si>
  <si>
    <t>5x week</t>
  </si>
  <si>
    <t>West Care, DOC</t>
  </si>
  <si>
    <t>inpatient</t>
  </si>
  <si>
    <t>CJS Praole/Probation</t>
  </si>
  <si>
    <t>Mee Journal System</t>
  </si>
  <si>
    <t xml:space="preserve"> self directed journaling, group discussion</t>
  </si>
  <si>
    <t>4x week</t>
  </si>
  <si>
    <t>Yolo Co HHSA, DHCS</t>
  </si>
  <si>
    <t>DMC</t>
  </si>
  <si>
    <t>Dimensions of Change</t>
  </si>
  <si>
    <t>All</t>
  </si>
  <si>
    <t>CJS Praole/Probation/DMC</t>
  </si>
  <si>
    <t>Cognitive Distortions</t>
  </si>
  <si>
    <t>1x week</t>
  </si>
  <si>
    <t>CJS Parole/Probation/DMC</t>
  </si>
  <si>
    <t>Courage to change</t>
  </si>
  <si>
    <t>HHSA (CCHC)</t>
  </si>
  <si>
    <t>Moral Reconation Therapy</t>
  </si>
  <si>
    <t xml:space="preserve">Cognitive Behavioral Therapy designed for criminal offenders to enhance/develop moral reasoning and decision making </t>
  </si>
  <si>
    <t>1x per week for 12 weeks or more</t>
  </si>
  <si>
    <t>3x's per week 1.5 hours and 1:1 session</t>
  </si>
  <si>
    <t>Yolo County HHSA</t>
  </si>
  <si>
    <t>in CommuniCare Facility</t>
  </si>
  <si>
    <t>Adults with primary SUD</t>
  </si>
  <si>
    <t>CommuniCare</t>
  </si>
  <si>
    <t>Substance Use Specialists and Behavioral Health Clinicians registered with the BBS</t>
  </si>
  <si>
    <t>Illness Management and Recovery</t>
  </si>
  <si>
    <t>Psychiatric rehabilitation pracrice with the aim to empower consumers to manage their illnesses</t>
  </si>
  <si>
    <t>3 months of weekly sessions</t>
  </si>
  <si>
    <t>Adults with Co-Occurring SUD and mental health disorder</t>
  </si>
  <si>
    <t>Seeking Safety (Preg./Parenting Women)</t>
  </si>
  <si>
    <t>Trauma focused intervention for Substance Abusing clients</t>
  </si>
  <si>
    <t>1 x per week for 20 sessions</t>
  </si>
  <si>
    <t>5x's per week, 3 hours per day</t>
  </si>
  <si>
    <t>Pregnant and/or parenting women, dual diagnosis, and adults with SUD</t>
  </si>
  <si>
    <t>Hazeldon Living in Balance Sessions 1-33</t>
  </si>
  <si>
    <t>CBT focused programming that includes a 12 step approach</t>
  </si>
  <si>
    <t>1 x per week for 22 sessions</t>
  </si>
  <si>
    <t>Adults with SUD</t>
  </si>
  <si>
    <t>Stephanie Covington - Helping Men Recover</t>
  </si>
  <si>
    <t>Gender responsive approach emphasizing trauma and spirituality using a strengths based approach</t>
  </si>
  <si>
    <t>Adults men with a SUD</t>
  </si>
  <si>
    <t>Seeking Safety (Adults with co-occuring SUD)</t>
  </si>
  <si>
    <t>1 x per week for 24 sessions</t>
  </si>
  <si>
    <t>Stephanie Covington - Helping Women Recover</t>
  </si>
  <si>
    <t>Adult women with an SUD</t>
  </si>
  <si>
    <t>Dialectical Behavior Therapy</t>
  </si>
  <si>
    <t>Dialectical Behavior Therapy, mindfulness curriculum from Andrew Bein</t>
  </si>
  <si>
    <t>Seeking Safety (High Risk)</t>
  </si>
  <si>
    <t>4x's per week, 3 hours per day</t>
  </si>
  <si>
    <t>Adult men and women considered high risk</t>
  </si>
  <si>
    <t>HHSA (MedMark Sacramento)</t>
  </si>
  <si>
    <t>Varies, Individualized</t>
  </si>
  <si>
    <t xml:space="preserve">1-3xa month </t>
  </si>
  <si>
    <t xml:space="preserve">NTP outpatient </t>
  </si>
  <si>
    <t>all adults 18+ with opioid dependency</t>
  </si>
  <si>
    <t>1 on 1</t>
  </si>
  <si>
    <t xml:space="preserve">Certfied/registerd counselors </t>
  </si>
  <si>
    <t xml:space="preserve">Motivational interviewing </t>
  </si>
  <si>
    <t xml:space="preserve">Cognative Behavioral therapy </t>
  </si>
  <si>
    <t>Seeking Safety</t>
  </si>
  <si>
    <t>HHSA (Turning Point)</t>
  </si>
  <si>
    <t>The Basics</t>
  </si>
  <si>
    <t>A science and evidence-based integrated treatment  for Co-Ocurring Psychiatric and Substance Use Disorders:Psychoeducation content for groups and individual sessions.</t>
  </si>
  <si>
    <t>6 months-1 year</t>
  </si>
  <si>
    <t>1-2 times a week for 2 hour sessions</t>
  </si>
  <si>
    <t>Turning Point Facility and Yolo County Wellness Centers (community)</t>
  </si>
  <si>
    <t xml:space="preserve">Co-Occurring Disorders </t>
  </si>
  <si>
    <t>Turning Point Free to Choose</t>
  </si>
  <si>
    <t>Drug Medi-Cal Certified</t>
  </si>
  <si>
    <t xml:space="preserve">CADC, Therapist, LPHA </t>
  </si>
  <si>
    <t>1 X week for 2 hour sessions</t>
  </si>
  <si>
    <t>The Matrix</t>
  </si>
  <si>
    <t>an evidence-based integrated treatment program used in intensive outpatient (IOP) This program targets stimulant use/beyond stimulants, the model is helpful for a range of substance issues</t>
  </si>
  <si>
    <t>16 weeks --1 year</t>
  </si>
  <si>
    <t>3X week for 2 hour sessions</t>
  </si>
  <si>
    <t xml:space="preserve">Co-Occurring Disorders, Substance Use Disorders, clients on Probation or involved in the Child Welfare System </t>
  </si>
  <si>
    <t>Cognitive Behavioral Therapy (CBT) and Motivational Interviewing (MI)</t>
  </si>
  <si>
    <t>Evidence-based treatment for clients with complex issues. Dysregulation of substance use problems. Educative and skill building process in individual and group format.</t>
  </si>
  <si>
    <t>1X week for 2 hour sessions</t>
  </si>
  <si>
    <t>Stages of Change</t>
  </si>
  <si>
    <t>The transtheoretical model of behavior change assesses an individual's readiness to act on a new healthier behavior, and provides strategies, or processes of change to guide the individual through the stages of change to Action and Maintenance. It is composed of the following constructs: stages of change, processes of change, self-efficacy, decisional balance and temptations</t>
  </si>
  <si>
    <t>HHSA (CoRR)</t>
  </si>
  <si>
    <t>present-focused treatment for clients with a history of trauma and substance abuse</t>
  </si>
  <si>
    <t>12 week rotation</t>
  </si>
  <si>
    <t>3 times a week for 1.5 outpatient / 5 times a week for one hour residential</t>
  </si>
  <si>
    <t>Facility / Group setting</t>
  </si>
  <si>
    <t>Adults, Perinatal, and adolescents</t>
  </si>
  <si>
    <t xml:space="preserve">All clinical staff certified, registered, or licensed. </t>
  </si>
  <si>
    <t>Beyond Trauma</t>
  </si>
  <si>
    <t>Trauma-specific interventions are designed specifically to address the consequences of trauma in the individual and to facilitate healing</t>
  </si>
  <si>
    <t>1 time week for 1.5 hours</t>
  </si>
  <si>
    <t>Cognitive Behavioral Therapy</t>
  </si>
  <si>
    <t>is a form of psychotherapy proven in numerous clinical trials to be effective for a wide variety of disorders</t>
  </si>
  <si>
    <t>as needed</t>
  </si>
  <si>
    <t>1 time week for one hour</t>
  </si>
  <si>
    <t>Facility / Individual setting</t>
  </si>
  <si>
    <t>strategy designed to address ambivalence to change</t>
  </si>
  <si>
    <t>Dialectical Behavioral Therapy</t>
  </si>
  <si>
    <t>cognitive-behavioral treatment approach with a behavioral, problem-solving focus</t>
  </si>
  <si>
    <t>Living in Balance</t>
  </si>
  <si>
    <t>this flexible program draws from cognitive-behavioral, experiential, and Twelve Step approaches to help clients achieve lifelong recovery</t>
  </si>
  <si>
    <t>Interactive Journaling</t>
  </si>
  <si>
    <t xml:space="preserve">deliver core behavior-change content combination with targeted questioning designed to engage participants in exploring risks, needs and skill deficits, as well as strengths, resources and solutions to problem behaviors                                                                            </t>
  </si>
  <si>
    <t xml:space="preserve">12 week  </t>
  </si>
  <si>
    <t>HHSA (MedMark Fairfield)</t>
  </si>
  <si>
    <t>HHSA (BAART Norwood)</t>
  </si>
  <si>
    <t xml:space="preserve">Motivational Interviewing </t>
  </si>
  <si>
    <t>1:1 weekly counseling session utilziing MI</t>
  </si>
  <si>
    <t>BayMark Health Services</t>
  </si>
  <si>
    <t>OTP/out patient</t>
  </si>
  <si>
    <t>BAART Programs</t>
  </si>
  <si>
    <t>certified substance abuse counsleors</t>
  </si>
  <si>
    <t>21 day detox/dosing</t>
  </si>
  <si>
    <t>21 days</t>
  </si>
  <si>
    <t>1x daily</t>
  </si>
  <si>
    <t>NPT</t>
  </si>
  <si>
    <t>180 detox/dosing</t>
  </si>
  <si>
    <t>180 days</t>
  </si>
  <si>
    <t>NTP</t>
  </si>
  <si>
    <t>MMT/Dosing</t>
  </si>
  <si>
    <t>Cognative Behavioral Therapy</t>
  </si>
  <si>
    <t>1:1 weekly counseling sessions  utilziing CBT</t>
  </si>
  <si>
    <t>4x daily</t>
  </si>
  <si>
    <t>Sheriff's Office</t>
  </si>
  <si>
    <t xml:space="preserve">NCCT- Northern California Construction &amp; Training </t>
  </si>
  <si>
    <t>NCCT teaches many construction trades like: foundations, framing, roofing, running conduit, and HVAC. After graduation the students are offered apprenticeship placements with the unions. But classroom training is where they begin. The classroom training is the piece offered in the Yolo County Detention Centers. Some of the topics include: safety, how to read a tape measure, and life skills.</t>
  </si>
  <si>
    <t>Average time is 6 months...everyone’s journey is different depending on what barriers they have. There is enough material (with once a week classes) in the curriculum to last 12 months if they are incarcerated within the facility for that long.</t>
  </si>
  <si>
    <t>Weekly / 2.5 classroom hours each</t>
  </si>
  <si>
    <t>Yolo County Sheriff’s Office</t>
  </si>
  <si>
    <t>Leinberger Center Dining Room is used as a classroom</t>
  </si>
  <si>
    <t>Inmates in need of marketable skills with earning potential</t>
  </si>
  <si>
    <t>Mauricia Lopez, Michael Anckner</t>
  </si>
  <si>
    <t>Instructor Journeyman, teaching credential</t>
  </si>
  <si>
    <t>Mashan Wolfe</t>
  </si>
  <si>
    <t>Literacy Training (GED)</t>
  </si>
  <si>
    <t>Literacy training for the inmates at the Monroe Center. Includes G.E.D. materials, training, testing, and certification.</t>
  </si>
  <si>
    <t>varies based on student need</t>
  </si>
  <si>
    <t>one on one private tutoring sessions for each student for one hour , twice a week</t>
  </si>
  <si>
    <t>City of Woodland Literacy Services</t>
  </si>
  <si>
    <t>one on one with inmates, normally cell side</t>
  </si>
  <si>
    <t>Adult inmates who do not have a high school diploma.</t>
  </si>
  <si>
    <t>Credential teachers or trained volunteer tutors.</t>
  </si>
  <si>
    <t xml:space="preserve">Substance Use Disorder </t>
  </si>
  <si>
    <t>Cognitive Behavior Therapy to educate the inmates of faulty thinking patterns, how to recognize and correct them.</t>
  </si>
  <si>
    <t>6 months</t>
  </si>
  <si>
    <t>1 weekly group class and 1 hour one on one session.</t>
  </si>
  <si>
    <t>HHSA</t>
  </si>
  <si>
    <t>pro-visit classroom</t>
  </si>
  <si>
    <t>Inmates with a desire to break their substance or alcohol addiction.</t>
  </si>
  <si>
    <t>Carissa Dawson, Behavioral Health Case Manager</t>
  </si>
  <si>
    <t>Certified Alcohol and Drug Counselor</t>
  </si>
  <si>
    <t>Sexual Assault Therapy</t>
  </si>
  <si>
    <t>Therapy for those who have been victimized in a sexual assault as a measure of healing.</t>
  </si>
  <si>
    <t>therapy is offered the entire duration of incarceration or for as long as the inmate is interested in attending.</t>
  </si>
  <si>
    <t>1 weekly group class and 1 hour one on one sessions as needed.</t>
  </si>
  <si>
    <t>Empower Yolo</t>
  </si>
  <si>
    <t>Inmates with a history of being a victim of sexual assault.</t>
  </si>
  <si>
    <t>Celena Alvarez, Sarah Busher, and Dolores Barron: Sexual Assault Domestic Violence  (SADV) Advocates</t>
  </si>
  <si>
    <t>SADV Counselors</t>
  </si>
  <si>
    <t>Electronic Monitoring</t>
  </si>
  <si>
    <t>An alternative to custody where inmates serve their time with a GPS anklet at either their own residence or at our Transitional Housing Unit</t>
  </si>
  <si>
    <t>Depends on the sentence</t>
  </si>
  <si>
    <t>Everyday</t>
  </si>
  <si>
    <t>Yolo County Sheriff's Office Detention Home Custody Officers</t>
  </si>
  <si>
    <t>GPS device is administered in the Sheriff's Office</t>
  </si>
  <si>
    <t>Low risk inmates</t>
  </si>
  <si>
    <t>Yolo County Sheriff's Office</t>
  </si>
  <si>
    <t>Domestic Violence Therapy</t>
  </si>
  <si>
    <t>Therapy for those who have been a victim of domestic violence as a measure of healing.</t>
  </si>
  <si>
    <t>Therapy is offered the entire duration of incarceration or for as long as the inmate is interested in attending.</t>
  </si>
  <si>
    <t>Inmates with a history of being a victim of domestic violence.</t>
  </si>
  <si>
    <t>Probation Programs</t>
  </si>
  <si>
    <t xml:space="preserve">Pretrial Supervision Program </t>
  </si>
  <si>
    <t>Program Purpose: Establish Probation Case Management Services that complied with evidence based principles of effective caseload supervision ratios, adopted use of risk assessments and needs responsivity into case planning of clients (EPICS), and incorporate sanctions and incentives to effect behavior change in the local supervision of Felony Probationers, Post Release Community Supervision clients, and Mandatory Supervision (1170) clients.                                                 2018/19 CPP Funded Full Time Equivalent (FTE) Staff: 6 
- 1 Supervising Probation Officer
- 4 Deputy Probation Officers (including 1 Senior)
- 1 Legal Secretary</t>
  </si>
  <si>
    <t>45 Days per client</t>
  </si>
  <si>
    <t>Monday- Friday 8:00- 5:00PM, weekly check-ins for transient, monthly checkins for resident verified clients, one monthly home visit, additional contact if needed, court reminder calls frequently. 24/7 electronic GPS and SCRAM monitoring for eligible clients</t>
  </si>
  <si>
    <t>Yolo County Superior Courts, Community Corrections Partnership, Board of Supervisors</t>
  </si>
  <si>
    <t xml:space="preserve">Probation Offices, client residences, treatment provider locations, day reporting center, transitional housing </t>
  </si>
  <si>
    <t>Pre-arraignment bookings and offenders court ordered to supvised own recognizance</t>
  </si>
  <si>
    <t>Probation</t>
  </si>
  <si>
    <t>EPICS certified casesmangers, sworn peace officers per PC 830.5, ORAS certified for assessments, including arresting powers under PC 832</t>
  </si>
  <si>
    <t>Will Oneto / Nate Palmer</t>
  </si>
  <si>
    <t>Community Corrections Case Management Services</t>
  </si>
  <si>
    <t xml:space="preserve"> Program Purpose: Establish Probation Case Management Services that complied with evidence based principles of effective caseload supervision ratios, adopted use of risk assessments and needs responsivity into case planning of clients, and incorporate sanctions and incentives to effect behavior change in the local supervision of Felony Probationers, Post Release Community Supervision clients, and Mandatory Supervision (1170) clients.2018/19 CCP Funded Full Time Equivalent (FTE) Staff: 17.66
- .66 Program Manager
- 2 Supervising Deputy Probation Officers 
- 11 Deputy Probation Officers (includes 2 seniors) 
- 1  Probation Aide
- 2 Legal Secretaries 
- 1 Administrative Clerk </t>
  </si>
  <si>
    <t>PRCS: 1 Year - 3 Years, Mandatory Supervision: 1 day - 5 years (high end of 1170 supervision can be much longer), Felony Probation: 3 years - 5 years</t>
  </si>
  <si>
    <t>Post adjucation: felony probation, formal misdemeanor probation, mandatory supersion, post release community supervision</t>
  </si>
  <si>
    <t xml:space="preserve">Swift, Certain and Fair Case Management Pilot </t>
  </si>
  <si>
    <t xml:space="preserve">Project Principles
SWIFT – Timely responses to case events
CERTAIN – Consistent responses across department to event types
FAIR- ensuring the response is proportional to the behavior
CSAC Results First Clearinghouse Summary Link:  Hawaii (HOPE) https://www.crimesolutions.gov/ProgramDetails.aspx?ID=49  </t>
  </si>
  <si>
    <t xml:space="preserve">Probation, BJA  </t>
  </si>
  <si>
    <t>Probation Offices, client residences, treatment provider locations, day reporting center, transitional housing,  BJA SCF Resource Center</t>
  </si>
  <si>
    <t>PRCS, 1170 MS, Felony Probation</t>
  </si>
  <si>
    <t>YCPD</t>
  </si>
  <si>
    <t>1. Twenty-four hour crisis intervention, emergency shelter, confidential counseling, training, legal assistance, and other services for individuals and families affected by domestic violence, sexual assault, stalking, human trafficking, and child abuse;
2. Resource centers for community services to improve the health, social, educational and economic outcomes of Yolo County residents; and
3. Community outreach and educational programs about available resources to promote health, stability, and self-sufficiency for individuals and families.</t>
  </si>
  <si>
    <t>52 weeks</t>
  </si>
  <si>
    <t xml:space="preserve">Weekly </t>
  </si>
  <si>
    <t xml:space="preserve">Probation, Courts </t>
  </si>
  <si>
    <t>Onsite of Provider</t>
  </si>
  <si>
    <t>Domestic Violence Offenders</t>
  </si>
  <si>
    <t>Certified by Yolo County Probation Department</t>
  </si>
  <si>
    <t>Bobby Stewart Consulting</t>
  </si>
  <si>
    <t>This is a 52-week domestic violence program that meets all requirements under Penal Code Sections 1203.097 and 1203.098. The program has been certified by the Yolo County Probation Department since 2010.
Domestic violence is the use of emotional, psychological, sexual, or physical force by one family member or intimate partner to control another. The philosophy of Bobbie Stewart Consulting (BSC) is to advance the premise that domestic violence and intimate partner abuse is a learned behavior, a product of thinking errors, and therefore, is changeable.</t>
  </si>
  <si>
    <t>Weekly</t>
  </si>
  <si>
    <t>Addiction Intervention Court (Drug Court)</t>
  </si>
  <si>
    <t xml:space="preserve">A collaborative, specialized, treatment-oriented, problem-solving court that diverts substance using offenders away from the criminal justice system and into court-mandated, community-based treatment programs.  Currently serves up to 15 participants at a time with representation from HHSA, Courts, Probation, DA, and PD.  Meets twice/month for court and twice/month for staff briefings.  </t>
  </si>
  <si>
    <t>20 months</t>
  </si>
  <si>
    <t>bi-weekly contact with HHSA service team, frequent contact by Probation, every other week court appearance</t>
  </si>
  <si>
    <t>HHSA, Probation, DA, PD, Courts</t>
  </si>
  <si>
    <t>Community-based treatment</t>
  </si>
  <si>
    <t>Substance using offenders</t>
  </si>
  <si>
    <t>HHSA mainly, other SUD and MH providers as appropriate</t>
  </si>
  <si>
    <t>Medi-Cal certified providers</t>
  </si>
  <si>
    <t>Mental Health Court</t>
  </si>
  <si>
    <t xml:space="preserve">A collaborative, specialized, treatment-oriented, problem-solving court that diverts mentally ill offenders away from the criminal justice system and into court-mandated, community-based treatment programs.  Currently serves up to 15 participants at a time with representation from HHSA, Courts, Probation, DA, and PD.  Meets twice/month for court and twice/month for staff briefings.  </t>
  </si>
  <si>
    <t>weekly contact with HHSA service team, frequent contact by Probation, every other week court appearance</t>
  </si>
  <si>
    <t>Mentally ill offenders</t>
  </si>
  <si>
    <t>GPS Monitoring</t>
  </si>
  <si>
    <t>A self-contained GPS tracking device designed to continuously monitor the offender's location at varying levels of intensity. The One-Piece Tracking Device 4 (TD4) offers robust integration of location tracking, communication technologies and anti-tamper mechanisms to provide a reliable tracking solution. Pioneered the offender tracking industry by being the first company to integrate GPS, RF, and cellular communications into a comprehensive offender tracking solution. With the largest global presence in the industry, Attenti now tracks more than 60,000 offenders in over 34 countries.</t>
  </si>
  <si>
    <t>Variable based on court orders</t>
  </si>
  <si>
    <t>minute by minute monitoring</t>
  </si>
  <si>
    <t xml:space="preserve">Probation  </t>
  </si>
  <si>
    <t>Community</t>
  </si>
  <si>
    <t>Post Adjudication, Court Ordered Offenders</t>
  </si>
  <si>
    <t>Attenti (3M)</t>
  </si>
  <si>
    <t>or over two decades, Attenti has been committed to keeping our clients, partners and the people who trust in them, on safe ground. Our innovative monitoring solutions make a tangible difference to people’s lives. To law enforcement officers out in the field. To communities tasked with reintegrating offenders back into civilian life. To public authorities entrusted with making efficient use of taxpayer money. Wherever we operate, our extensive knowledge, veteran team of experts, and innovative electronic monitoring systems are trusted the world over to make society safer, more secure and advanced for everyone.</t>
  </si>
  <si>
    <t xml:space="preserve">SCRAM Monitoring </t>
  </si>
  <si>
    <t>Communities around the country are putting increasing emphasis on community supervision over incarceration to achieve better outcomes, curtail recidivism, and reduce the staggering costs that come with jail and prison stays. According to the Bureau of Justice Statistics, 47 states have a greater proportion of their correctional population supervised in the community than incarcerated.</t>
  </si>
  <si>
    <t>SCRAM Systems</t>
  </si>
  <si>
    <t>Alcohol and location monitoring technologies are proven tools to enhance supervision and accountability during community supervision. The SCRAM Systems suite of alcohol and location monitoring products are helping programs around the country to streamline case management and are providing flexible OPTIONS for type and intensity of supervision to enable offenders to maintain a job and contribute to family obligations.</t>
  </si>
  <si>
    <t>Effective Practices in Community Supervision (EPICS)</t>
  </si>
  <si>
    <t>The purpose of the EPICS model is to teach probation and parole officers how to apply the principles of effective intervention (and core correctional practices) to community supervision practices.  The core correctional practices are organized into an overall framework to assist with the application of specific skills within the context of community supervision.  The EPICS model is designed to use a combination of monitoring, referrals, and face-to-face interactions to provide the offenders with a sufficient “dosage” of treatment interventions, and make the best possible use of time to develop a collaborative working relationship.  Ultimately, the EPICS model helps translate the risk, needs and responsivity principles into practice. Community supervision officers are taught to increase dosage to higher risk offenders, stay focused on criminogenic needs, especially the thought-behavior link, and to use a social learning, cognitive behavioral approach during their interactions.  </t>
  </si>
  <si>
    <t xml:space="preserve">Ongoing with monthly checkins, homework, and reviews of case status over the duration of an indivisuals supervision term. </t>
  </si>
  <si>
    <t xml:space="preserve">Universnity of Cincinnati Criminal Justice Institute(trainer), Yolo County Probation Officers certified in case management application  </t>
  </si>
  <si>
    <t xml:space="preserve">UCCI has an extensive history in research including conducting independent research, conducting research with partner agencies, and serving solely as evaluators for outside agencies. They designed the Ohio Risk Assemsnet System through research and Effective Practices in Community Supervision (EPICS). </t>
  </si>
  <si>
    <t>Ohio Risk Assessment System (ORAS)</t>
  </si>
  <si>
    <t>The Ohio Risk Assessment System (ORAS) is a dynamic risk/needs assessment system to be used with adult offenders. It offers criminal justice actors the ability to assess individuals at various decision points across the criminal justice system. The ORAS is comprised of nine tools, and while the assessment is free to use, agencies must be trained prior to implementation. Training on the system provides an overview of the assessment tools with techniques for administering and scoring the individual tools.  In addition, the training will review how to use the scores obtained from individuals' ORAS assessments to develop case plans for reducing risk to re-offend. A training of agency trainers is also available, allowing agencies to build internal sustainability by certifying staff to conduct ORAS trainings.</t>
  </si>
  <si>
    <t xml:space="preserve">Upon innitial checkin, first assessment is completed. Follow-up assessments every six months or after a life changing event. </t>
  </si>
  <si>
    <t>Sanctions and Incentives Matrix</t>
  </si>
  <si>
    <t>Probation’s balanced approach to oender supervision is necessary to meet its responsibilities of keeping the public safe, holding oenders accountable, and increasing the likelihood of oenders successfully reintegrating into the community. The use of intermediate sanctions is a key component of this balanced approach and has helped to reserve terms of incarceration for only serious violations of supervision.</t>
  </si>
  <si>
    <t>Varies based on client supervision term and risk level</t>
  </si>
  <si>
    <t xml:space="preserve"> The use of incentives can be a powerful tool in
shaping client behavior and promoting positive
behavior change;
• Rewards for pro-social behaviors should be
tailored to the individual;
• Violations can be reduced when respnses to
non-compliant behavior are swift,
 certain, and proportional to the client’s behavior;
• Responses to non-compliance should not be more
intrusive or restrictive than necessary;
• Compliance can be increased when responses are
perceived as consistent and impartial;
• Risk reduction is best accomplished when the risk
and need principles are applied to client management strategies; intensity of responses should
re ect the client’s risk, and responses should target criminogenic needs;
• Comments and actions intended to reward positive behavior should outnumber those that
address negative behavior by 4 (or more) to 1.</t>
  </si>
  <si>
    <t>Probation/CCP</t>
  </si>
  <si>
    <t>Field and Office visits</t>
  </si>
  <si>
    <t>Supervised High Risk Probation Clients</t>
  </si>
  <si>
    <t xml:space="preserve">Yolo County Probation Officers are trained in EPICS case management which incorperates the targetted application of sanctions, incentives and goal oriented case planning of individuals completing their supervision term. ORAS risk assessment is directly applicable. </t>
  </si>
  <si>
    <t>Time of Change</t>
  </si>
  <si>
    <t xml:space="preserve">TOC offers Batterers Intervention and Prevention courses in West Sacramento. </t>
  </si>
  <si>
    <t>Probation (Day Reporting Center)</t>
  </si>
  <si>
    <t xml:space="preserve">Parenting </t>
  </si>
  <si>
    <t>Curriculum: Parenting Inside Out, The Parenting Inside Out® program is an evidence-based parenting skills training program developed for criminal justice involved parents.</t>
  </si>
  <si>
    <t>24 Weeks</t>
  </si>
  <si>
    <t>One 1.5 hour session per week for 24 weeks. Total dosage hours = 36 hours</t>
  </si>
  <si>
    <t>SCOE/DRC</t>
  </si>
  <si>
    <t>Group/DRC</t>
  </si>
  <si>
    <t>Criminal Justice involved parents</t>
  </si>
  <si>
    <t>SCOE</t>
  </si>
  <si>
    <t>DRC staff are trained in curriculum and delivery approaches</t>
  </si>
  <si>
    <t>Provided at no cost to participant</t>
  </si>
  <si>
    <t>Courage to Change</t>
  </si>
  <si>
    <t xml:space="preserve">The Courage to Change Interactive Journaling® System is an evidence-based supervision/case management model.Through the use of this cognitive-behavioral Interactive Journaling® System and interaction with their support team, participants address their individual problem areas based on a criminogenic risk and needs assessment. Implementation is flexible and can be customized based on risk, responsivity and programming needs. </t>
  </si>
  <si>
    <t>18 Weeks</t>
  </si>
  <si>
    <t>36 Sessions, 1.5 hours per week.  Total Dosage Hours = 54 Hours</t>
  </si>
  <si>
    <t>Parolees, Probationers enrolled at the DRCs</t>
  </si>
  <si>
    <t xml:space="preserve">DRC staff are trained in curriculum and delivery approaches.  DRC staff utilize motivational interviewing techniques as part of this program component.  DRC staff are training in MI techniques. </t>
  </si>
  <si>
    <t>NCCT</t>
  </si>
  <si>
    <t>During the program students receive unpaid training in the classroom as well as hands-on building experience in Construction Trades work under the supervision of a journeyman carpenter. When the student is successful in completing the training program he/she will be offered an opportunity to join the construction trades apprenticeship training program of his/her choosing; when positions are available. These apprenticeships positions start anywhere from $14.00 to $23.00 per hour, depending on the trade and benefits.</t>
  </si>
  <si>
    <t xml:space="preserve">4-6 Months </t>
  </si>
  <si>
    <t>5 Sessions Per Week, 3.5 hours per session</t>
  </si>
  <si>
    <t>Northern California Construction Training</t>
  </si>
  <si>
    <t>Group</t>
  </si>
  <si>
    <t xml:space="preserve">Criminal Justice involved populations and non-criminal justice involved community members. Adults and youth. </t>
  </si>
  <si>
    <t>Established in 1993, Northern California Construction Training, Inc. (NCCT) is a building trade’s pre-apprenticeship training program that helps prepare men and women for entry into various construction trades apprenticeship training programs. NCCT is a non-profit, community-based organization. NCCT has a general contractor’s license and credentialed teacher-trainers experienced in construction trades</t>
  </si>
  <si>
    <t>GED/HISET</t>
  </si>
  <si>
    <t>Independent and guided learning through the AZTEC Software. Participants prepare and test for the HiSET. Students earn a state-issued high school equivalency credential.</t>
  </si>
  <si>
    <t>Varies based on client learning level</t>
  </si>
  <si>
    <t xml:space="preserve">Varies based on student learning level.  Students may complete work on site or remotely through AZTEC. </t>
  </si>
  <si>
    <t>Indivdual/Independent Study</t>
  </si>
  <si>
    <t>DRC Parole and Probation participants</t>
  </si>
  <si>
    <t>The Sacramento County Office of Education (SCOE) is one of 58 county offices of education in California. Approximately 650 regular and more than 950 temporary and substitute SCOE staff work year-round providing services which complement and supplement those offered by public school districts in Sacramento County. SCOE provides technical assistance, curriculum and instructional support, staff development, legal and financial advice, and oversight to Sacramento County school districts.​ SCOE operates Day Reporting Centers in Yolo, Sacramento and Placer counties</t>
  </si>
  <si>
    <t>Testing and prep provided at no cost to participant</t>
  </si>
  <si>
    <t>Computer Education</t>
  </si>
  <si>
    <t>Independent study/access to open computer lab during program hours.  Computer Education is built into DRC programming areas; specifically, the Courage to Change Seeking Employment journal and Life Skills classes.  DRC staff assist clients with establishing email accounts, job search and resume writing during one-on-one appointments</t>
  </si>
  <si>
    <t>Exposure to basic computer education throughout duration of DRC programming (approx. 4-6 months)</t>
  </si>
  <si>
    <t xml:space="preserve">4-6 hours of exposure to basic computer education. Access to open computer lab during program hours.  </t>
  </si>
  <si>
    <t>Group/Individual/Independent Study</t>
  </si>
  <si>
    <t xml:space="preserve">SCOE/DRC staff integrate basic computer education into core program components including job readiness, Courage to Change and Life Skills.  SCOE/DRC staff are trained in all curricula utlized at the program and integration of computer education into the client's DRC programming. </t>
  </si>
  <si>
    <t>Transitional Living</t>
  </si>
  <si>
    <t>Recovery Residences for individuals with SUD issues needing temporary housing while engaging in outpatient or other SUD services</t>
  </si>
  <si>
    <t>6-12 months</t>
  </si>
  <si>
    <t>DHCS/SAMHSA/Local funding</t>
  </si>
  <si>
    <t>residential</t>
  </si>
  <si>
    <t>Probation and CalWORKs involved clients</t>
  </si>
  <si>
    <t>AOD counselors</t>
  </si>
  <si>
    <t>Phase II: Gather budget and other program details</t>
  </si>
  <si>
    <t>Prepopulate with Phase I information</t>
  </si>
  <si>
    <t>Highly recommended for Phase II</t>
  </si>
  <si>
    <t>BUDGET</t>
  </si>
  <si>
    <t>CAPACITY</t>
  </si>
  <si>
    <t>PARTICIPANTS</t>
  </si>
  <si>
    <t>Oversight Agency/Department      (e.g., Department of Corrections)</t>
  </si>
  <si>
    <t>Program Budget</t>
  </si>
  <si>
    <t>Funding Source</t>
  </si>
  <si>
    <t xml:space="preserve">Number of Participants Served </t>
  </si>
  <si>
    <t>Annual Capacity</t>
  </si>
  <si>
    <t>Eligible but Unserved Individuals</t>
  </si>
  <si>
    <t>Criminogenic Needs Addressed</t>
  </si>
  <si>
    <t xml:space="preserve">Assigned Using Validated Assessment Instrument </t>
  </si>
  <si>
    <t>Notes / Comments</t>
  </si>
  <si>
    <t>Name of Person who Pasted</t>
  </si>
  <si>
    <t>Date Pasted</t>
  </si>
  <si>
    <t>General Cost (look at ratio of service provider and add together)</t>
  </si>
  <si>
    <t>CBT, group facilitated</t>
  </si>
  <si>
    <t xml:space="preserve"> group facilitated,Motivational Interviewing, self directed journaling</t>
  </si>
  <si>
    <t xml:space="preserve"> group facilitated, CBT, Motivational Interviewing, self directed journaling</t>
  </si>
  <si>
    <t xml:space="preserve"> group facilitated, CBT, MI,  self directed journaling</t>
  </si>
  <si>
    <t>Day Reporting facility</t>
  </si>
  <si>
    <t>Adult men in the criminal justice system</t>
  </si>
  <si>
    <t>Substance Use Specialists</t>
  </si>
  <si>
    <t>Substance Use Disorder-Motivational Interview</t>
  </si>
  <si>
    <t>Substance Use Disorder-Cognitive Behavioral Therapy</t>
  </si>
  <si>
    <t>daily</t>
  </si>
  <si>
    <t>DHCS/SAMHSAlocal funding</t>
  </si>
  <si>
    <t>Probation and CalWORKSs</t>
  </si>
  <si>
    <t>AOD Counselors</t>
  </si>
  <si>
    <t>TOTAL</t>
  </si>
  <si>
    <t>Phase III: Match programs to the evidence base</t>
  </si>
  <si>
    <t>Prepopulate with Phase I and II information.  Hide or delete any columns excluded from your jurisdiction's program inventory.</t>
  </si>
  <si>
    <t>Clearinghouse Database</t>
  </si>
  <si>
    <t xml:space="preserve"> </t>
  </si>
  <si>
    <t>Required/Highly recommended for Phase III</t>
  </si>
  <si>
    <t>EVIDENCE-BASED</t>
  </si>
  <si>
    <t>Program Evaluated in Jurisdiction (Y/N)</t>
  </si>
  <si>
    <t>Impact Evaluation or Performance Monitoring (if evaluated)</t>
  </si>
  <si>
    <t>Clearinghouse</t>
  </si>
  <si>
    <t>Clearinghouse Program Name</t>
  </si>
  <si>
    <t>Link to Program Page</t>
  </si>
  <si>
    <t>Rating</t>
  </si>
  <si>
    <t>N</t>
  </si>
  <si>
    <t>CrimeSolutions.gov</t>
  </si>
  <si>
    <t>Methadone Maintenance Treatment</t>
  </si>
  <si>
    <t xml:space="preserve">https://www.crimesolutions.gov/ProgramDetails.aspx?ID=158 </t>
  </si>
  <si>
    <t>Highest Rated (Green)</t>
  </si>
  <si>
    <t>Buprenorphine Maintenance Treatment</t>
  </si>
  <si>
    <t xml:space="preserve">https://www.crimesolutions.gov/ProgramDetails.aspx?ID=170 </t>
  </si>
  <si>
    <t>Not matched</t>
  </si>
  <si>
    <t>Naltrexone for Federal Probations</t>
  </si>
  <si>
    <t xml:space="preserve">https://www.crimesolutions.gov/ProgramDetails.aspx?ID=101 </t>
  </si>
  <si>
    <t>Medium Rated (Yellow)</t>
  </si>
  <si>
    <t>The program is rated Promising. There was significantly less opioid use among the experimental group. The experimental group receiving naltrexone was significantly less likely to be reincarcerated.  While not an exact match because of it being Federal Probationers, the information appears similar to Vivitrol programs locally</t>
  </si>
  <si>
    <t>What Works for Health</t>
  </si>
  <si>
    <t>Naloxone Education &amp; Distribution Programs</t>
  </si>
  <si>
    <t xml:space="preserve">https://www.countyhealthrankings.org/take-action-to-improve-health/what-works-for-health/policies/naloxone-education-distribution-programs </t>
  </si>
  <si>
    <t>CEBC, NREPP, CrimeSolutions.gov</t>
  </si>
  <si>
    <t>Motivation Interviewing, Motivational Interviewing, Motivational Interviewing for Substance Abuse</t>
  </si>
  <si>
    <t xml:space="preserve">https://www.cebc4cw.org/program/motivational-interviewing/detailed,  https://web.archive.org/web/20180625175038/https://nrepp.samhsa.gov/Legacy/ViewIntervention.aspx?id=346, https://www.crimesolutions.gov/PracticeDetails.aspx?ID=31 </t>
  </si>
  <si>
    <t>Included all 3 clearinghouses that had this included</t>
  </si>
  <si>
    <t>CrimeSolutions.gov, What Works for Health</t>
  </si>
  <si>
    <t>CBT for Moderate-and High-Risk Adult Offenders, CBT for Offenders</t>
  </si>
  <si>
    <t>https://www.crimesolutions.gov/PracticeDetails.aspx?ID=57, https://www.countyhealthrankings.org/take-action-to-improve-health/what-works-for-health/policies/cognitive-behavioral-therapy-cbt-for-offenders</t>
  </si>
  <si>
    <t>Medium Rated (Yellow) on CrimeSolutions, Highest Rated (Green) on What Works for Health</t>
  </si>
  <si>
    <t>Thinking for a Change</t>
  </si>
  <si>
    <t xml:space="preserve">https://www.crimesolutions.gov/ProgramDetails.aspx?ID=242 </t>
  </si>
  <si>
    <t>NREPP</t>
  </si>
  <si>
    <t xml:space="preserve">https://web.archive.org/web/20180625174601/https://nrepp.samhsa.gov/Legacy/ViewIntervention.aspx?id=333 </t>
  </si>
  <si>
    <t>CEBC</t>
  </si>
  <si>
    <t>Cognitive Therapy</t>
  </si>
  <si>
    <t xml:space="preserve">https://www.cebc4cw.org/program/cognitive-therapy/detailed </t>
  </si>
  <si>
    <t xml:space="preserve">https://web.archive.org/web/20180625175030/https://nrepp.samhsa.gov/Legacy/ViewIntervention.aspx?id=34 </t>
  </si>
  <si>
    <t>Seeking Safety (Substance Abuse Treatment and Trauma Treatment - Adult), Seeking Safety for Incarcerated Women, Seeking Safety</t>
  </si>
  <si>
    <t>https://www.cebc4cw.org/program/seeking-safety-for-adults/detailed, https://www.crimesolutions.gov/ProgramDetails.aspx?ID=424, https://web.archive.org/web/20180625175400/https://nrepp.samhsa.gov/Legacy/ViewIntervention.aspx?id=139</t>
  </si>
  <si>
    <t>Highest Rated (Green), Medium Rated, Medium Rated</t>
  </si>
  <si>
    <t xml:space="preserve">https://web.archive.org/web/20180625174912/https://nrepp.samhsa.gov/Legacy/ViewIntervention.aspx?id=72 </t>
  </si>
  <si>
    <t>Helping Men Recover: A Program for Treating Addiction</t>
  </si>
  <si>
    <t xml:space="preserve">https://www.cebc4cw.org/program/helping-men-recover-a-program-for-treating-addiction-hmr/detailed </t>
  </si>
  <si>
    <t>NR - Insufficient evidence</t>
  </si>
  <si>
    <t>CEBC, NREPP</t>
  </si>
  <si>
    <t>Helping Women Recover &amp; Beyond Trauma, Helping Women Recover and Beyond Trauma</t>
  </si>
  <si>
    <t>https://www.cebc4cw.org/program/helping-women-recover-beyond-trauma/detailed, https://web.archive.org/https://nrepp.samhsa.gov/Legacy/ViewIntervention.aspx?id=181</t>
  </si>
  <si>
    <t>Highest Rated (Green), Medium Rated (Yellow)</t>
  </si>
  <si>
    <t xml:space="preserve">https://web.archive.org/https://nrepp.samhsa.gov/Legacy/ViewIntervention.aspx?id=36 </t>
  </si>
  <si>
    <t>Matrix Model</t>
  </si>
  <si>
    <t xml:space="preserve">https://web.archive.org/web/2/https://www.nrepp.samhsa.gov/ProgramProfile.aspx?id=182 </t>
  </si>
  <si>
    <t>GED Certificate Program</t>
  </si>
  <si>
    <t>https://www.countyhealthrankings.org/take-action-to-improve-health/what-works-for-health/policies/ged-certificate-programs</t>
  </si>
  <si>
    <t>Second-highest rated (Yellow)</t>
  </si>
  <si>
    <t>Motivational Interviewing for Substance Abuse</t>
  </si>
  <si>
    <t>https://www.crimesolutions.gov/PracticeDetails.aspx?ID=31</t>
  </si>
  <si>
    <t>CBT for Offenders</t>
  </si>
  <si>
    <t>https://www.countyhealthrankings.org/take-action-to-improve-health/what-works-for-health/policies/cognitive-behavioral-therapy-cbt-for-offenders</t>
  </si>
  <si>
    <t>Psychotherapies for victims of sexual assault</t>
  </si>
  <si>
    <t>https://www.crimesolutions.gov/PracticeDetails.aspx?ID=18</t>
  </si>
  <si>
    <t>Electronic Monitoring (Flordia)</t>
  </si>
  <si>
    <t>https://www.crimesolutions.gov/ProgramDetails.aspx?ID=230</t>
  </si>
  <si>
    <t>Pretrial Interventions for ensurnig appearance in court</t>
  </si>
  <si>
    <t>https://www.crimesolutions.gov/PracticeDetails.aspx?ID=67</t>
  </si>
  <si>
    <t>Second-highest rated (yellow)</t>
  </si>
  <si>
    <t xml:space="preserve">Impact on failure to appear rates, but not much research on preventing new criminal activity. </t>
  </si>
  <si>
    <t>Reduced Probation Caseload in Evidence Based Setting (Iowa)</t>
  </si>
  <si>
    <t>https://www.crimesolutions.gov/ProgramDetails.aspx?ID=259</t>
  </si>
  <si>
    <t>Highest rated (green)</t>
  </si>
  <si>
    <t>Swift, Certain, and Fair Supervision Strategies for Drug Involved Individuals</t>
  </si>
  <si>
    <t>https://www.crimesolutions.gov/PracticeDetails.aspx?ID=84</t>
  </si>
  <si>
    <t>To be evaluated in Q4 for EBP</t>
  </si>
  <si>
    <t>Drug Courts</t>
  </si>
  <si>
    <t>https://www.countyhealthrankings.org/take-action-to-improve-health/what-works-for-health/policies/drug-courts</t>
  </si>
  <si>
    <t>Adult Mental Health Courts</t>
  </si>
  <si>
    <t>https://www.crimesolutions.gov/PracticeDetails.aspx?ID=34</t>
  </si>
  <si>
    <t>Back Door Electronic Monitoring (Sweden)</t>
  </si>
  <si>
    <t>https://www.crimesolutions.gov/ProgramDetails.aspx?ID=546</t>
  </si>
  <si>
    <t>South Dakota's 24/7 Sobriety</t>
  </si>
  <si>
    <t>https://www.crimesolutions.gov/ProgramDetails.aspx?ID=404</t>
  </si>
  <si>
    <t>EPICS</t>
  </si>
  <si>
    <t>retrial Interventions for ensurnig appearance in court</t>
  </si>
  <si>
    <t>MODEL</t>
  </si>
  <si>
    <t xml:space="preserve">Program Budget </t>
  </si>
  <si>
    <t>In RF Model (Y/N)</t>
  </si>
  <si>
    <t>Program Matched to in RF Model</t>
  </si>
  <si>
    <t>MEDI-CAL, SABG, REALIGNMENT, GENERAL FUND, OTHER GRANTS</t>
  </si>
  <si>
    <t>Y</t>
  </si>
  <si>
    <t>Cognitive Behavioral Therapy (high and moderate risk offenders)</t>
  </si>
  <si>
    <t xml:space="preserve"> group facilitated, CBT</t>
  </si>
  <si>
    <t>Counseling techniques designed to affect positive change</t>
  </si>
  <si>
    <t>Mental health Courts</t>
  </si>
  <si>
    <t>Phase IV (b): Gather information for the Results First Model</t>
  </si>
  <si>
    <t>Prepopulate with information from Phases I and IV(a)</t>
  </si>
  <si>
    <t>Required for Phase IV(b)</t>
  </si>
  <si>
    <t>PER-PARTICIPANT COSTS</t>
  </si>
  <si>
    <t>Participant Population (e.g. high risk, sex offenders, etc.)</t>
  </si>
  <si>
    <t xml:space="preserve">Annual Cost per Participant </t>
  </si>
  <si>
    <t>Marginal or Average?</t>
  </si>
  <si>
    <t>Annual Cost per Participant for Comparison Group (if applicable)</t>
  </si>
  <si>
    <t>Year of Dollars</t>
  </si>
  <si>
    <t>Description of Per-Participant Costs                                  (e.g., how calculated)</t>
  </si>
  <si>
    <t>Average</t>
  </si>
  <si>
    <t>2018-19</t>
  </si>
  <si>
    <t xml:space="preserve">Number of hours per week for each program divded total hours for all the programs for each each provider to get percentage. That percentage was used to calculate number of patients served, cost and budget for each program. Cost of patient was calculated using program cost divided by number patients served in that program. Capacity was calculated using budget divided by cost per patient. </t>
  </si>
  <si>
    <t>CCH ONLY</t>
  </si>
  <si>
    <t>Total staff cost divided by number of participants in the program. Since each client is receiving service for 20 months, that means a max of 15 clients are served each fiscal year.</t>
  </si>
  <si>
    <t>Total Cost divided by number of unduplicated patients assisted in the program. (see Cost Per PT tab)</t>
  </si>
  <si>
    <t>PHASE IV (b)</t>
  </si>
  <si>
    <t>PROGRAM NAME</t>
  </si>
  <si>
    <t>PROGRAM INVENTORY</t>
  </si>
  <si>
    <t>PROVIDER</t>
  </si>
  <si>
    <t># of PT</t>
  </si>
  <si>
    <t>COST</t>
  </si>
  <si>
    <t>BALANCE</t>
  </si>
  <si>
    <t>COST/PT</t>
  </si>
  <si>
    <t>CMC</t>
  </si>
  <si>
    <t>YWC</t>
  </si>
  <si>
    <t>CCH</t>
  </si>
  <si>
    <t xml:space="preserve">Seeking Safety (Adults with co-occuring SUD) </t>
  </si>
  <si>
    <t>MMS</t>
  </si>
  <si>
    <t>TPC</t>
  </si>
  <si>
    <t xml:space="preserve">Cognitive Behavioral Therapy (CBT) </t>
  </si>
  <si>
    <t>Motivational Interviewing (MI)</t>
  </si>
  <si>
    <t>CRR</t>
  </si>
  <si>
    <t>MMF</t>
  </si>
  <si>
    <t>BVM</t>
  </si>
  <si>
    <t>MAT</t>
  </si>
  <si>
    <t>NO MATCH</t>
  </si>
  <si>
    <t>Not part of Phase IV(b) services</t>
  </si>
  <si>
    <t>PHI</t>
  </si>
  <si>
    <t>WM</t>
  </si>
  <si>
    <t>Contracts</t>
  </si>
  <si>
    <t>Staff/OH</t>
  </si>
  <si>
    <t>Total</t>
  </si>
  <si>
    <t>PROGRAM DESCRIPTION</t>
  </si>
  <si>
    <t>HRS/ WEEK</t>
  </si>
  <si>
    <t>%</t>
  </si>
  <si>
    <t>Cost/PT</t>
  </si>
  <si>
    <t>#PT NOT SERVED</t>
  </si>
  <si>
    <t>ANNUAL CAPACITY</t>
  </si>
  <si>
    <t>Seeking Safety (Adults with co-occuring SUD) (IOT)</t>
  </si>
  <si>
    <t>Evidence-based model of treatement for clients with a long history of trauma (PTSD) and substance use disorders. Used in group and individual sessions</t>
  </si>
  <si>
    <t>TOTAL ABOVE</t>
  </si>
  <si>
    <t>TOTAL PAYMENTS</t>
  </si>
  <si>
    <t>DIFFERENCE</t>
  </si>
  <si>
    <t>Withdrawal Management</t>
  </si>
  <si>
    <t>Provider didn't provide data</t>
  </si>
  <si>
    <t>HEALTH &amp; HUMAN SERVICES AGENCY - ADULT CRIMINAL JUSTICE PROGRAM INVENTORY</t>
  </si>
  <si>
    <t>Comparison group in Program Summary indicated services began in prison and booster sessions were offered out of custody.  These seeking safety programs are all out of custody</t>
  </si>
  <si>
    <t>Notes</t>
  </si>
  <si>
    <t>DHCS/CMS/CARF/HHSA</t>
  </si>
  <si>
    <t>DHCS/CMS/HHSA</t>
  </si>
  <si>
    <t>REALIGNMENT, GENERAL FUND, OTHER GRANTS</t>
  </si>
  <si>
    <t>DHCS/CMS, HHSA, Probation, DA, PD, Courts</t>
  </si>
  <si>
    <t>SABG, REALIGNMENT, GENERAL FUND, OTHER GRANTS</t>
  </si>
  <si>
    <t xml:space="preserve">DHCS/SAMHSA </t>
  </si>
  <si>
    <t>AB109, SABG, REALIGNMENT, GENERAL FUND, OTHER GRANTS</t>
  </si>
  <si>
    <t>Multiple Yolo County Contracted Service Proivders</t>
  </si>
  <si>
    <t xml:space="preserve">BBS registered staff, AOD certified or registered counselors </t>
  </si>
  <si>
    <t>BBS registered staff, AOD certified or registered counselors, MH specialists</t>
  </si>
  <si>
    <t>AOD certified or registered counselors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</si>
</sst>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38" x14ac:knownFonts="1">
    <font>
      <sz val="11"/>
      <color theme="1"/>
      <name val="Calibri"/>
      <family val="2"/>
      <scheme val="minor"/>
    </font>
    <font>
      <sz val="11"/>
      <color theme="1"/>
      <name val="Calibri"/>
      <family val="2"/>
      <scheme val="minor"/>
    </font>
    <font>
      <sz val="11"/>
      <color theme="1"/>
      <name val="Franklin Gothic Book"/>
      <family val="2"/>
    </font>
    <font>
      <sz val="10"/>
      <color theme="1"/>
      <name val="Calibri"/>
      <family val="2"/>
      <scheme val="minor"/>
    </font>
    <font>
      <b/>
      <sz val="15"/>
      <color theme="1"/>
      <name val="Calibri"/>
      <family val="2"/>
      <scheme val="minor"/>
    </font>
    <font>
      <sz val="10"/>
      <name val="Arial"/>
      <family val="2"/>
    </font>
    <font>
      <b/>
      <sz val="10"/>
      <color theme="1"/>
      <name val="Calibri"/>
      <family val="2"/>
      <scheme val="minor"/>
    </font>
    <font>
      <b/>
      <sz val="10"/>
      <color theme="3" tint="0.59999389629810485"/>
      <name val="Calibri"/>
      <family val="2"/>
      <scheme val="minor"/>
    </font>
    <font>
      <b/>
      <sz val="10"/>
      <color rgb="FF000000"/>
      <name val="Calibri"/>
      <family val="2"/>
      <scheme val="minor"/>
    </font>
    <font>
      <sz val="10"/>
      <color rgb="FF000000"/>
      <name val="Calibri"/>
      <family val="2"/>
      <scheme val="minor"/>
    </font>
    <font>
      <sz val="9"/>
      <color indexed="81"/>
      <name val="Tahoma"/>
      <family val="2"/>
    </font>
    <font>
      <sz val="10"/>
      <name val="Calibri"/>
      <family val="2"/>
      <scheme val="minor"/>
    </font>
    <font>
      <sz val="12"/>
      <color theme="1"/>
      <name val="Calibri"/>
      <family val="2"/>
      <scheme val="minor"/>
    </font>
    <font>
      <sz val="14"/>
      <color theme="1"/>
      <name val="Calibri"/>
      <family val="2"/>
      <scheme val="minor"/>
    </font>
    <font>
      <b/>
      <i/>
      <sz val="14"/>
      <color theme="1"/>
      <name val="Calibri"/>
      <family val="2"/>
      <scheme val="minor"/>
    </font>
    <font>
      <sz val="8"/>
      <color indexed="81"/>
      <name val="Tahoma"/>
      <family val="2"/>
    </font>
    <font>
      <u/>
      <sz val="11"/>
      <color theme="10"/>
      <name val="Calibri"/>
      <family val="2"/>
      <scheme val="minor"/>
    </font>
    <font>
      <i/>
      <sz val="10"/>
      <color theme="1"/>
      <name val="Calibri"/>
      <family val="2"/>
      <scheme val="minor"/>
    </font>
    <font>
      <b/>
      <sz val="11"/>
      <color theme="1"/>
      <name val="Calibri"/>
      <family val="2"/>
      <scheme val="minor"/>
    </font>
    <font>
      <b/>
      <sz val="12"/>
      <color rgb="FF000000"/>
      <name val="Calibri"/>
      <family val="2"/>
      <scheme val="minor"/>
    </font>
    <font>
      <b/>
      <sz val="12"/>
      <color theme="1"/>
      <name val="Calibri"/>
      <family val="2"/>
      <scheme val="minor"/>
    </font>
    <font>
      <sz val="11"/>
      <color rgb="FF000000"/>
      <name val="Calibri"/>
      <family val="2"/>
      <scheme val="minor"/>
    </font>
    <font>
      <sz val="11"/>
      <color rgb="FF000000"/>
      <name val="Calibri"/>
      <family val="2"/>
    </font>
    <font>
      <sz val="11"/>
      <color rgb="FF333333"/>
      <name val="Arial"/>
      <family val="2"/>
    </font>
    <font>
      <b/>
      <sz val="12"/>
      <color rgb="FF000000"/>
      <name val="Calibri"/>
      <family val="2"/>
    </font>
    <font>
      <sz val="11"/>
      <color theme="1"/>
      <name val="Arial"/>
      <family val="2"/>
    </font>
    <font>
      <sz val="11"/>
      <color theme="0"/>
      <name val="Calibri"/>
      <family val="2"/>
      <scheme val="minor"/>
    </font>
    <font>
      <sz val="10"/>
      <color theme="0"/>
      <name val="Calibri"/>
      <family val="2"/>
      <scheme val="minor"/>
    </font>
    <font>
      <b/>
      <sz val="12"/>
      <color rgb="FFFF0000"/>
      <name val="Calibri"/>
      <family val="2"/>
      <scheme val="minor"/>
    </font>
    <font>
      <b/>
      <sz val="12"/>
      <color rgb="FFFF0000"/>
      <name val="Calibri"/>
      <family val="2"/>
    </font>
    <font>
      <b/>
      <sz val="12"/>
      <color rgb="FF7030A0"/>
      <name val="Calibri"/>
      <family val="2"/>
      <scheme val="minor"/>
    </font>
    <font>
      <b/>
      <sz val="11"/>
      <color rgb="FF000000"/>
      <name val="Calibri"/>
      <family val="2"/>
      <scheme val="minor"/>
    </font>
    <font>
      <sz val="10"/>
      <color rgb="FFFF0000"/>
      <name val="Calibri"/>
      <family val="2"/>
      <scheme val="minor"/>
    </font>
    <font>
      <b/>
      <sz val="12"/>
      <name val="Calibri"/>
      <family val="2"/>
      <scheme val="minor"/>
    </font>
    <font>
      <sz val="11"/>
      <color rgb="FFFF0000"/>
      <name val="Calibri"/>
      <family val="2"/>
      <scheme val="minor"/>
    </font>
    <font>
      <b/>
      <sz val="12"/>
      <name val="Calibri"/>
      <family val="2"/>
    </font>
    <font>
      <b/>
      <sz val="10"/>
      <name val="Calibri"/>
      <family val="2"/>
      <scheme val="minor"/>
    </font>
    <font>
      <u/>
      <sz val="10"/>
      <name val="Calibri"/>
      <family val="2"/>
      <scheme val="minor"/>
    </font>
  </fonts>
  <fills count="21">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FFFF66"/>
        <bgColor indexed="64"/>
      </patternFill>
    </fill>
    <fill>
      <patternFill patternType="solid">
        <fgColor rgb="FFFFCC00"/>
        <bgColor indexed="64"/>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1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7">
    <xf numFmtId="0" fontId="0" fillId="0" borderId="0" xfId="0"/>
    <xf numFmtId="0" fontId="3" fillId="0" borderId="0" xfId="2" applyFont="1"/>
    <xf numFmtId="0" fontId="3" fillId="0" borderId="0" xfId="2" applyFont="1" applyAlignment="1">
      <alignment wrapText="1"/>
    </xf>
    <xf numFmtId="9" fontId="3" fillId="0" borderId="0" xfId="1" applyFont="1"/>
    <xf numFmtId="0" fontId="6" fillId="0" borderId="1" xfId="2" applyFont="1" applyBorder="1" applyAlignment="1">
      <alignment wrapText="1"/>
    </xf>
    <xf numFmtId="0" fontId="3" fillId="0" borderId="1" xfId="2" applyFont="1" applyBorder="1" applyAlignment="1">
      <alignment wrapText="1"/>
    </xf>
    <xf numFmtId="0" fontId="6" fillId="2" borderId="1" xfId="2" applyFont="1" applyFill="1" applyBorder="1" applyAlignment="1">
      <alignment wrapText="1"/>
    </xf>
    <xf numFmtId="0" fontId="5" fillId="0" borderId="0" xfId="0" applyFont="1" applyAlignment="1">
      <alignment wrapText="1"/>
    </xf>
    <xf numFmtId="0" fontId="7" fillId="3" borderId="1" xfId="2" applyFont="1" applyFill="1" applyBorder="1" applyAlignment="1">
      <alignment wrapText="1"/>
    </xf>
    <xf numFmtId="0" fontId="8" fillId="4" borderId="1" xfId="2" applyFont="1" applyFill="1" applyBorder="1" applyAlignment="1">
      <alignment horizontal="center" vertical="center" wrapText="1"/>
    </xf>
    <xf numFmtId="0" fontId="8" fillId="5" borderId="1" xfId="2" applyFont="1" applyFill="1" applyBorder="1" applyAlignment="1">
      <alignment horizontal="center" vertical="center" wrapText="1"/>
    </xf>
    <xf numFmtId="0" fontId="3" fillId="0" borderId="0" xfId="2" applyFont="1" applyAlignment="1">
      <alignment horizontal="center" wrapText="1"/>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3" fillId="0" borderId="0" xfId="2" applyFont="1" applyAlignment="1">
      <alignment horizontal="left"/>
    </xf>
    <xf numFmtId="0" fontId="9" fillId="0" borderId="5" xfId="2" applyFont="1" applyBorder="1" applyAlignment="1">
      <alignment horizontal="left" vertical="center" wrapText="1"/>
    </xf>
    <xf numFmtId="0" fontId="9" fillId="0" borderId="5" xfId="2" applyFont="1" applyBorder="1" applyAlignment="1">
      <alignment horizontal="left" vertical="center"/>
    </xf>
    <xf numFmtId="164" fontId="9" fillId="0" borderId="5" xfId="2" applyNumberFormat="1" applyFont="1" applyBorder="1" applyAlignment="1">
      <alignment horizontal="left" vertical="center" wrapText="1"/>
    </xf>
    <xf numFmtId="0" fontId="9" fillId="0" borderId="1" xfId="2" applyFont="1" applyBorder="1" applyAlignment="1">
      <alignment horizontal="left" vertical="center" wrapText="1"/>
    </xf>
    <xf numFmtId="0" fontId="9" fillId="0" borderId="1" xfId="2" applyFont="1" applyBorder="1" applyAlignment="1">
      <alignment horizontal="left" vertical="center"/>
    </xf>
    <xf numFmtId="0" fontId="3" fillId="0" borderId="1" xfId="2" applyFont="1" applyBorder="1" applyAlignment="1">
      <alignment horizontal="left" wrapText="1"/>
    </xf>
    <xf numFmtId="0" fontId="3" fillId="0" borderId="1" xfId="2" applyFont="1" applyBorder="1" applyAlignment="1">
      <alignment horizontal="left"/>
    </xf>
    <xf numFmtId="0" fontId="6" fillId="0" borderId="0" xfId="2" applyFont="1" applyAlignment="1">
      <alignment horizontal="left"/>
    </xf>
    <xf numFmtId="0" fontId="6" fillId="0" borderId="1" xfId="2" applyFont="1" applyBorder="1" applyAlignment="1">
      <alignment horizontal="left" wrapText="1"/>
    </xf>
    <xf numFmtId="0" fontId="6" fillId="0" borderId="1" xfId="2" applyFont="1" applyBorder="1" applyAlignment="1">
      <alignment horizontal="left"/>
    </xf>
    <xf numFmtId="0" fontId="8" fillId="0" borderId="1" xfId="2" applyFont="1" applyBorder="1" applyAlignment="1">
      <alignment horizontal="left" vertical="center" wrapText="1"/>
    </xf>
    <xf numFmtId="0" fontId="11" fillId="0" borderId="1" xfId="0" applyFont="1" applyBorder="1" applyAlignment="1">
      <alignment wrapText="1"/>
    </xf>
    <xf numFmtId="0" fontId="8" fillId="0" borderId="5" xfId="2" applyFont="1" applyBorder="1" applyAlignment="1">
      <alignment horizontal="left" vertical="center" wrapText="1"/>
    </xf>
    <xf numFmtId="164" fontId="9" fillId="0" borderId="5" xfId="2" applyNumberFormat="1" applyFont="1" applyBorder="1" applyAlignment="1">
      <alignment horizontal="right" vertical="center" wrapText="1"/>
    </xf>
    <xf numFmtId="0" fontId="3" fillId="0" borderId="5" xfId="2" applyFont="1" applyBorder="1" applyAlignment="1">
      <alignment horizontal="left"/>
    </xf>
    <xf numFmtId="0" fontId="3" fillId="0" borderId="1" xfId="2" applyFont="1" applyBorder="1"/>
    <xf numFmtId="9" fontId="3" fillId="0" borderId="1" xfId="1" applyFont="1" applyBorder="1"/>
    <xf numFmtId="0" fontId="8" fillId="0" borderId="0" xfId="2" applyFont="1" applyAlignment="1">
      <alignment horizontal="center" vertical="center" wrapText="1"/>
    </xf>
    <xf numFmtId="0" fontId="6" fillId="0" borderId="0" xfId="2" applyFont="1" applyAlignment="1">
      <alignment horizontal="left" wrapText="1"/>
    </xf>
    <xf numFmtId="0" fontId="9" fillId="7" borderId="1" xfId="2" applyFont="1" applyFill="1" applyBorder="1" applyAlignment="1">
      <alignment horizontal="left" vertical="center" wrapText="1"/>
    </xf>
    <xf numFmtId="0" fontId="8" fillId="7" borderId="1" xfId="2" applyFont="1" applyFill="1" applyBorder="1" applyAlignment="1">
      <alignment horizontal="center" vertical="center" wrapText="1"/>
    </xf>
    <xf numFmtId="0" fontId="9" fillId="8" borderId="1" xfId="2" applyFont="1" applyFill="1" applyBorder="1" applyAlignment="1">
      <alignment horizontal="left" vertical="center" wrapText="1"/>
    </xf>
    <xf numFmtId="0" fontId="8" fillId="8" borderId="1" xfId="2" applyFont="1" applyFill="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17" fillId="0" borderId="0" xfId="2" applyFont="1"/>
    <xf numFmtId="0" fontId="6" fillId="0" borderId="1" xfId="2" applyFont="1" applyBorder="1" applyAlignment="1">
      <alignment horizontal="center" wrapText="1"/>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9" fontId="3" fillId="0" borderId="0" xfId="1" applyFont="1" applyAlignment="1">
      <alignment horizontal="center" vertical="center" wrapText="1"/>
    </xf>
    <xf numFmtId="0" fontId="3" fillId="0" borderId="0" xfId="2" applyFont="1" applyAlignment="1">
      <alignment horizontal="center"/>
    </xf>
    <xf numFmtId="0" fontId="12" fillId="0" borderId="0" xfId="2" applyFont="1" applyAlignment="1">
      <alignment horizontal="center" vertical="center" wrapText="1"/>
    </xf>
    <xf numFmtId="0" fontId="13" fillId="0" borderId="0" xfId="0" applyFont="1" applyAlignment="1">
      <alignment horizontal="center" vertical="center" wrapText="1"/>
    </xf>
    <xf numFmtId="0" fontId="6" fillId="2" borderId="1" xfId="2" applyFont="1" applyFill="1" applyBorder="1" applyAlignment="1">
      <alignment horizontal="center" vertical="center" wrapText="1"/>
    </xf>
    <xf numFmtId="0" fontId="17" fillId="0" borderId="0" xfId="2" applyFont="1" applyAlignment="1">
      <alignment horizontal="center" vertical="center" wrapText="1"/>
    </xf>
    <xf numFmtId="9" fontId="3" fillId="0" borderId="0" xfId="1" applyFont="1" applyAlignment="1">
      <alignment horizontal="center"/>
    </xf>
    <xf numFmtId="0" fontId="19" fillId="2" borderId="23" xfId="2" applyFont="1" applyFill="1" applyBorder="1" applyAlignment="1">
      <alignment horizontal="center" vertical="center" wrapText="1"/>
    </xf>
    <xf numFmtId="0" fontId="19" fillId="2" borderId="24" xfId="2" applyFont="1" applyFill="1" applyBorder="1" applyAlignment="1">
      <alignment horizontal="center" vertical="center" wrapText="1"/>
    </xf>
    <xf numFmtId="0" fontId="19" fillId="4" borderId="24" xfId="2" applyFont="1" applyFill="1" applyBorder="1" applyAlignment="1">
      <alignment horizontal="center" vertical="center" wrapText="1"/>
    </xf>
    <xf numFmtId="0" fontId="19" fillId="6" borderId="24" xfId="2" applyFont="1" applyFill="1" applyBorder="1" applyAlignment="1">
      <alignment horizontal="center" vertical="center" wrapText="1"/>
    </xf>
    <xf numFmtId="0" fontId="20" fillId="0" borderId="24" xfId="2" applyFont="1" applyBorder="1" applyAlignment="1">
      <alignment horizontal="center" vertical="center" wrapText="1"/>
    </xf>
    <xf numFmtId="0" fontId="20" fillId="0" borderId="25" xfId="2" applyFont="1" applyBorder="1" applyAlignment="1">
      <alignment horizontal="center" vertical="center" wrapText="1"/>
    </xf>
    <xf numFmtId="0" fontId="21" fillId="0" borderId="5" xfId="2" applyFont="1" applyBorder="1" applyAlignment="1">
      <alignment horizontal="center" vertical="center" wrapText="1"/>
    </xf>
    <xf numFmtId="0" fontId="1" fillId="0" borderId="5" xfId="2" applyFont="1" applyBorder="1" applyAlignment="1">
      <alignment horizontal="center" vertical="center" wrapText="1"/>
    </xf>
    <xf numFmtId="0" fontId="21" fillId="0" borderId="1" xfId="2" applyFont="1" applyBorder="1" applyAlignment="1">
      <alignment horizontal="center" vertical="center" wrapText="1"/>
    </xf>
    <xf numFmtId="0" fontId="1" fillId="0" borderId="1" xfId="2" applyFont="1" applyBorder="1" applyAlignment="1">
      <alignment horizontal="center" vertical="center" wrapText="1"/>
    </xf>
    <xf numFmtId="0" fontId="21" fillId="0" borderId="16" xfId="2" applyFont="1" applyBorder="1" applyAlignment="1">
      <alignment horizontal="center" vertical="center" wrapText="1"/>
    </xf>
    <xf numFmtId="0" fontId="21" fillId="0" borderId="11" xfId="2" applyFont="1" applyBorder="1" applyAlignment="1">
      <alignment horizontal="center" vertical="center" wrapText="1"/>
    </xf>
    <xf numFmtId="0" fontId="1" fillId="0" borderId="11" xfId="2" applyFont="1" applyBorder="1" applyAlignment="1">
      <alignment horizontal="center" vertical="center" wrapText="1"/>
    </xf>
    <xf numFmtId="20" fontId="1" fillId="0" borderId="11" xfId="2" applyNumberFormat="1" applyFont="1" applyBorder="1" applyAlignment="1">
      <alignment horizontal="center" vertical="center" wrapText="1"/>
    </xf>
    <xf numFmtId="20" fontId="1" fillId="0" borderId="1" xfId="2" applyNumberFormat="1" applyFont="1" applyBorder="1" applyAlignment="1">
      <alignment horizontal="center" vertical="center" wrapText="1"/>
    </xf>
    <xf numFmtId="0" fontId="1" fillId="0" borderId="16" xfId="2"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21" fillId="0" borderId="24" xfId="2" applyFont="1" applyBorder="1" applyAlignment="1">
      <alignment horizontal="center" vertical="center" wrapText="1"/>
    </xf>
    <xf numFmtId="0" fontId="1" fillId="0" borderId="24" xfId="2" applyFont="1" applyBorder="1" applyAlignment="1">
      <alignment horizontal="center" vertical="center" wrapText="1"/>
    </xf>
    <xf numFmtId="14" fontId="1" fillId="0" borderId="25" xfId="2" applyNumberFormat="1" applyFont="1" applyBorder="1" applyAlignment="1">
      <alignment horizontal="center" vertical="center" wrapText="1"/>
    </xf>
    <xf numFmtId="0" fontId="21" fillId="6" borderId="1" xfId="2" applyFont="1" applyFill="1" applyBorder="1" applyAlignment="1">
      <alignment horizontal="center" vertical="center" wrapText="1"/>
    </xf>
    <xf numFmtId="0" fontId="1" fillId="6" borderId="1" xfId="2" applyFont="1" applyFill="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21" fillId="6" borderId="11" xfId="2" applyFont="1" applyFill="1" applyBorder="1" applyAlignment="1">
      <alignment horizontal="center" vertical="center" wrapText="1"/>
    </xf>
    <xf numFmtId="0" fontId="21" fillId="6" borderId="16" xfId="2" applyFont="1" applyFill="1" applyBorder="1" applyAlignment="1">
      <alignment horizontal="center" vertical="center" wrapText="1"/>
    </xf>
    <xf numFmtId="0" fontId="19" fillId="0" borderId="10"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15" xfId="2"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19" fillId="0" borderId="18" xfId="2"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 xfId="0" applyFont="1" applyBorder="1" applyAlignment="1">
      <alignment horizontal="center" vertical="center" wrapText="1"/>
    </xf>
    <xf numFmtId="0" fontId="20" fillId="6" borderId="13" xfId="2" applyFont="1" applyFill="1" applyBorder="1" applyAlignment="1">
      <alignment horizontal="center" vertical="center" wrapText="1"/>
    </xf>
    <xf numFmtId="0" fontId="19" fillId="6" borderId="13" xfId="2" applyFont="1" applyFill="1" applyBorder="1" applyAlignment="1">
      <alignment horizontal="center" vertical="center" wrapText="1"/>
    </xf>
    <xf numFmtId="0" fontId="0" fillId="0" borderId="16" xfId="0" applyFont="1" applyBorder="1" applyAlignment="1">
      <alignment horizontal="center" vertical="center" wrapText="1"/>
    </xf>
    <xf numFmtId="9" fontId="1" fillId="0" borderId="24" xfId="1" applyFont="1" applyBorder="1" applyAlignment="1">
      <alignment horizontal="center" vertical="center" wrapText="1"/>
    </xf>
    <xf numFmtId="0" fontId="20" fillId="0" borderId="23" xfId="2" applyFont="1" applyBorder="1" applyAlignment="1">
      <alignment horizontal="center" vertical="center" wrapText="1"/>
    </xf>
    <xf numFmtId="0" fontId="19" fillId="0" borderId="1" xfId="2" applyFont="1" applyBorder="1" applyAlignment="1">
      <alignment horizontal="left" vertical="center" wrapText="1"/>
    </xf>
    <xf numFmtId="0" fontId="8" fillId="2" borderId="6"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5" borderId="6" xfId="2" applyFont="1" applyFill="1" applyBorder="1" applyAlignment="1">
      <alignment horizontal="center" vertical="center" wrapText="1"/>
    </xf>
    <xf numFmtId="0" fontId="8" fillId="6" borderId="6" xfId="2" applyFont="1" applyFill="1" applyBorder="1" applyAlignment="1">
      <alignment horizontal="center" vertical="center" wrapText="1"/>
    </xf>
    <xf numFmtId="0" fontId="6" fillId="0" borderId="6" xfId="2" applyFont="1" applyBorder="1" applyAlignment="1">
      <alignment horizontal="center" wrapText="1"/>
    </xf>
    <xf numFmtId="0" fontId="0" fillId="0" borderId="1" xfId="0" applyFill="1" applyBorder="1"/>
    <xf numFmtId="0" fontId="19" fillId="0" borderId="1" xfId="2" applyFont="1" applyFill="1" applyBorder="1" applyAlignment="1">
      <alignment horizontal="center" vertical="center" wrapText="1"/>
    </xf>
    <xf numFmtId="0" fontId="21" fillId="0" borderId="1" xfId="2" applyFont="1" applyFill="1" applyBorder="1" applyAlignment="1">
      <alignment horizontal="center" vertical="center" wrapText="1"/>
    </xf>
    <xf numFmtId="0" fontId="2" fillId="0" borderId="1" xfId="2" applyFill="1" applyBorder="1"/>
    <xf numFmtId="0" fontId="3" fillId="0" borderId="1" xfId="2" applyFont="1" applyFill="1" applyBorder="1" applyAlignment="1">
      <alignment horizontal="left"/>
    </xf>
    <xf numFmtId="164" fontId="9" fillId="0" borderId="1" xfId="2" applyNumberFormat="1" applyFont="1" applyFill="1" applyBorder="1" applyAlignment="1">
      <alignment horizontal="left" vertical="center" wrapText="1"/>
    </xf>
    <xf numFmtId="0" fontId="9" fillId="0" borderId="1" xfId="2" applyFont="1" applyFill="1" applyBorder="1" applyAlignment="1">
      <alignment horizontal="left" vertical="center" wrapText="1"/>
    </xf>
    <xf numFmtId="0" fontId="2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9" fillId="0" borderId="1" xfId="2" applyFont="1" applyFill="1" applyBorder="1" applyAlignment="1">
      <alignment horizontal="left" vertical="center"/>
    </xf>
    <xf numFmtId="0" fontId="3" fillId="0" borderId="1" xfId="2" applyFont="1" applyFill="1" applyBorder="1" applyAlignment="1">
      <alignment horizontal="left" wrapText="1"/>
    </xf>
    <xf numFmtId="0" fontId="3" fillId="0" borderId="1" xfId="2" applyFont="1" applyFill="1" applyBorder="1"/>
    <xf numFmtId="0" fontId="6" fillId="0" borderId="1" xfId="2" applyFont="1" applyFill="1" applyBorder="1" applyAlignment="1">
      <alignment horizontal="left"/>
    </xf>
    <xf numFmtId="0" fontId="6" fillId="0" borderId="1" xfId="2" applyFont="1" applyFill="1" applyBorder="1" applyAlignment="1">
      <alignment horizontal="left" wrapText="1"/>
    </xf>
    <xf numFmtId="0" fontId="8" fillId="0" borderId="1" xfId="2" applyFont="1" applyFill="1" applyBorder="1" applyAlignment="1">
      <alignment horizontal="left" vertical="center" wrapText="1"/>
    </xf>
    <xf numFmtId="0" fontId="3" fillId="0" borderId="1" xfId="2" applyFont="1" applyFill="1" applyBorder="1" applyAlignment="1">
      <alignment wrapText="1"/>
    </xf>
    <xf numFmtId="0" fontId="0" fillId="0" borderId="2" xfId="0" applyFill="1" applyBorder="1"/>
    <xf numFmtId="0" fontId="3" fillId="0" borderId="2" xfId="2" applyFont="1" applyFill="1" applyBorder="1" applyAlignment="1">
      <alignment horizontal="left"/>
    </xf>
    <xf numFmtId="0" fontId="3" fillId="0" borderId="2" xfId="2" applyFont="1" applyFill="1" applyBorder="1"/>
    <xf numFmtId="0" fontId="6" fillId="0" borderId="2" xfId="2" applyFont="1" applyFill="1" applyBorder="1" applyAlignment="1">
      <alignment horizontal="left"/>
    </xf>
    <xf numFmtId="0" fontId="19" fillId="0" borderId="1" xfId="2" applyFont="1" applyBorder="1" applyAlignment="1">
      <alignment horizontal="center" vertical="center" wrapText="1"/>
    </xf>
    <xf numFmtId="0" fontId="20" fillId="0" borderId="1" xfId="0" applyFont="1" applyBorder="1" applyAlignment="1">
      <alignment horizontal="left" vertical="center" wrapText="1"/>
    </xf>
    <xf numFmtId="0" fontId="16" fillId="0" borderId="5" xfId="3" applyBorder="1" applyAlignment="1">
      <alignment horizontal="left" vertical="center" wrapText="1"/>
    </xf>
    <xf numFmtId="0" fontId="25" fillId="0" borderId="0" xfId="0" applyFont="1" applyAlignment="1">
      <alignment wrapText="1"/>
    </xf>
    <xf numFmtId="0" fontId="9" fillId="10" borderId="5" xfId="2" applyFont="1" applyFill="1" applyBorder="1" applyAlignment="1">
      <alignment horizontal="left" vertical="center" wrapText="1"/>
    </xf>
    <xf numFmtId="0" fontId="19" fillId="11" borderId="1" xfId="2" applyFont="1" applyFill="1" applyBorder="1" applyAlignment="1">
      <alignment horizontal="center" vertical="center" wrapText="1"/>
    </xf>
    <xf numFmtId="0" fontId="21" fillId="11" borderId="1" xfId="2" applyFont="1" applyFill="1" applyBorder="1" applyAlignment="1">
      <alignment horizontal="center" vertical="center" wrapText="1"/>
    </xf>
    <xf numFmtId="0" fontId="1" fillId="11" borderId="1" xfId="2"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0" fillId="11" borderId="1" xfId="0" applyFill="1" applyBorder="1"/>
    <xf numFmtId="0" fontId="19" fillId="11" borderId="1" xfId="2" applyFont="1" applyFill="1" applyBorder="1" applyAlignment="1">
      <alignment horizontal="left" vertical="center" wrapText="1"/>
    </xf>
    <xf numFmtId="0" fontId="1" fillId="11" borderId="1" xfId="0" applyFont="1" applyFill="1" applyBorder="1" applyAlignment="1">
      <alignment horizontal="center" vertical="center" wrapText="1"/>
    </xf>
    <xf numFmtId="0" fontId="20" fillId="11" borderId="1" xfId="0" applyFont="1" applyFill="1" applyBorder="1" applyAlignment="1">
      <alignment horizontal="left" vertical="center" wrapText="1"/>
    </xf>
    <xf numFmtId="164" fontId="9" fillId="6" borderId="1" xfId="2" applyNumberFormat="1" applyFont="1" applyFill="1" applyBorder="1" applyAlignment="1">
      <alignment horizontal="left" vertical="center" wrapText="1"/>
    </xf>
    <xf numFmtId="0" fontId="9" fillId="6" borderId="5" xfId="2" applyFont="1" applyFill="1" applyBorder="1" applyAlignment="1">
      <alignment horizontal="left" vertical="center" wrapText="1"/>
    </xf>
    <xf numFmtId="0" fontId="21" fillId="0" borderId="0" xfId="2" applyFont="1" applyBorder="1" applyAlignment="1">
      <alignment horizontal="center" vertical="center" wrapText="1"/>
    </xf>
    <xf numFmtId="0" fontId="19" fillId="0" borderId="0" xfId="2" applyFont="1" applyBorder="1" applyAlignment="1">
      <alignment horizontal="center" vertical="center" wrapText="1"/>
    </xf>
    <xf numFmtId="0" fontId="1" fillId="0" borderId="0" xfId="2" applyFont="1" applyBorder="1" applyAlignment="1">
      <alignment horizontal="center" vertical="center" wrapText="1"/>
    </xf>
    <xf numFmtId="0" fontId="0" fillId="0" borderId="11" xfId="2" applyFont="1" applyBorder="1" applyAlignment="1">
      <alignment horizontal="center" vertical="center" wrapText="1"/>
    </xf>
    <xf numFmtId="14" fontId="3" fillId="0" borderId="0" xfId="2" applyNumberFormat="1" applyFont="1" applyAlignment="1">
      <alignment horizontal="center"/>
    </xf>
    <xf numFmtId="0" fontId="19" fillId="12" borderId="10" xfId="2" applyFont="1" applyFill="1" applyBorder="1" applyAlignment="1">
      <alignment horizontal="center" vertical="center" wrapText="1"/>
    </xf>
    <xf numFmtId="0" fontId="21" fillId="12" borderId="11" xfId="2" applyFont="1" applyFill="1" applyBorder="1" applyAlignment="1">
      <alignment horizontal="center" vertical="center" wrapText="1"/>
    </xf>
    <xf numFmtId="0" fontId="0" fillId="12" borderId="11" xfId="2" applyFont="1" applyFill="1" applyBorder="1" applyAlignment="1">
      <alignment horizontal="center" vertical="center" wrapText="1"/>
    </xf>
    <xf numFmtId="0" fontId="19" fillId="12" borderId="1" xfId="2" applyFont="1" applyFill="1" applyBorder="1" applyAlignment="1">
      <alignment horizontal="center" vertical="center" wrapText="1"/>
    </xf>
    <xf numFmtId="0" fontId="21" fillId="12" borderId="1" xfId="2" applyFont="1" applyFill="1" applyBorder="1" applyAlignment="1">
      <alignment horizontal="center" vertical="center" wrapText="1"/>
    </xf>
    <xf numFmtId="0" fontId="1" fillId="12" borderId="1" xfId="2" applyFont="1" applyFill="1" applyBorder="1" applyAlignment="1">
      <alignment horizontal="center" vertical="center" wrapText="1"/>
    </xf>
    <xf numFmtId="164" fontId="27" fillId="6" borderId="1" xfId="2" applyNumberFormat="1" applyFont="1" applyFill="1" applyBorder="1" applyAlignment="1">
      <alignment horizontal="left" vertical="center" wrapText="1"/>
    </xf>
    <xf numFmtId="0" fontId="26" fillId="6" borderId="1" xfId="2" applyFont="1" applyFill="1" applyBorder="1" applyAlignment="1">
      <alignment horizontal="center" vertical="center" wrapText="1"/>
    </xf>
    <xf numFmtId="0" fontId="28" fillId="11" borderId="1" xfId="2"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8" fillId="11" borderId="1" xfId="2" applyFont="1" applyFill="1" applyBorder="1" applyAlignment="1">
      <alignment horizontal="left" vertical="center" wrapText="1"/>
    </xf>
    <xf numFmtId="0" fontId="30" fillId="11" borderId="1" xfId="2" applyFont="1" applyFill="1" applyBorder="1" applyAlignment="1">
      <alignment horizontal="center" vertical="center" wrapText="1"/>
    </xf>
    <xf numFmtId="0" fontId="2" fillId="13" borderId="1" xfId="2" applyFill="1" applyBorder="1" applyAlignment="1">
      <alignment wrapText="1"/>
    </xf>
    <xf numFmtId="164" fontId="9" fillId="13" borderId="1" xfId="2" applyNumberFormat="1" applyFont="1" applyFill="1" applyBorder="1" applyAlignment="1">
      <alignment horizontal="left" vertical="center" wrapText="1"/>
    </xf>
    <xf numFmtId="0" fontId="9" fillId="13" borderId="5" xfId="2" applyFont="1" applyFill="1" applyBorder="1" applyAlignment="1">
      <alignment horizontal="left" vertical="center" wrapText="1"/>
    </xf>
    <xf numFmtId="0" fontId="21" fillId="15" borderId="1" xfId="2" applyFont="1" applyFill="1" applyBorder="1" applyAlignment="1">
      <alignment horizontal="center" vertical="center" wrapText="1"/>
    </xf>
    <xf numFmtId="0" fontId="21" fillId="15" borderId="16" xfId="2" applyFont="1" applyFill="1" applyBorder="1" applyAlignment="1">
      <alignment horizontal="center" vertical="center" wrapText="1"/>
    </xf>
    <xf numFmtId="0" fontId="21" fillId="15" borderId="5" xfId="2" applyFont="1" applyFill="1" applyBorder="1" applyAlignment="1">
      <alignment horizontal="center" vertical="center" wrapText="1"/>
    </xf>
    <xf numFmtId="0" fontId="21" fillId="0" borderId="6" xfId="2" applyFont="1" applyBorder="1" applyAlignment="1">
      <alignment horizontal="center" vertical="center" wrapText="1"/>
    </xf>
    <xf numFmtId="0" fontId="18" fillId="0" borderId="0" xfId="0" applyFont="1"/>
    <xf numFmtId="44" fontId="0" fillId="0" borderId="0" xfId="0" applyNumberFormat="1"/>
    <xf numFmtId="38" fontId="18" fillId="0" borderId="0" xfId="0" applyNumberFormat="1" applyFont="1"/>
    <xf numFmtId="0" fontId="19" fillId="11" borderId="1" xfId="2" applyFont="1" applyFill="1" applyBorder="1" applyAlignment="1">
      <alignment horizontal="center" vertical="center"/>
    </xf>
    <xf numFmtId="0" fontId="28" fillId="11" borderId="1" xfId="2" applyFont="1" applyFill="1" applyBorder="1" applyAlignment="1">
      <alignment horizontal="center" vertical="center"/>
    </xf>
    <xf numFmtId="0" fontId="29" fillId="11" borderId="1" xfId="0" applyFont="1" applyFill="1" applyBorder="1" applyAlignment="1">
      <alignment horizontal="center" vertical="center"/>
    </xf>
    <xf numFmtId="0" fontId="24" fillId="11" borderId="1" xfId="0" applyFont="1" applyFill="1" applyBorder="1" applyAlignment="1">
      <alignment horizontal="center" vertical="center"/>
    </xf>
    <xf numFmtId="0" fontId="19" fillId="11" borderId="1" xfId="2" applyFont="1" applyFill="1" applyBorder="1" applyAlignment="1">
      <alignment horizontal="left" vertical="center"/>
    </xf>
    <xf numFmtId="0" fontId="28" fillId="11" borderId="1" xfId="2" applyFont="1" applyFill="1" applyBorder="1" applyAlignment="1">
      <alignment horizontal="left" vertical="center"/>
    </xf>
    <xf numFmtId="0" fontId="20" fillId="11" borderId="1" xfId="0" applyFont="1" applyFill="1" applyBorder="1" applyAlignment="1">
      <alignment horizontal="left" vertical="center"/>
    </xf>
    <xf numFmtId="0" fontId="19" fillId="17" borderId="1" xfId="2" applyFont="1" applyFill="1" applyBorder="1" applyAlignment="1">
      <alignment horizontal="center" vertical="center" wrapText="1"/>
    </xf>
    <xf numFmtId="0" fontId="21" fillId="17" borderId="1" xfId="2" applyFont="1" applyFill="1" applyBorder="1" applyAlignment="1">
      <alignment horizontal="center" vertical="center" wrapText="1"/>
    </xf>
    <xf numFmtId="0" fontId="1" fillId="17" borderId="1" xfId="2" applyFont="1" applyFill="1" applyBorder="1" applyAlignment="1">
      <alignment horizontal="center" vertical="center" wrapText="1"/>
    </xf>
    <xf numFmtId="0" fontId="3" fillId="17" borderId="1" xfId="2" applyFont="1" applyFill="1" applyBorder="1"/>
    <xf numFmtId="0" fontId="3" fillId="17" borderId="1" xfId="2" applyFont="1" applyFill="1" applyBorder="1" applyAlignment="1">
      <alignment wrapText="1"/>
    </xf>
    <xf numFmtId="0" fontId="9" fillId="17" borderId="5" xfId="2" applyFont="1" applyFill="1" applyBorder="1" applyAlignment="1">
      <alignment horizontal="left" vertical="center" wrapText="1"/>
    </xf>
    <xf numFmtId="0" fontId="9" fillId="17" borderId="1" xfId="2" applyFont="1" applyFill="1" applyBorder="1" applyAlignment="1">
      <alignment horizontal="left" vertical="center" wrapText="1"/>
    </xf>
    <xf numFmtId="0" fontId="3" fillId="17" borderId="1" xfId="2" applyFont="1" applyFill="1" applyBorder="1" applyAlignment="1">
      <alignment horizontal="left"/>
    </xf>
    <xf numFmtId="0" fontId="23" fillId="17" borderId="1" xfId="0" applyFont="1" applyFill="1" applyBorder="1" applyAlignment="1">
      <alignment horizontal="center" vertical="center" wrapText="1"/>
    </xf>
    <xf numFmtId="0" fontId="19" fillId="17" borderId="1" xfId="2" applyFont="1" applyFill="1" applyBorder="1" applyAlignment="1">
      <alignment horizontal="left" vertical="center" wrapText="1"/>
    </xf>
    <xf numFmtId="9" fontId="1" fillId="17" borderId="1" xfId="1" applyFont="1" applyFill="1" applyBorder="1" applyAlignment="1">
      <alignment horizontal="center" vertical="center" wrapText="1"/>
    </xf>
    <xf numFmtId="0" fontId="0" fillId="17"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164" fontId="9" fillId="17" borderId="1" xfId="2" applyNumberFormat="1" applyFont="1" applyFill="1" applyBorder="1" applyAlignment="1">
      <alignment horizontal="left" vertical="center" wrapText="1"/>
    </xf>
    <xf numFmtId="164" fontId="9" fillId="17" borderId="1" xfId="2" applyNumberFormat="1" applyFont="1" applyFill="1" applyBorder="1" applyAlignment="1">
      <alignment horizontal="right" vertical="center" wrapText="1"/>
    </xf>
    <xf numFmtId="38" fontId="18" fillId="4" borderId="0" xfId="0" applyNumberFormat="1" applyFont="1" applyFill="1"/>
    <xf numFmtId="9" fontId="18" fillId="4" borderId="0" xfId="0" applyNumberFormat="1" applyFont="1" applyFill="1"/>
    <xf numFmtId="38" fontId="18" fillId="0" borderId="0" xfId="4" applyNumberFormat="1" applyFont="1"/>
    <xf numFmtId="9" fontId="18" fillId="0" borderId="0" xfId="1" applyFont="1" applyAlignment="1">
      <alignment horizontal="center"/>
    </xf>
    <xf numFmtId="38" fontId="18" fillId="0" borderId="0" xfId="0" applyNumberFormat="1" applyFont="1" applyAlignment="1">
      <alignment horizontal="center"/>
    </xf>
    <xf numFmtId="0" fontId="18" fillId="0" borderId="0" xfId="2" applyFont="1" applyAlignment="1">
      <alignment horizontal="center"/>
    </xf>
    <xf numFmtId="0" fontId="1" fillId="0" borderId="0" xfId="0" applyFont="1" applyAlignment="1">
      <alignment wrapText="1"/>
    </xf>
    <xf numFmtId="0" fontId="1" fillId="0" borderId="0" xfId="0" applyFont="1"/>
    <xf numFmtId="0" fontId="31" fillId="16" borderId="13" xfId="2" applyFont="1" applyFill="1" applyBorder="1" applyAlignment="1">
      <alignment horizontal="center" vertical="center" wrapText="1"/>
    </xf>
    <xf numFmtId="0" fontId="1" fillId="0" borderId="0" xfId="2" applyFont="1" applyAlignment="1">
      <alignment horizontal="center"/>
    </xf>
    <xf numFmtId="9" fontId="1" fillId="0" borderId="0" xfId="1" applyFont="1" applyAlignment="1">
      <alignment horizontal="center"/>
    </xf>
    <xf numFmtId="44" fontId="1" fillId="0" borderId="0" xfId="5" applyFont="1" applyAlignment="1">
      <alignment horizontal="center"/>
    </xf>
    <xf numFmtId="38" fontId="1" fillId="0" borderId="0" xfId="0" applyNumberFormat="1" applyFont="1"/>
    <xf numFmtId="9" fontId="1" fillId="0" borderId="0" xfId="1" applyFont="1"/>
    <xf numFmtId="0" fontId="31" fillId="16" borderId="15" xfId="2" applyFont="1" applyFill="1" applyBorder="1" applyAlignment="1">
      <alignment horizontal="center" vertical="center" wrapText="1"/>
    </xf>
    <xf numFmtId="0" fontId="18" fillId="17" borderId="0" xfId="2" applyFont="1" applyFill="1" applyAlignment="1">
      <alignment horizontal="center"/>
    </xf>
    <xf numFmtId="9" fontId="18" fillId="17" borderId="0" xfId="2" applyNumberFormat="1" applyFont="1" applyFill="1" applyAlignment="1">
      <alignment horizontal="center"/>
    </xf>
    <xf numFmtId="0" fontId="31" fillId="16" borderId="18" xfId="2" applyFont="1" applyFill="1" applyBorder="1" applyAlignment="1">
      <alignment horizontal="center" vertical="center" wrapText="1"/>
    </xf>
    <xf numFmtId="0" fontId="1" fillId="17" borderId="0" xfId="2" applyFont="1" applyFill="1" applyAlignment="1">
      <alignment horizontal="center"/>
    </xf>
    <xf numFmtId="0" fontId="31" fillId="16" borderId="10" xfId="2" applyFont="1" applyFill="1" applyBorder="1" applyAlignment="1">
      <alignment horizontal="center" vertical="center" wrapText="1"/>
    </xf>
    <xf numFmtId="0" fontId="1" fillId="0" borderId="0" xfId="2" applyFont="1" applyAlignment="1">
      <alignment horizontal="center" wrapText="1"/>
    </xf>
    <xf numFmtId="0" fontId="21" fillId="0" borderId="1" xfId="0" applyFont="1" applyBorder="1" applyAlignment="1">
      <alignment horizontal="center" vertical="center" wrapText="1"/>
    </xf>
    <xf numFmtId="165" fontId="1" fillId="0" borderId="0" xfId="4" applyNumberFormat="1" applyFont="1"/>
    <xf numFmtId="0" fontId="31" fillId="10" borderId="13" xfId="2" applyFont="1" applyFill="1" applyBorder="1" applyAlignment="1">
      <alignment horizontal="center" vertical="center" wrapText="1"/>
    </xf>
    <xf numFmtId="0" fontId="31" fillId="10" borderId="15"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16" borderId="1" xfId="2" applyFont="1" applyFill="1" applyBorder="1" applyAlignment="1">
      <alignment horizontal="center" vertical="center" wrapText="1"/>
    </xf>
    <xf numFmtId="0" fontId="31" fillId="10" borderId="1" xfId="2" applyFont="1" applyFill="1" applyBorder="1" applyAlignment="1">
      <alignment horizontal="center" vertical="center" wrapText="1"/>
    </xf>
    <xf numFmtId="0" fontId="31" fillId="16" borderId="1" xfId="0" applyFont="1" applyFill="1" applyBorder="1" applyAlignment="1">
      <alignment horizontal="center" vertical="center" wrapText="1"/>
    </xf>
    <xf numFmtId="0" fontId="28" fillId="11" borderId="5" xfId="2" applyFont="1" applyFill="1" applyBorder="1" applyAlignment="1">
      <alignment horizontal="center" vertical="center"/>
    </xf>
    <xf numFmtId="0" fontId="31" fillId="2" borderId="31" xfId="2" applyFont="1" applyFill="1" applyBorder="1" applyAlignment="1">
      <alignment horizontal="center" vertical="center" wrapText="1"/>
    </xf>
    <xf numFmtId="0" fontId="31" fillId="2" borderId="28" xfId="2" applyFont="1" applyFill="1" applyBorder="1" applyAlignment="1">
      <alignment horizontal="center" vertical="center" wrapText="1"/>
    </xf>
    <xf numFmtId="165" fontId="1" fillId="0" borderId="0" xfId="4" applyNumberFormat="1" applyFont="1" applyAlignment="1">
      <alignment horizontal="center"/>
    </xf>
    <xf numFmtId="165" fontId="18" fillId="17" borderId="0" xfId="4" applyNumberFormat="1" applyFont="1" applyFill="1" applyAlignment="1">
      <alignment horizontal="center"/>
    </xf>
    <xf numFmtId="165" fontId="18" fillId="18" borderId="0" xfId="4" applyNumberFormat="1" applyFont="1" applyFill="1" applyAlignment="1">
      <alignment horizontal="center"/>
    </xf>
    <xf numFmtId="165" fontId="1" fillId="0" borderId="0" xfId="4" applyNumberFormat="1" applyFont="1" applyFill="1" applyAlignment="1">
      <alignment horizontal="center"/>
    </xf>
    <xf numFmtId="0" fontId="29" fillId="11" borderId="1" xfId="0" applyFont="1" applyFill="1" applyBorder="1" applyAlignment="1">
      <alignment horizontal="left" vertical="center"/>
    </xf>
    <xf numFmtId="0" fontId="24" fillId="11" borderId="1" xfId="0" applyFont="1" applyFill="1" applyBorder="1" applyAlignment="1">
      <alignment horizontal="left" vertical="center"/>
    </xf>
    <xf numFmtId="44" fontId="1" fillId="0" borderId="33" xfId="0" applyNumberFormat="1" applyFont="1" applyBorder="1"/>
    <xf numFmtId="44" fontId="18" fillId="0" borderId="4" xfId="0" applyNumberFormat="1" applyFont="1" applyBorder="1"/>
    <xf numFmtId="165" fontId="0" fillId="0" borderId="0" xfId="4" applyNumberFormat="1" applyFont="1"/>
    <xf numFmtId="165" fontId="18" fillId="0" borderId="0" xfId="4" applyNumberFormat="1" applyFont="1"/>
    <xf numFmtId="165" fontId="3" fillId="0" borderId="0" xfId="2" applyNumberFormat="1" applyFont="1"/>
    <xf numFmtId="0" fontId="3" fillId="0" borderId="0" xfId="2" applyFont="1" applyAlignment="1">
      <alignment horizontal="center" vertical="center"/>
    </xf>
    <xf numFmtId="0" fontId="0" fillId="0" borderId="0" xfId="2" applyFont="1" applyAlignment="1">
      <alignment horizontal="center"/>
    </xf>
    <xf numFmtId="0" fontId="0" fillId="0" borderId="0" xfId="0" applyFont="1"/>
    <xf numFmtId="44" fontId="3" fillId="0" borderId="0" xfId="5" applyFont="1"/>
    <xf numFmtId="44" fontId="8" fillId="8" borderId="1" xfId="5" applyFont="1" applyFill="1" applyBorder="1" applyAlignment="1">
      <alignment horizontal="center" vertical="center" wrapText="1"/>
    </xf>
    <xf numFmtId="44" fontId="9" fillId="0" borderId="5" xfId="5" applyFont="1" applyBorder="1" applyAlignment="1">
      <alignment horizontal="center" vertical="center" wrapText="1"/>
    </xf>
    <xf numFmtId="0" fontId="30" fillId="11" borderId="1" xfId="2" applyFont="1" applyFill="1" applyBorder="1" applyAlignment="1">
      <alignment horizontal="left" vertical="center" wrapText="1"/>
    </xf>
    <xf numFmtId="0" fontId="30" fillId="11" borderId="5" xfId="2" applyFont="1" applyFill="1" applyBorder="1" applyAlignment="1">
      <alignment horizontal="left" vertical="center" wrapText="1"/>
    </xf>
    <xf numFmtId="0" fontId="19" fillId="11" borderId="10" xfId="2" applyFont="1" applyFill="1" applyBorder="1" applyAlignment="1">
      <alignment horizontal="left" vertical="center"/>
    </xf>
    <xf numFmtId="165" fontId="0" fillId="0" borderId="0" xfId="0" applyNumberFormat="1"/>
    <xf numFmtId="0" fontId="31" fillId="19" borderId="15" xfId="2" applyFont="1" applyFill="1" applyBorder="1" applyAlignment="1">
      <alignment horizontal="center" vertical="center" wrapText="1"/>
    </xf>
    <xf numFmtId="0" fontId="18" fillId="19" borderId="1" xfId="0" applyFont="1" applyFill="1" applyBorder="1" applyAlignment="1">
      <alignment horizontal="center" vertical="center" wrapText="1"/>
    </xf>
    <xf numFmtId="0" fontId="31" fillId="19" borderId="1" xfId="2" applyFont="1" applyFill="1" applyBorder="1" applyAlignment="1">
      <alignment horizontal="center" vertical="center" wrapText="1"/>
    </xf>
    <xf numFmtId="0" fontId="0" fillId="19" borderId="0" xfId="2" applyFont="1" applyFill="1" applyAlignment="1">
      <alignment horizontal="center" wrapText="1"/>
    </xf>
    <xf numFmtId="0" fontId="3" fillId="0" borderId="0" xfId="2" applyFont="1" applyFill="1"/>
    <xf numFmtId="0" fontId="3" fillId="0" borderId="0" xfId="2" applyFont="1" applyFill="1" applyAlignment="1">
      <alignment horizontal="center"/>
    </xf>
    <xf numFmtId="43" fontId="0" fillId="0" borderId="0" xfId="0" applyNumberFormat="1"/>
    <xf numFmtId="44" fontId="1" fillId="0" borderId="0" xfId="0" applyNumberFormat="1" applyFont="1"/>
    <xf numFmtId="166" fontId="1" fillId="0" borderId="0" xfId="5" applyNumberFormat="1" applyFont="1" applyAlignment="1">
      <alignment horizontal="center"/>
    </xf>
    <xf numFmtId="166" fontId="0" fillId="0" borderId="0" xfId="5" applyNumberFormat="1" applyFont="1"/>
    <xf numFmtId="166" fontId="1" fillId="0" borderId="0" xfId="5" applyNumberFormat="1" applyFont="1"/>
    <xf numFmtId="166" fontId="18" fillId="0" borderId="0" xfId="5" applyNumberFormat="1" applyFont="1" applyAlignment="1">
      <alignment horizontal="center"/>
    </xf>
    <xf numFmtId="166" fontId="18" fillId="17" borderId="0" xfId="5" applyNumberFormat="1" applyFont="1" applyFill="1" applyAlignment="1">
      <alignment horizontal="center"/>
    </xf>
    <xf numFmtId="166" fontId="18" fillId="18" borderId="0" xfId="5" applyNumberFormat="1" applyFont="1" applyFill="1" applyAlignment="1">
      <alignment horizontal="center"/>
    </xf>
    <xf numFmtId="166" fontId="1" fillId="0" borderId="0" xfId="5" applyNumberFormat="1" applyFont="1" applyFill="1" applyAlignment="1">
      <alignment horizontal="center"/>
    </xf>
    <xf numFmtId="166" fontId="18" fillId="0" borderId="2" xfId="5" applyNumberFormat="1" applyFont="1" applyBorder="1" applyAlignment="1">
      <alignment horizontal="center"/>
    </xf>
    <xf numFmtId="166" fontId="1" fillId="0" borderId="32" xfId="5" applyNumberFormat="1" applyFont="1" applyBorder="1" applyAlignment="1">
      <alignment horizontal="center"/>
    </xf>
    <xf numFmtId="166" fontId="18" fillId="4" borderId="0" xfId="5" applyNumberFormat="1" applyFont="1" applyFill="1"/>
    <xf numFmtId="166" fontId="18" fillId="0" borderId="0" xfId="5" applyNumberFormat="1" applyFont="1"/>
    <xf numFmtId="166" fontId="18" fillId="0" borderId="3" xfId="5" applyNumberFormat="1" applyFont="1" applyBorder="1"/>
    <xf numFmtId="166" fontId="1" fillId="0" borderId="0" xfId="5" applyNumberFormat="1" applyFont="1" applyBorder="1"/>
    <xf numFmtId="166" fontId="18" fillId="0" borderId="3" xfId="5" applyNumberFormat="1" applyFont="1" applyBorder="1" applyAlignment="1">
      <alignment horizontal="center"/>
    </xf>
    <xf numFmtId="166" fontId="18" fillId="0" borderId="0" xfId="5" applyNumberFormat="1" applyFont="1" applyBorder="1"/>
    <xf numFmtId="166" fontId="0" fillId="0" borderId="0" xfId="0" applyNumberFormat="1"/>
    <xf numFmtId="166" fontId="0" fillId="0" borderId="0" xfId="5" applyNumberFormat="1" applyFont="1" applyAlignment="1">
      <alignment horizontal="center"/>
    </xf>
    <xf numFmtId="0" fontId="6" fillId="0" borderId="0" xfId="0" applyFont="1" applyFill="1" applyAlignment="1">
      <alignment horizontal="center"/>
    </xf>
    <xf numFmtId="166" fontId="18" fillId="0" borderId="0" xfId="5" applyNumberFormat="1" applyFont="1" applyFill="1" applyAlignment="1">
      <alignment horizontal="center"/>
    </xf>
    <xf numFmtId="166" fontId="0" fillId="0" borderId="0" xfId="0" applyNumberFormat="1" applyFill="1"/>
    <xf numFmtId="166" fontId="18" fillId="0" borderId="0" xfId="0" applyNumberFormat="1" applyFont="1"/>
    <xf numFmtId="6" fontId="9" fillId="0" borderId="5" xfId="5" applyNumberFormat="1" applyFont="1" applyBorder="1" applyAlignment="1">
      <alignment horizontal="center" vertical="center" wrapText="1"/>
    </xf>
    <xf numFmtId="6" fontId="3" fillId="0" borderId="0" xfId="5" applyNumberFormat="1" applyFont="1"/>
    <xf numFmtId="166" fontId="18" fillId="20" borderId="2" xfId="5" applyNumberFormat="1" applyFont="1" applyFill="1" applyBorder="1" applyAlignment="1">
      <alignment horizontal="center" wrapText="1"/>
    </xf>
    <xf numFmtId="166" fontId="18" fillId="20" borderId="3" xfId="5" applyNumberFormat="1" applyFont="1" applyFill="1" applyBorder="1"/>
    <xf numFmtId="38" fontId="18" fillId="20" borderId="3" xfId="0" applyNumberFormat="1" applyFont="1" applyFill="1" applyBorder="1"/>
    <xf numFmtId="166" fontId="18" fillId="20" borderId="3" xfId="5" applyNumberFormat="1" applyFont="1" applyFill="1" applyBorder="1" applyAlignment="1">
      <alignment wrapText="1"/>
    </xf>
    <xf numFmtId="0" fontId="18" fillId="20" borderId="3" xfId="0" applyFont="1" applyFill="1" applyBorder="1"/>
    <xf numFmtId="0" fontId="18" fillId="20" borderId="4" xfId="0" applyFont="1" applyFill="1" applyBorder="1"/>
    <xf numFmtId="9" fontId="1" fillId="0" borderId="0" xfId="1" applyFont="1" applyBorder="1"/>
    <xf numFmtId="9" fontId="18" fillId="0" borderId="3" xfId="0" applyNumberFormat="1" applyFont="1" applyBorder="1"/>
    <xf numFmtId="9" fontId="18" fillId="0" borderId="3" xfId="1" applyFont="1" applyBorder="1"/>
    <xf numFmtId="0" fontId="18" fillId="0" borderId="0" xfId="2" applyFont="1" applyFill="1" applyAlignment="1">
      <alignment horizontal="center" wrapText="1"/>
    </xf>
    <xf numFmtId="166" fontId="18" fillId="14" borderId="0" xfId="5" applyNumberFormat="1" applyFont="1" applyFill="1" applyAlignment="1">
      <alignment horizontal="center"/>
    </xf>
    <xf numFmtId="38" fontId="18" fillId="16" borderId="0" xfId="0" applyNumberFormat="1" applyFont="1" applyFill="1"/>
    <xf numFmtId="38" fontId="18" fillId="16" borderId="0" xfId="4" applyNumberFormat="1" applyFont="1" applyFill="1"/>
    <xf numFmtId="165" fontId="18" fillId="16" borderId="0" xfId="4" applyNumberFormat="1" applyFont="1" applyFill="1"/>
    <xf numFmtId="165" fontId="18" fillId="3" borderId="0" xfId="4" applyNumberFormat="1" applyFont="1" applyFill="1"/>
    <xf numFmtId="43" fontId="1" fillId="0" borderId="0" xfId="4" applyNumberFormat="1" applyFont="1"/>
    <xf numFmtId="0" fontId="18" fillId="3" borderId="0" xfId="0" applyFont="1" applyFill="1" applyAlignment="1">
      <alignment wrapText="1"/>
    </xf>
    <xf numFmtId="0" fontId="18" fillId="16" borderId="0" xfId="0" applyFont="1" applyFill="1" applyAlignment="1">
      <alignment wrapText="1"/>
    </xf>
    <xf numFmtId="1" fontId="0" fillId="0" borderId="0" xfId="4" applyNumberFormat="1" applyFont="1"/>
    <xf numFmtId="44" fontId="1" fillId="0" borderId="0" xfId="5" applyNumberFormat="1" applyFont="1" applyAlignment="1">
      <alignment horizontal="center"/>
    </xf>
    <xf numFmtId="0" fontId="9" fillId="11" borderId="5" xfId="2" applyFont="1" applyFill="1" applyBorder="1" applyAlignment="1">
      <alignment horizontal="center" vertical="center" wrapText="1"/>
    </xf>
    <xf numFmtId="1" fontId="3" fillId="0" borderId="0" xfId="2" applyNumberFormat="1" applyFont="1" applyAlignment="1">
      <alignment horizontal="center" wrapText="1"/>
    </xf>
    <xf numFmtId="166" fontId="3" fillId="0" borderId="0" xfId="2" applyNumberFormat="1" applyFont="1"/>
    <xf numFmtId="1" fontId="3" fillId="0" borderId="0" xfId="2" applyNumberFormat="1" applyFont="1"/>
    <xf numFmtId="1" fontId="6" fillId="0" borderId="0" xfId="2" applyNumberFormat="1" applyFont="1"/>
    <xf numFmtId="0" fontId="22" fillId="6" borderId="1" xfId="0" applyFont="1" applyFill="1" applyBorder="1" applyAlignment="1">
      <alignment horizontal="center" vertical="center" wrapText="1"/>
    </xf>
    <xf numFmtId="0" fontId="33" fillId="11" borderId="1" xfId="2" applyFont="1" applyFill="1" applyBorder="1" applyAlignment="1">
      <alignment horizontal="center" vertical="center" wrapText="1"/>
    </xf>
    <xf numFmtId="0" fontId="33" fillId="11" borderId="1" xfId="2" applyFont="1" applyFill="1" applyBorder="1" applyAlignment="1">
      <alignment horizontal="center" vertical="center"/>
    </xf>
    <xf numFmtId="0" fontId="33" fillId="11" borderId="1" xfId="2" applyFont="1" applyFill="1" applyBorder="1" applyAlignment="1">
      <alignment horizontal="left" vertical="center"/>
    </xf>
    <xf numFmtId="0" fontId="28" fillId="12" borderId="1" xfId="2" applyFont="1" applyFill="1" applyBorder="1" applyAlignment="1">
      <alignment horizontal="center" vertical="center" wrapText="1"/>
    </xf>
    <xf numFmtId="0" fontId="34" fillId="11" borderId="1" xfId="2" applyFont="1" applyFill="1" applyBorder="1" applyAlignment="1">
      <alignment horizontal="center" vertical="center" wrapText="1"/>
    </xf>
    <xf numFmtId="0" fontId="20" fillId="15" borderId="13"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5" borderId="1" xfId="2" applyFont="1" applyFill="1" applyBorder="1" applyAlignment="1">
      <alignment horizontal="center" vertical="center" wrapText="1"/>
    </xf>
    <xf numFmtId="0" fontId="3" fillId="15" borderId="0" xfId="2" applyFont="1" applyFill="1" applyAlignment="1">
      <alignment horizontal="center"/>
    </xf>
    <xf numFmtId="164" fontId="9"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center" vertical="center"/>
    </xf>
    <xf numFmtId="1" fontId="9" fillId="0" borderId="0" xfId="2" applyNumberFormat="1" applyFont="1" applyFill="1" applyBorder="1" applyAlignment="1">
      <alignment horizontal="center" vertical="center"/>
    </xf>
    <xf numFmtId="0" fontId="3" fillId="0" borderId="0" xfId="2" applyFont="1" applyFill="1" applyBorder="1" applyAlignment="1">
      <alignment horizontal="center"/>
    </xf>
    <xf numFmtId="0" fontId="33" fillId="11" borderId="5" xfId="2" applyFont="1" applyFill="1" applyBorder="1" applyAlignment="1">
      <alignment horizontal="left" vertical="center" wrapText="1"/>
    </xf>
    <xf numFmtId="165" fontId="18" fillId="0" borderId="0" xfId="0" applyNumberFormat="1" applyFont="1"/>
    <xf numFmtId="166" fontId="18" fillId="16" borderId="34" xfId="5" applyNumberFormat="1" applyFont="1" applyFill="1" applyBorder="1" applyAlignment="1">
      <alignment horizontal="center"/>
    </xf>
    <xf numFmtId="165" fontId="18" fillId="16" borderId="9" xfId="4" applyNumberFormat="1" applyFont="1" applyFill="1" applyBorder="1" applyAlignment="1">
      <alignment horizontal="center"/>
    </xf>
    <xf numFmtId="166" fontId="18" fillId="16" borderId="9" xfId="5" applyNumberFormat="1" applyFont="1" applyFill="1" applyBorder="1" applyAlignment="1">
      <alignment horizontal="center"/>
    </xf>
    <xf numFmtId="0" fontId="18" fillId="16" borderId="34" xfId="2" applyFont="1" applyFill="1" applyBorder="1" applyAlignment="1">
      <alignment horizontal="center"/>
    </xf>
    <xf numFmtId="165" fontId="18" fillId="16" borderId="9" xfId="4" applyNumberFormat="1" applyFont="1" applyFill="1" applyBorder="1" applyAlignment="1">
      <alignment horizontal="center" wrapText="1"/>
    </xf>
    <xf numFmtId="166" fontId="18" fillId="16" borderId="9" xfId="5" applyNumberFormat="1" applyFont="1" applyFill="1" applyBorder="1"/>
    <xf numFmtId="0" fontId="18" fillId="16" borderId="9" xfId="0" applyFont="1" applyFill="1" applyBorder="1"/>
    <xf numFmtId="0" fontId="35" fillId="11" borderId="1" xfId="0" applyFont="1" applyFill="1" applyBorder="1" applyAlignment="1">
      <alignment horizontal="center" vertical="center"/>
    </xf>
    <xf numFmtId="1" fontId="0" fillId="0" borderId="0" xfId="4" applyNumberFormat="1" applyFont="1" applyAlignment="1"/>
    <xf numFmtId="0" fontId="0" fillId="0" borderId="28" xfId="2" applyFont="1" applyFill="1" applyBorder="1" applyAlignment="1">
      <alignment horizontal="center" vertical="center" wrapText="1"/>
    </xf>
    <xf numFmtId="0" fontId="0" fillId="0" borderId="7" xfId="2" applyFont="1" applyFill="1" applyBorder="1" applyAlignment="1">
      <alignment horizontal="center" vertical="center" wrapText="1"/>
    </xf>
    <xf numFmtId="14" fontId="1" fillId="0" borderId="26" xfId="2" applyNumberFormat="1" applyFont="1" applyBorder="1" applyAlignment="1">
      <alignment horizontal="center" vertical="center" wrapText="1"/>
    </xf>
    <xf numFmtId="14" fontId="1" fillId="0" borderId="30" xfId="2" applyNumberFormat="1" applyFont="1" applyBorder="1" applyAlignment="1">
      <alignment horizontal="center" vertical="center" wrapText="1"/>
    </xf>
    <xf numFmtId="0" fontId="1" fillId="0" borderId="1" xfId="2" applyFont="1" applyFill="1" applyBorder="1" applyAlignment="1">
      <alignment horizontal="center" vertical="center" wrapText="1"/>
    </xf>
    <xf numFmtId="0" fontId="0" fillId="0" borderId="29" xfId="2" applyFont="1" applyFill="1" applyBorder="1" applyAlignment="1">
      <alignment horizontal="center" vertical="center" wrapText="1"/>
    </xf>
    <xf numFmtId="14" fontId="1" fillId="0" borderId="27" xfId="2" applyNumberFormat="1" applyFont="1" applyBorder="1" applyAlignment="1">
      <alignment horizontal="center" vertical="center" wrapText="1"/>
    </xf>
    <xf numFmtId="0" fontId="6" fillId="0" borderId="1" xfId="2" applyFont="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wrapText="1"/>
    </xf>
    <xf numFmtId="0" fontId="11" fillId="0" borderId="0" xfId="0" applyFont="1" applyAlignment="1">
      <alignment wrapText="1"/>
    </xf>
    <xf numFmtId="0" fontId="8" fillId="0"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8" fillId="18" borderId="1" xfId="2" applyFont="1" applyFill="1" applyBorder="1" applyAlignment="1">
      <alignment horizontal="center" wrapText="1"/>
    </xf>
    <xf numFmtId="0" fontId="9" fillId="18" borderId="1" xfId="2" applyFont="1" applyFill="1" applyBorder="1" applyAlignment="1">
      <alignment horizontal="center" wrapText="1"/>
    </xf>
    <xf numFmtId="0" fontId="36" fillId="0" borderId="1" xfId="2" applyFont="1" applyFill="1" applyBorder="1" applyAlignment="1">
      <alignment horizontal="center" vertical="top" wrapText="1"/>
    </xf>
    <xf numFmtId="0" fontId="11" fillId="0" borderId="1" xfId="2" applyFont="1" applyFill="1" applyBorder="1" applyAlignment="1">
      <alignment horizontal="center" vertical="top" wrapText="1"/>
    </xf>
    <xf numFmtId="164" fontId="11" fillId="0" borderId="1" xfId="5" applyNumberFormat="1" applyFont="1" applyFill="1" applyBorder="1" applyAlignment="1">
      <alignment horizontal="center" vertical="top" wrapText="1"/>
    </xf>
    <xf numFmtId="164" fontId="11" fillId="0" borderId="1" xfId="2" applyNumberFormat="1" applyFont="1" applyFill="1" applyBorder="1" applyAlignment="1">
      <alignment horizontal="center" vertical="top" wrapText="1"/>
    </xf>
    <xf numFmtId="1" fontId="11" fillId="0" borderId="1" xfId="2" applyNumberFormat="1" applyFont="1" applyFill="1" applyBorder="1" applyAlignment="1">
      <alignment horizontal="center" vertical="top" wrapText="1"/>
    </xf>
    <xf numFmtId="0" fontId="36"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1" fontId="11" fillId="0" borderId="1" xfId="2" applyNumberFormat="1" applyFont="1" applyFill="1" applyBorder="1" applyAlignment="1">
      <alignment horizontal="center" vertical="top"/>
    </xf>
    <xf numFmtId="1" fontId="36" fillId="0" borderId="1" xfId="2" applyNumberFormat="1" applyFont="1" applyFill="1" applyBorder="1" applyAlignment="1">
      <alignment horizontal="center" vertical="top"/>
    </xf>
    <xf numFmtId="0" fontId="11" fillId="0" borderId="1" xfId="2" applyFont="1" applyFill="1" applyBorder="1" applyAlignment="1">
      <alignment horizontal="center" vertical="top"/>
    </xf>
    <xf numFmtId="0" fontId="3" fillId="0" borderId="0" xfId="2" applyFont="1" applyFill="1" applyAlignment="1">
      <alignment horizontal="center" vertical="top"/>
    </xf>
    <xf numFmtId="0" fontId="37" fillId="0" borderId="1" xfId="3" applyFont="1" applyFill="1" applyBorder="1" applyAlignment="1">
      <alignment horizontal="center" vertical="top" wrapText="1"/>
    </xf>
    <xf numFmtId="165" fontId="11" fillId="0" borderId="1" xfId="4" applyNumberFormat="1" applyFont="1" applyFill="1" applyBorder="1" applyAlignment="1">
      <alignment horizontal="center" vertical="top" wrapText="1"/>
    </xf>
    <xf numFmtId="0" fontId="3" fillId="6" borderId="0" xfId="2" applyFont="1" applyFill="1" applyAlignment="1">
      <alignment horizontal="center" vertical="top"/>
    </xf>
    <xf numFmtId="0" fontId="32" fillId="0" borderId="0" xfId="2" applyFont="1" applyFill="1" applyAlignment="1">
      <alignment horizontal="center" vertical="top"/>
    </xf>
    <xf numFmtId="0" fontId="36" fillId="0" borderId="1" xfId="2" applyFont="1" applyFill="1" applyBorder="1" applyAlignment="1">
      <alignment horizontal="center" vertical="top"/>
    </xf>
    <xf numFmtId="0" fontId="36" fillId="6" borderId="1" xfId="2" applyFont="1" applyFill="1" applyBorder="1" applyAlignment="1">
      <alignment horizontal="center" vertical="top" wrapText="1"/>
    </xf>
    <xf numFmtId="0" fontId="11" fillId="6" borderId="1" xfId="0" applyFont="1" applyFill="1" applyBorder="1" applyAlignment="1">
      <alignment horizontal="center" vertical="top" wrapText="1"/>
    </xf>
    <xf numFmtId="164" fontId="11" fillId="6" borderId="1" xfId="5" applyNumberFormat="1" applyFont="1" applyFill="1" applyBorder="1" applyAlignment="1">
      <alignment horizontal="center" vertical="top" wrapText="1"/>
    </xf>
    <xf numFmtId="0" fontId="11" fillId="6" borderId="1" xfId="2" applyFont="1" applyFill="1" applyBorder="1" applyAlignment="1">
      <alignment horizontal="center" vertical="top" wrapText="1"/>
    </xf>
    <xf numFmtId="1" fontId="11" fillId="6" borderId="1" xfId="2" applyNumberFormat="1" applyFont="1" applyFill="1" applyBorder="1" applyAlignment="1">
      <alignment horizontal="center" vertical="top"/>
    </xf>
    <xf numFmtId="0" fontId="11" fillId="6" borderId="1" xfId="2" applyFont="1" applyFill="1" applyBorder="1" applyAlignment="1">
      <alignment horizontal="center" vertical="top"/>
    </xf>
    <xf numFmtId="14" fontId="1" fillId="0" borderId="12" xfId="2" applyNumberFormat="1" applyFont="1" applyBorder="1" applyAlignment="1">
      <alignment horizontal="center" vertical="center" wrapText="1"/>
    </xf>
    <xf numFmtId="14" fontId="1" fillId="0" borderId="14" xfId="2" applyNumberFormat="1" applyFont="1" applyBorder="1" applyAlignment="1">
      <alignment horizontal="center" vertical="center" wrapText="1"/>
    </xf>
    <xf numFmtId="14" fontId="1" fillId="0" borderId="17" xfId="2" applyNumberFormat="1" applyFont="1" applyBorder="1" applyAlignment="1">
      <alignment horizontal="center" vertical="center" wrapText="1"/>
    </xf>
    <xf numFmtId="0" fontId="19" fillId="9" borderId="23" xfId="2" applyFont="1" applyFill="1" applyBorder="1" applyAlignment="1">
      <alignment horizontal="center" vertical="center" wrapText="1"/>
    </xf>
    <xf numFmtId="0" fontId="19" fillId="9" borderId="24" xfId="2" applyFont="1" applyFill="1" applyBorder="1" applyAlignment="1">
      <alignment horizontal="center" vertical="center" wrapText="1"/>
    </xf>
    <xf numFmtId="0" fontId="19" fillId="9" borderId="25" xfId="2" applyFont="1" applyFill="1" applyBorder="1" applyAlignment="1">
      <alignment horizontal="center" vertical="center" wrapText="1"/>
    </xf>
    <xf numFmtId="0" fontId="20" fillId="9" borderId="20" xfId="2" applyFont="1" applyFill="1" applyBorder="1" applyAlignment="1">
      <alignment horizontal="center" vertical="center" wrapText="1"/>
    </xf>
    <xf numFmtId="0" fontId="20" fillId="9" borderId="21" xfId="2" applyFont="1" applyFill="1" applyBorder="1" applyAlignment="1">
      <alignment horizontal="center" vertical="center" wrapText="1"/>
    </xf>
    <xf numFmtId="0" fontId="20" fillId="9" borderId="22" xfId="2" applyFont="1" applyFill="1" applyBorder="1" applyAlignment="1">
      <alignment horizontal="center" vertical="center" wrapText="1"/>
    </xf>
    <xf numFmtId="0" fontId="4" fillId="0" borderId="0" xfId="2" applyFont="1" applyAlignment="1">
      <alignment horizontal="center" vertical="center" wrapText="1"/>
    </xf>
    <xf numFmtId="0" fontId="14" fillId="0" borderId="0" xfId="2" applyFont="1" applyAlignment="1">
      <alignment horizontal="center" vertical="center" wrapText="1"/>
    </xf>
    <xf numFmtId="0" fontId="14" fillId="0" borderId="0" xfId="0" applyFont="1" applyAlignment="1">
      <alignment horizontal="center" vertical="center" wrapText="1"/>
    </xf>
    <xf numFmtId="0" fontId="6" fillId="0" borderId="1" xfId="2" applyFont="1" applyBorder="1" applyAlignment="1">
      <alignment horizontal="center" vertical="center" wrapText="1"/>
    </xf>
    <xf numFmtId="0" fontId="16" fillId="0" borderId="1" xfId="3" applyBorder="1" applyAlignment="1">
      <alignment horizontal="center" vertical="center" wrapText="1"/>
    </xf>
    <xf numFmtId="0" fontId="19" fillId="9" borderId="20" xfId="2" applyFont="1" applyFill="1" applyBorder="1" applyAlignment="1">
      <alignment horizontal="center" vertical="center" wrapText="1"/>
    </xf>
    <xf numFmtId="0" fontId="19" fillId="9" borderId="21" xfId="2" applyFont="1" applyFill="1" applyBorder="1" applyAlignment="1">
      <alignment horizontal="center" vertical="center" wrapText="1"/>
    </xf>
    <xf numFmtId="0" fontId="19" fillId="9" borderId="22" xfId="2" applyFont="1" applyFill="1" applyBorder="1" applyAlignment="1">
      <alignment horizontal="center" vertical="center" wrapText="1"/>
    </xf>
    <xf numFmtId="0" fontId="0" fillId="0" borderId="11"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16" xfId="2" applyFont="1" applyFill="1" applyBorder="1" applyAlignment="1">
      <alignment horizontal="center" vertical="center" wrapText="1"/>
    </xf>
    <xf numFmtId="14" fontId="1" fillId="0" borderId="19" xfId="2" applyNumberFormat="1" applyFont="1" applyBorder="1" applyAlignment="1">
      <alignment horizontal="center" vertical="center" wrapText="1"/>
    </xf>
    <xf numFmtId="0" fontId="0" fillId="0" borderId="5" xfId="2" applyFont="1" applyFill="1" applyBorder="1" applyAlignment="1">
      <alignment horizontal="center" vertical="center" wrapText="1"/>
    </xf>
    <xf numFmtId="0" fontId="18" fillId="0" borderId="11"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20" fillId="9" borderId="23" xfId="2" applyFont="1" applyFill="1" applyBorder="1" applyAlignment="1">
      <alignment horizontal="center" vertical="center" wrapText="1"/>
    </xf>
    <xf numFmtId="0" fontId="20" fillId="9" borderId="24" xfId="2" applyFont="1" applyFill="1" applyBorder="1" applyAlignment="1">
      <alignment horizontal="center" vertical="center" wrapText="1"/>
    </xf>
    <xf numFmtId="0" fontId="20" fillId="9" borderId="25" xfId="2" applyFont="1" applyFill="1" applyBorder="1" applyAlignment="1">
      <alignment horizontal="center" vertical="center" wrapText="1"/>
    </xf>
    <xf numFmtId="0" fontId="0" fillId="0" borderId="28" xfId="2" applyFont="1" applyFill="1" applyBorder="1" applyAlignment="1">
      <alignment horizontal="center" vertical="center" wrapText="1"/>
    </xf>
    <xf numFmtId="0" fontId="0" fillId="0" borderId="7" xfId="2" applyFont="1" applyFill="1" applyBorder="1" applyAlignment="1">
      <alignment horizontal="center" vertical="center" wrapText="1"/>
    </xf>
    <xf numFmtId="14" fontId="1" fillId="0" borderId="26" xfId="2" applyNumberFormat="1" applyFont="1" applyBorder="1" applyAlignment="1">
      <alignment horizontal="center" vertical="center" wrapText="1"/>
    </xf>
    <xf numFmtId="14" fontId="1" fillId="0" borderId="30" xfId="2" applyNumberFormat="1" applyFont="1" applyBorder="1" applyAlignment="1">
      <alignment horizontal="center" vertical="center" wrapText="1"/>
    </xf>
    <xf numFmtId="0" fontId="0" fillId="0" borderId="29" xfId="2" applyFont="1" applyFill="1" applyBorder="1" applyAlignment="1">
      <alignment horizontal="center" vertical="center" wrapText="1"/>
    </xf>
    <xf numFmtId="14" fontId="1" fillId="0" borderId="27" xfId="2" applyNumberFormat="1" applyFont="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4" fillId="0" borderId="0" xfId="2" applyFont="1" applyAlignment="1">
      <alignment horizontal="left" wrapText="1"/>
    </xf>
    <xf numFmtId="0" fontId="14" fillId="0" borderId="0" xfId="2" applyFont="1" applyAlignment="1">
      <alignment wrapText="1"/>
    </xf>
    <xf numFmtId="0" fontId="14" fillId="0" borderId="0" xfId="0" applyFont="1" applyAlignment="1">
      <alignment wrapText="1"/>
    </xf>
    <xf numFmtId="0" fontId="6" fillId="0" borderId="1" xfId="2" applyFont="1" applyBorder="1" applyAlignment="1"/>
    <xf numFmtId="0" fontId="16" fillId="0" borderId="1" xfId="3" applyBorder="1" applyAlignment="1"/>
    <xf numFmtId="0" fontId="8" fillId="6" borderId="2" xfId="2" applyFont="1" applyFill="1" applyBorder="1" applyAlignment="1">
      <alignment horizontal="center" vertical="center"/>
    </xf>
    <xf numFmtId="0" fontId="8" fillId="6" borderId="3" xfId="2" applyFont="1" applyFill="1" applyBorder="1" applyAlignment="1">
      <alignment horizontal="center" vertical="center"/>
    </xf>
    <xf numFmtId="0" fontId="8" fillId="6" borderId="4" xfId="2" applyFont="1" applyFill="1" applyBorder="1" applyAlignment="1">
      <alignment horizontal="center" vertical="center"/>
    </xf>
    <xf numFmtId="0" fontId="8" fillId="6" borderId="1" xfId="2"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20" fillId="0" borderId="0" xfId="2" applyFont="1" applyAlignment="1">
      <alignment horizontal="left" wrapText="1"/>
    </xf>
    <xf numFmtId="0" fontId="8" fillId="6" borderId="1" xfId="2" applyFont="1" applyFill="1" applyBorder="1" applyAlignment="1">
      <alignment horizontal="center" vertical="center"/>
    </xf>
    <xf numFmtId="0" fontId="6" fillId="2" borderId="6" xfId="2" applyFont="1" applyFill="1" applyBorder="1" applyAlignment="1">
      <alignment horizontal="center" wrapText="1"/>
    </xf>
    <xf numFmtId="0" fontId="6" fillId="2" borderId="5" xfId="2" applyFont="1" applyFill="1" applyBorder="1" applyAlignment="1">
      <alignment horizontal="center" wrapText="1"/>
    </xf>
    <xf numFmtId="0" fontId="3" fillId="0" borderId="6" xfId="2" applyFont="1" applyBorder="1" applyAlignment="1">
      <alignment horizontal="left" vertical="center" wrapText="1"/>
    </xf>
    <xf numFmtId="0" fontId="3" fillId="0" borderId="7" xfId="2" applyFont="1" applyBorder="1" applyAlignment="1">
      <alignment horizontal="left" vertical="center" wrapText="1"/>
    </xf>
    <xf numFmtId="0" fontId="3" fillId="0" borderId="5" xfId="2" applyFont="1" applyBorder="1" applyAlignment="1">
      <alignment horizontal="left" vertical="center" wrapText="1"/>
    </xf>
    <xf numFmtId="0" fontId="6" fillId="0" borderId="2" xfId="2" applyFont="1" applyBorder="1" applyAlignment="1"/>
    <xf numFmtId="0" fontId="6" fillId="0" borderId="4" xfId="2" applyFont="1" applyBorder="1" applyAlignment="1"/>
    <xf numFmtId="0" fontId="16" fillId="0" borderId="2" xfId="3" applyBorder="1" applyAlignment="1"/>
    <xf numFmtId="0" fontId="16" fillId="0" borderId="4" xfId="3" applyBorder="1" applyAlignment="1"/>
    <xf numFmtId="0" fontId="6" fillId="14" borderId="0" xfId="0" applyFont="1" applyFill="1" applyAlignment="1">
      <alignment horizontal="center"/>
    </xf>
    <xf numFmtId="0" fontId="18" fillId="9" borderId="1" xfId="2" applyFont="1" applyFill="1" applyBorder="1" applyAlignment="1">
      <alignment horizontal="center" vertical="center" wrapText="1"/>
    </xf>
    <xf numFmtId="0" fontId="18" fillId="9" borderId="20" xfId="2" applyFont="1" applyFill="1" applyBorder="1" applyAlignment="1">
      <alignment horizontal="center" vertical="center" wrapText="1"/>
    </xf>
    <xf numFmtId="0" fontId="18" fillId="9" borderId="21" xfId="2" applyFont="1" applyFill="1" applyBorder="1" applyAlignment="1">
      <alignment horizontal="center" vertical="center" wrapText="1"/>
    </xf>
    <xf numFmtId="0" fontId="31" fillId="9" borderId="1" xfId="2" applyFont="1" applyFill="1" applyBorder="1" applyAlignment="1">
      <alignment horizontal="center" vertical="center" wrapText="1"/>
    </xf>
    <xf numFmtId="0" fontId="18" fillId="9" borderId="6" xfId="2" applyFont="1" applyFill="1" applyBorder="1" applyAlignment="1">
      <alignment horizontal="center" vertical="center" wrapText="1"/>
    </xf>
    <xf numFmtId="166" fontId="1" fillId="0" borderId="32" xfId="5" applyNumberFormat="1" applyFont="1" applyBorder="1" applyAlignment="1">
      <alignment horizontal="left"/>
    </xf>
    <xf numFmtId="166" fontId="1" fillId="0" borderId="0" xfId="5" applyNumberFormat="1" applyFont="1" applyBorder="1" applyAlignment="1">
      <alignment horizontal="left"/>
    </xf>
  </cellXfs>
  <cellStyles count="6">
    <cellStyle name="Comma" xfId="4" builtinId="3"/>
    <cellStyle name="Currency" xfId="5" builtinId="4"/>
    <cellStyle name="Hyperlink" xfId="3" builtinId="8"/>
    <cellStyle name="Normal" xfId="0" builtinId="0"/>
    <cellStyle name="Normal 2" xfId="2"/>
    <cellStyle name="Percent" xfId="1" builtinId="5"/>
  </cellStyles>
  <dxfs count="0"/>
  <tableStyles count="0" defaultTableStyle="TableStyleMedium2" defaultPivotStyle="PivotStyleLight16"/>
  <colors>
    <mruColors>
      <color rgb="FFFFFF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galgano\Dropbox\Results_First_TA\OLD_tobesorted_General\Program%20Inventory%20Tools\Complete%20set%20of%20PI%20Tools%20for%20RF%20Jurisdictions\Program%20Inventory%20template_Adult%20Criminal%20Justice_9.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MHE\Business%20Services\Fiscal\Cost%20Report\SUD\Special%20Project\FY18-19%20MHC%20%20AIC%20Staff%20Co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Programs in RF Model"/>
      <sheetName val="(1) Program Inventory"/>
      <sheetName val="(2) Programs in RF Model"/>
      <sheetName val="(1) SampleProgram Inventory"/>
      <sheetName val="(2) Sample Programs in Model"/>
      <sheetName val="Sheet1"/>
    </sheetNames>
    <sheetDataSet>
      <sheetData sheetId="0"/>
      <sheetData sheetId="1"/>
      <sheetData sheetId="2"/>
      <sheetData sheetId="3"/>
      <sheetData sheetId="4"/>
      <sheetData sheetId="5">
        <row r="3">
          <cell r="C3" t="str">
            <v>Alcohol abuse or dependence</v>
          </cell>
          <cell r="G3" t="str">
            <v>Yes</v>
          </cell>
        </row>
        <row r="4">
          <cell r="C4" t="str">
            <v>Anxiety disorder</v>
          </cell>
          <cell r="G4" t="str">
            <v>No</v>
          </cell>
        </row>
        <row r="5">
          <cell r="C5" t="str">
            <v>Cannabis abuse or dependence</v>
          </cell>
        </row>
        <row r="6">
          <cell r="C6" t="str">
            <v>Crime (Recidivism)</v>
          </cell>
        </row>
        <row r="7">
          <cell r="C7" t="str">
            <v>Depression</v>
          </cell>
          <cell r="G7" t="str">
            <v>Marginal</v>
          </cell>
          <cell r="I7" t="str">
            <v>Public</v>
          </cell>
        </row>
        <row r="8">
          <cell r="C8" t="str">
            <v>Domestic Violence</v>
          </cell>
          <cell r="G8" t="str">
            <v>Average</v>
          </cell>
          <cell r="I8" t="str">
            <v>User (fee)</v>
          </cell>
        </row>
        <row r="9">
          <cell r="C9" t="str">
            <v>Other illicit drug abuse or dependence</v>
          </cell>
        </row>
        <row r="10">
          <cell r="C10" t="str">
            <v>Post-traumatic stress</v>
          </cell>
        </row>
        <row r="11">
          <cell r="C11" t="str">
            <v>Regular smoking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osts"/>
    </sheetNames>
    <sheetDataSet>
      <sheetData sheetId="0">
        <row r="10">
          <cell r="C10">
            <v>190582.22605160001</v>
          </cell>
        </row>
        <row r="26">
          <cell r="C26">
            <v>315532.87656580005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esultsfirst.igloocommunities.com/resources/bypolicyarea/adult_criminal_justice/program_inventor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resultsfirst.igloocommunities.com/resources/bypolicyarea/adult_criminal_justice/program_inventory"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ebc4cw.org/program/helping-men-recover-a-program-for-treating-addiction-hmr/detailed" TargetMode="External"/><Relationship Id="rId13" Type="http://schemas.openxmlformats.org/officeDocument/2006/relationships/hyperlink" Target="https://www.crimesolutions.gov/ProgramDetails.aspx?ID=242" TargetMode="External"/><Relationship Id="rId18" Type="http://schemas.openxmlformats.org/officeDocument/2006/relationships/comments" Target="../comments3.xml"/><Relationship Id="rId3" Type="http://schemas.openxmlformats.org/officeDocument/2006/relationships/hyperlink" Target="https://web.archive.org/https:/nrepp.samhsa.gov/Legacy/ViewIntervention.aspx?id=36" TargetMode="External"/><Relationship Id="rId7" Type="http://schemas.openxmlformats.org/officeDocument/2006/relationships/hyperlink" Target="https://web.archive.org/web/20180625174912/https:/nrepp.samhsa.gov/Legacy/ViewIntervention.aspx?id=72" TargetMode="External"/><Relationship Id="rId12" Type="http://schemas.openxmlformats.org/officeDocument/2006/relationships/hyperlink" Target="https://www.countyhealthrankings.org/take-action-to-improve-health/what-works-for-health/policies/naloxone-education-distribution-programs" TargetMode="External"/><Relationship Id="rId17" Type="http://schemas.openxmlformats.org/officeDocument/2006/relationships/vmlDrawing" Target="../drawings/vmlDrawing3.vml"/><Relationship Id="rId2" Type="http://schemas.openxmlformats.org/officeDocument/2006/relationships/hyperlink" Target="https://resultsfirst.igloocommunities.com/resources/bypolicyarea/adult_criminal_justice/program_inventory" TargetMode="External"/><Relationship Id="rId16" Type="http://schemas.openxmlformats.org/officeDocument/2006/relationships/printerSettings" Target="../printerSettings/printerSettings3.bin"/><Relationship Id="rId1" Type="http://schemas.openxmlformats.org/officeDocument/2006/relationships/hyperlink" Target="http://www.pewtrusts.org/en/multimedia/data-visualizations/2015/results-first-clearinghouse-database" TargetMode="External"/><Relationship Id="rId6" Type="http://schemas.openxmlformats.org/officeDocument/2006/relationships/hyperlink" Target="https://web.archive.org/web/20180625175030/https:/nrepp.samhsa.gov/Legacy/ViewIntervention.aspx?id=34" TargetMode="External"/><Relationship Id="rId11" Type="http://schemas.openxmlformats.org/officeDocument/2006/relationships/hyperlink" Target="https://www.crimesolutions.gov/ProgramDetails.aspx?ID=101" TargetMode="External"/><Relationship Id="rId5" Type="http://schemas.openxmlformats.org/officeDocument/2006/relationships/hyperlink" Target="https://www.cebc4cw.org/program/cognitive-therapy/detailed" TargetMode="External"/><Relationship Id="rId15" Type="http://schemas.openxmlformats.org/officeDocument/2006/relationships/hyperlink" Target="https://web.archive.org/web/2/https:/www.nrepp.samhsa.gov/ProgramProfile.aspx?id=182" TargetMode="External"/><Relationship Id="rId10" Type="http://schemas.openxmlformats.org/officeDocument/2006/relationships/hyperlink" Target="https://www.crimesolutions.gov/ProgramDetails.aspx?ID=170" TargetMode="External"/><Relationship Id="rId4" Type="http://schemas.openxmlformats.org/officeDocument/2006/relationships/hyperlink" Target="https://web.archive.org/web/20180625174601/https:/nrepp.samhsa.gov/Legacy/ViewIntervention.aspx?id=333" TargetMode="External"/><Relationship Id="rId9" Type="http://schemas.openxmlformats.org/officeDocument/2006/relationships/hyperlink" Target="https://www.crimesolutions.gov/ProgramDetails.aspx?ID=158" TargetMode="External"/><Relationship Id="rId14" Type="http://schemas.openxmlformats.org/officeDocument/2006/relationships/hyperlink" Target="https://web.archive.org/web/20180625175030/https:/nrepp.samhsa.gov/Legacy/ViewIntervention.aspx?id=3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rimesolutions.gov/ProgramDetails.aspx?ID=170" TargetMode="External"/><Relationship Id="rId3" Type="http://schemas.openxmlformats.org/officeDocument/2006/relationships/hyperlink" Target="https://www.cebc4cw.org/program/cognitive-therapy/detailed" TargetMode="External"/><Relationship Id="rId7" Type="http://schemas.openxmlformats.org/officeDocument/2006/relationships/hyperlink" Target="https://www.crimesolutions.gov/ProgramDetails.aspx?ID=158" TargetMode="External"/><Relationship Id="rId12" Type="http://schemas.openxmlformats.org/officeDocument/2006/relationships/printerSettings" Target="../printerSettings/printerSettings4.bin"/><Relationship Id="rId2" Type="http://schemas.openxmlformats.org/officeDocument/2006/relationships/hyperlink" Target="https://web.archive.org/web/20180625174601/https:/nrepp.samhsa.gov/Legacy/ViewIntervention.aspx?id=333" TargetMode="External"/><Relationship Id="rId1" Type="http://schemas.openxmlformats.org/officeDocument/2006/relationships/hyperlink" Target="https://web.archive.org/https:/nrepp.samhsa.gov/Legacy/ViewIntervention.aspx?id=36" TargetMode="External"/><Relationship Id="rId6" Type="http://schemas.openxmlformats.org/officeDocument/2006/relationships/hyperlink" Target="https://www.cebc4cw.org/program/helping-men-recover-a-program-for-treating-addiction-hmr/detailed" TargetMode="External"/><Relationship Id="rId11" Type="http://schemas.openxmlformats.org/officeDocument/2006/relationships/hyperlink" Target="https://web.archive.org/web/2/https:/www.nrepp.samhsa.gov/ProgramProfile.aspx?id=182" TargetMode="External"/><Relationship Id="rId5" Type="http://schemas.openxmlformats.org/officeDocument/2006/relationships/hyperlink" Target="https://web.archive.org/web/20180625174912/https:/nrepp.samhsa.gov/Legacy/ViewIntervention.aspx?id=72" TargetMode="External"/><Relationship Id="rId10" Type="http://schemas.openxmlformats.org/officeDocument/2006/relationships/hyperlink" Target="https://www.crimesolutions.gov/ProgramDetails.aspx?ID=242" TargetMode="External"/><Relationship Id="rId4" Type="http://schemas.openxmlformats.org/officeDocument/2006/relationships/hyperlink" Target="https://web.archive.org/web/20180625175030/https:/nrepp.samhsa.gov/Legacy/ViewIntervention.aspx?id=34" TargetMode="External"/><Relationship Id="rId9" Type="http://schemas.openxmlformats.org/officeDocument/2006/relationships/hyperlink" Target="https://www.countyhealthrankings.org/take-action-to-improve-health/what-works-for-health/policies/naloxone-education-distribution-programs"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resultsfirst.igloocommunities.com/resources/bypolicyarea/adult_criminal_justice/program_inventory"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5"/>
  <sheetViews>
    <sheetView zoomScale="60" zoomScaleNormal="60" workbookViewId="0">
      <pane ySplit="11" topLeftCell="A72" activePane="bottomLeft" state="frozen"/>
      <selection pane="bottomLeft" activeCell="A72" sqref="A72"/>
    </sheetView>
  </sheetViews>
  <sheetFormatPr defaultColWidth="9.28515625" defaultRowHeight="12.75" x14ac:dyDescent="0.2"/>
  <cols>
    <col min="1" max="1" width="25.7109375" style="11" customWidth="1"/>
    <col min="2" max="2" width="34" style="11" customWidth="1"/>
    <col min="3" max="3" width="22.85546875" style="45" customWidth="1"/>
    <col min="4" max="4" width="46.28515625" style="45" customWidth="1"/>
    <col min="5" max="5" width="23.7109375" style="45" customWidth="1"/>
    <col min="6" max="6" width="23.28515625" style="45" customWidth="1"/>
    <col min="7" max="7" width="26.5703125" style="45" customWidth="1"/>
    <col min="8" max="8" width="25.85546875" style="50" customWidth="1"/>
    <col min="9" max="9" width="24.7109375" style="45" customWidth="1"/>
    <col min="10" max="10" width="14.28515625" style="45" customWidth="1"/>
    <col min="11" max="11" width="14.7109375" style="45" customWidth="1"/>
    <col min="12" max="12" width="17.42578125" style="45" customWidth="1"/>
    <col min="13" max="16384" width="9.28515625" style="45"/>
  </cols>
  <sheetData>
    <row r="1" spans="1:12" ht="19.5" x14ac:dyDescent="0.2">
      <c r="A1" s="369" t="s">
        <v>0</v>
      </c>
      <c r="B1" s="369"/>
      <c r="C1" s="43"/>
      <c r="D1" s="43"/>
      <c r="E1" s="43"/>
      <c r="F1" s="43"/>
      <c r="G1" s="43"/>
      <c r="H1" s="44"/>
      <c r="I1" s="43"/>
      <c r="J1" s="43"/>
      <c r="K1" s="43"/>
      <c r="L1" s="43"/>
    </row>
    <row r="2" spans="1:12" ht="18.75" x14ac:dyDescent="0.2">
      <c r="A2" s="370" t="s">
        <v>1</v>
      </c>
      <c r="B2" s="371"/>
      <c r="C2" s="43"/>
      <c r="D2" s="43"/>
      <c r="E2" s="43"/>
      <c r="F2" s="43"/>
      <c r="G2" s="43"/>
      <c r="H2" s="44"/>
      <c r="I2" s="43"/>
      <c r="J2" s="43"/>
      <c r="K2" s="43"/>
      <c r="L2" s="43"/>
    </row>
    <row r="3" spans="1:12" ht="31.5" x14ac:dyDescent="0.2">
      <c r="A3" s="46" t="s">
        <v>2</v>
      </c>
      <c r="B3" s="47" t="s">
        <v>3</v>
      </c>
      <c r="C3" s="43"/>
      <c r="D3" s="43"/>
      <c r="E3" s="43"/>
      <c r="F3" s="43"/>
      <c r="G3" s="43"/>
      <c r="H3" s="44"/>
      <c r="I3" s="43"/>
      <c r="J3" s="43"/>
      <c r="K3" s="43"/>
      <c r="L3" s="43"/>
    </row>
    <row r="4" spans="1:12" x14ac:dyDescent="0.2">
      <c r="A4" s="43"/>
      <c r="B4" s="43"/>
      <c r="C4" s="43"/>
      <c r="D4" s="43"/>
      <c r="E4" s="43"/>
      <c r="F4" s="43"/>
      <c r="G4" s="43"/>
      <c r="H4" s="44"/>
      <c r="I4" s="43"/>
      <c r="J4" s="43"/>
      <c r="K4" s="43"/>
      <c r="L4" s="43"/>
    </row>
    <row r="5" spans="1:12" x14ac:dyDescent="0.2">
      <c r="A5" s="330" t="s">
        <v>4</v>
      </c>
      <c r="B5" s="42"/>
      <c r="C5" s="43"/>
      <c r="D5" s="372" t="s">
        <v>5</v>
      </c>
      <c r="E5" s="372"/>
      <c r="F5" s="43"/>
      <c r="G5" s="43"/>
      <c r="H5" s="44"/>
      <c r="I5" s="43"/>
      <c r="J5" s="43"/>
      <c r="K5" s="43"/>
      <c r="L5" s="43"/>
    </row>
    <row r="6" spans="1:12" ht="25.5" x14ac:dyDescent="0.2">
      <c r="A6" s="48"/>
      <c r="B6" s="42" t="s">
        <v>6</v>
      </c>
      <c r="C6" s="43"/>
      <c r="D6" s="373" t="s">
        <v>7</v>
      </c>
      <c r="E6" s="373"/>
      <c r="F6" s="43"/>
      <c r="G6" s="43"/>
      <c r="H6" s="44"/>
      <c r="I6" s="43"/>
      <c r="J6" s="43"/>
      <c r="K6" s="43"/>
      <c r="L6" s="43"/>
    </row>
    <row r="7" spans="1:12" ht="25.5" x14ac:dyDescent="0.2">
      <c r="A7" s="9"/>
      <c r="B7" s="42" t="s">
        <v>8</v>
      </c>
      <c r="C7" s="43"/>
      <c r="D7" s="43"/>
      <c r="E7" s="43"/>
      <c r="F7" s="43"/>
      <c r="G7" s="43"/>
      <c r="H7" s="44"/>
      <c r="I7" s="43"/>
      <c r="J7" s="43"/>
      <c r="K7" s="43"/>
      <c r="L7" s="43"/>
    </row>
    <row r="8" spans="1:12" ht="38.25" x14ac:dyDescent="0.2">
      <c r="A8" s="49" t="s">
        <v>9</v>
      </c>
      <c r="B8" s="43"/>
      <c r="C8" s="43"/>
      <c r="D8" s="43"/>
      <c r="E8" s="43"/>
      <c r="F8" s="43"/>
      <c r="G8" s="43"/>
      <c r="H8" s="44"/>
      <c r="I8" s="43"/>
      <c r="J8" s="43"/>
      <c r="K8" s="43"/>
      <c r="L8" s="43"/>
    </row>
    <row r="9" spans="1:12" ht="13.5" thickBot="1" x14ac:dyDescent="0.25">
      <c r="A9" s="32"/>
      <c r="B9" s="43"/>
      <c r="C9" s="43"/>
      <c r="D9" s="43"/>
      <c r="E9" s="43"/>
      <c r="F9" s="43"/>
      <c r="G9" s="43"/>
      <c r="H9" s="44"/>
      <c r="I9" s="43"/>
      <c r="J9" s="43"/>
      <c r="K9" s="43"/>
      <c r="L9" s="43"/>
    </row>
    <row r="10" spans="1:12" ht="16.5" thickBot="1" x14ac:dyDescent="0.25">
      <c r="A10" s="374" t="s">
        <v>10</v>
      </c>
      <c r="B10" s="375"/>
      <c r="C10" s="375"/>
      <c r="D10" s="375"/>
      <c r="E10" s="375"/>
      <c r="F10" s="375"/>
      <c r="G10" s="375"/>
      <c r="H10" s="375"/>
      <c r="I10" s="375"/>
      <c r="J10" s="375"/>
      <c r="K10" s="375"/>
      <c r="L10" s="376"/>
    </row>
    <row r="11" spans="1:12" ht="97.5" customHeight="1" thickBot="1" x14ac:dyDescent="0.25">
      <c r="A11" s="51" t="s">
        <v>11</v>
      </c>
      <c r="B11" s="52" t="s">
        <v>12</v>
      </c>
      <c r="C11" s="52" t="s">
        <v>13</v>
      </c>
      <c r="D11" s="52" t="s">
        <v>14</v>
      </c>
      <c r="E11" s="52" t="s">
        <v>15</v>
      </c>
      <c r="F11" s="52" t="s">
        <v>16</v>
      </c>
      <c r="G11" s="52" t="s">
        <v>17</v>
      </c>
      <c r="H11" s="53" t="s">
        <v>18</v>
      </c>
      <c r="I11" s="53" t="s">
        <v>19</v>
      </c>
      <c r="J11" s="54" t="s">
        <v>20</v>
      </c>
      <c r="K11" s="55" t="s">
        <v>21</v>
      </c>
      <c r="L11" s="56" t="s">
        <v>22</v>
      </c>
    </row>
    <row r="12" spans="1:12" ht="16.5" thickBot="1" x14ac:dyDescent="0.25">
      <c r="A12" s="374" t="s">
        <v>23</v>
      </c>
      <c r="B12" s="375"/>
      <c r="C12" s="375"/>
      <c r="D12" s="375"/>
      <c r="E12" s="375"/>
      <c r="F12" s="375"/>
      <c r="G12" s="375"/>
      <c r="H12" s="375"/>
      <c r="I12" s="375"/>
      <c r="J12" s="375"/>
      <c r="K12" s="375"/>
      <c r="L12" s="376"/>
    </row>
    <row r="13" spans="1:12" ht="98.45" customHeight="1" x14ac:dyDescent="0.2">
      <c r="A13" s="81" t="s">
        <v>24</v>
      </c>
      <c r="B13" s="62" t="s">
        <v>25</v>
      </c>
      <c r="C13" s="62" t="s">
        <v>26</v>
      </c>
      <c r="D13" s="62" t="s">
        <v>27</v>
      </c>
      <c r="E13" s="62" t="s">
        <v>28</v>
      </c>
      <c r="F13" s="63" t="s">
        <v>29</v>
      </c>
      <c r="G13" s="63" t="s">
        <v>30</v>
      </c>
      <c r="H13" s="63" t="s">
        <v>31</v>
      </c>
      <c r="I13" s="63" t="s">
        <v>32</v>
      </c>
      <c r="J13" s="62" t="s">
        <v>33</v>
      </c>
      <c r="K13" s="377" t="s">
        <v>34</v>
      </c>
      <c r="L13" s="360">
        <v>43627</v>
      </c>
    </row>
    <row r="14" spans="1:12" ht="102.6" customHeight="1" x14ac:dyDescent="0.2">
      <c r="A14" s="82" t="s">
        <v>35</v>
      </c>
      <c r="B14" s="59" t="s">
        <v>36</v>
      </c>
      <c r="C14" s="59" t="s">
        <v>26</v>
      </c>
      <c r="D14" s="59" t="s">
        <v>27</v>
      </c>
      <c r="E14" s="59" t="s">
        <v>28</v>
      </c>
      <c r="F14" s="59" t="s">
        <v>29</v>
      </c>
      <c r="G14" s="60" t="s">
        <v>30</v>
      </c>
      <c r="H14" s="60" t="s">
        <v>31</v>
      </c>
      <c r="I14" s="60" t="s">
        <v>32</v>
      </c>
      <c r="J14" s="59" t="s">
        <v>33</v>
      </c>
      <c r="K14" s="378"/>
      <c r="L14" s="361"/>
    </row>
    <row r="15" spans="1:12" ht="109.15" customHeight="1" x14ac:dyDescent="0.2">
      <c r="A15" s="82" t="s">
        <v>37</v>
      </c>
      <c r="B15" s="59" t="s">
        <v>38</v>
      </c>
      <c r="C15" s="59" t="s">
        <v>39</v>
      </c>
      <c r="D15" s="59" t="s">
        <v>40</v>
      </c>
      <c r="E15" s="59" t="s">
        <v>41</v>
      </c>
      <c r="F15" s="59" t="s">
        <v>29</v>
      </c>
      <c r="G15" s="60" t="s">
        <v>30</v>
      </c>
      <c r="H15" s="60" t="s">
        <v>31</v>
      </c>
      <c r="I15" s="60" t="s">
        <v>42</v>
      </c>
      <c r="J15" s="59"/>
      <c r="K15" s="378"/>
      <c r="L15" s="361"/>
    </row>
    <row r="16" spans="1:12" ht="105.6" customHeight="1" x14ac:dyDescent="0.2">
      <c r="A16" s="82" t="s">
        <v>43</v>
      </c>
      <c r="B16" s="59" t="s">
        <v>44</v>
      </c>
      <c r="C16" s="59" t="s">
        <v>26</v>
      </c>
      <c r="D16" s="59" t="s">
        <v>45</v>
      </c>
      <c r="E16" s="59" t="s">
        <v>46</v>
      </c>
      <c r="F16" s="59" t="s">
        <v>29</v>
      </c>
      <c r="G16" s="60" t="s">
        <v>30</v>
      </c>
      <c r="H16" s="60" t="s">
        <v>31</v>
      </c>
      <c r="I16" s="59" t="s">
        <v>47</v>
      </c>
      <c r="J16" s="59"/>
      <c r="K16" s="378"/>
      <c r="L16" s="361"/>
    </row>
    <row r="17" spans="1:12" ht="102.6" customHeight="1" x14ac:dyDescent="0.2">
      <c r="A17" s="82" t="s">
        <v>48</v>
      </c>
      <c r="B17" s="59" t="s">
        <v>49</v>
      </c>
      <c r="C17" s="59" t="s">
        <v>50</v>
      </c>
      <c r="D17" s="59" t="s">
        <v>51</v>
      </c>
      <c r="E17" s="59" t="s">
        <v>46</v>
      </c>
      <c r="F17" s="59" t="s">
        <v>29</v>
      </c>
      <c r="G17" s="60" t="s">
        <v>30</v>
      </c>
      <c r="H17" s="60" t="s">
        <v>31</v>
      </c>
      <c r="I17" s="60" t="s">
        <v>52</v>
      </c>
      <c r="J17" s="59" t="s">
        <v>53</v>
      </c>
      <c r="K17" s="378"/>
      <c r="L17" s="361"/>
    </row>
    <row r="18" spans="1:12" ht="105.6" customHeight="1" x14ac:dyDescent="0.2">
      <c r="A18" s="82" t="s">
        <v>54</v>
      </c>
      <c r="B18" s="59" t="s">
        <v>55</v>
      </c>
      <c r="C18" s="59" t="s">
        <v>26</v>
      </c>
      <c r="D18" s="59" t="s">
        <v>56</v>
      </c>
      <c r="E18" s="59" t="s">
        <v>57</v>
      </c>
      <c r="F18" s="59" t="s">
        <v>29</v>
      </c>
      <c r="G18" s="59" t="s">
        <v>30</v>
      </c>
      <c r="H18" s="59" t="s">
        <v>58</v>
      </c>
      <c r="I18" s="59" t="s">
        <v>59</v>
      </c>
      <c r="J18" s="59"/>
      <c r="K18" s="378"/>
      <c r="L18" s="361"/>
    </row>
    <row r="19" spans="1:12" ht="115.9" customHeight="1" thickBot="1" x14ac:dyDescent="0.25">
      <c r="A19" s="83" t="s">
        <v>60</v>
      </c>
      <c r="B19" s="61" t="s">
        <v>61</v>
      </c>
      <c r="C19" s="61" t="s">
        <v>26</v>
      </c>
      <c r="D19" s="61" t="s">
        <v>56</v>
      </c>
      <c r="E19" s="61" t="s">
        <v>57</v>
      </c>
      <c r="F19" s="61" t="s">
        <v>29</v>
      </c>
      <c r="G19" s="61" t="s">
        <v>30</v>
      </c>
      <c r="H19" s="61" t="s">
        <v>58</v>
      </c>
      <c r="I19" s="61" t="s">
        <v>59</v>
      </c>
      <c r="J19" s="61"/>
      <c r="K19" s="379"/>
      <c r="L19" s="362"/>
    </row>
    <row r="20" spans="1:12" ht="16.5" thickBot="1" x14ac:dyDescent="0.25">
      <c r="A20" s="363" t="s">
        <v>62</v>
      </c>
      <c r="B20" s="364"/>
      <c r="C20" s="364"/>
      <c r="D20" s="364"/>
      <c r="E20" s="364"/>
      <c r="F20" s="364"/>
      <c r="G20" s="364"/>
      <c r="H20" s="364"/>
      <c r="I20" s="364"/>
      <c r="J20" s="364"/>
      <c r="K20" s="364"/>
      <c r="L20" s="365"/>
    </row>
    <row r="21" spans="1:12" ht="50.45" customHeight="1" x14ac:dyDescent="0.25">
      <c r="A21" s="84" t="s">
        <v>63</v>
      </c>
      <c r="B21" s="76" t="s">
        <v>64</v>
      </c>
      <c r="C21" s="76" t="s">
        <v>65</v>
      </c>
      <c r="D21" s="76" t="s">
        <v>66</v>
      </c>
      <c r="E21" s="76" t="s">
        <v>67</v>
      </c>
      <c r="F21" s="76" t="s">
        <v>68</v>
      </c>
      <c r="G21" s="76" t="s">
        <v>69</v>
      </c>
      <c r="H21"/>
      <c r="I21" s="76"/>
      <c r="J21" s="76"/>
      <c r="K21" s="377" t="s">
        <v>34</v>
      </c>
      <c r="L21" s="360">
        <v>43627</v>
      </c>
    </row>
    <row r="22" spans="1:12" ht="51.6" customHeight="1" x14ac:dyDescent="0.25">
      <c r="A22" s="85" t="s">
        <v>70</v>
      </c>
      <c r="B22" s="297" t="s">
        <v>71</v>
      </c>
      <c r="C22" s="75" t="s">
        <v>65</v>
      </c>
      <c r="D22" s="75" t="s">
        <v>72</v>
      </c>
      <c r="E22" s="75" t="s">
        <v>73</v>
      </c>
      <c r="F22" s="75" t="s">
        <v>68</v>
      </c>
      <c r="G22" s="75" t="s">
        <v>74</v>
      </c>
      <c r="H22"/>
      <c r="I22" s="75"/>
      <c r="J22" s="75"/>
      <c r="K22" s="378"/>
      <c r="L22" s="361"/>
    </row>
    <row r="23" spans="1:12" ht="53.25" customHeight="1" x14ac:dyDescent="0.25">
      <c r="A23" s="85" t="s">
        <v>75</v>
      </c>
      <c r="B23" s="75" t="s">
        <v>64</v>
      </c>
      <c r="C23" s="75" t="s">
        <v>65</v>
      </c>
      <c r="D23" s="75" t="s">
        <v>72</v>
      </c>
      <c r="E23" s="75" t="s">
        <v>76</v>
      </c>
      <c r="F23" s="75" t="s">
        <v>68</v>
      </c>
      <c r="G23" s="75" t="s">
        <v>77</v>
      </c>
      <c r="H23"/>
      <c r="I23" s="75"/>
      <c r="J23" s="75"/>
      <c r="K23" s="378"/>
      <c r="L23" s="361"/>
    </row>
    <row r="24" spans="1:12" ht="48" customHeight="1" x14ac:dyDescent="0.25">
      <c r="A24" s="85" t="s">
        <v>78</v>
      </c>
      <c r="B24" s="75" t="s">
        <v>64</v>
      </c>
      <c r="C24" s="75" t="s">
        <v>65</v>
      </c>
      <c r="D24" s="75" t="s">
        <v>79</v>
      </c>
      <c r="E24" s="75" t="s">
        <v>76</v>
      </c>
      <c r="F24" s="75" t="s">
        <v>68</v>
      </c>
      <c r="G24" s="75" t="s">
        <v>80</v>
      </c>
      <c r="H24"/>
      <c r="I24" s="75"/>
      <c r="J24" s="75"/>
      <c r="K24" s="378"/>
      <c r="L24" s="361"/>
    </row>
    <row r="25" spans="1:12" ht="49.9" customHeight="1" thickBot="1" x14ac:dyDescent="0.3">
      <c r="A25" s="86" t="s">
        <v>81</v>
      </c>
      <c r="B25" s="77" t="s">
        <v>64</v>
      </c>
      <c r="C25" s="77" t="s">
        <v>65</v>
      </c>
      <c r="D25" s="77" t="s">
        <v>72</v>
      </c>
      <c r="E25" s="77" t="s">
        <v>76</v>
      </c>
      <c r="F25" s="77" t="s">
        <v>68</v>
      </c>
      <c r="G25" s="77" t="s">
        <v>80</v>
      </c>
      <c r="H25"/>
      <c r="I25" s="77"/>
      <c r="J25" s="77"/>
      <c r="K25" s="379"/>
      <c r="L25" s="362"/>
    </row>
    <row r="26" spans="1:12" ht="16.5" thickBot="1" x14ac:dyDescent="0.25">
      <c r="A26" s="363" t="s">
        <v>82</v>
      </c>
      <c r="B26" s="364"/>
      <c r="C26" s="364"/>
      <c r="D26" s="364"/>
      <c r="E26" s="364"/>
      <c r="F26" s="364"/>
      <c r="G26" s="364"/>
      <c r="H26" s="364"/>
      <c r="I26" s="364"/>
      <c r="J26" s="364"/>
      <c r="K26" s="364"/>
      <c r="L26" s="365"/>
    </row>
    <row r="27" spans="1:12" ht="138.6" customHeight="1" x14ac:dyDescent="0.2">
      <c r="A27" s="87" t="s">
        <v>83</v>
      </c>
      <c r="B27" s="57" t="s">
        <v>84</v>
      </c>
      <c r="C27" s="161" t="s">
        <v>85</v>
      </c>
      <c r="D27" s="57" t="s">
        <v>86</v>
      </c>
      <c r="E27" s="57" t="s">
        <v>87</v>
      </c>
      <c r="F27" s="58" t="s">
        <v>88</v>
      </c>
      <c r="G27" s="58" t="s">
        <v>89</v>
      </c>
      <c r="H27" s="58" t="s">
        <v>90</v>
      </c>
      <c r="I27" s="58" t="s">
        <v>91</v>
      </c>
      <c r="J27" s="57"/>
      <c r="K27" s="381" t="s">
        <v>34</v>
      </c>
      <c r="L27" s="380">
        <v>43627</v>
      </c>
    </row>
    <row r="28" spans="1:12" ht="135.6" customHeight="1" x14ac:dyDescent="0.2">
      <c r="A28" s="82" t="s">
        <v>92</v>
      </c>
      <c r="B28" s="59" t="s">
        <v>93</v>
      </c>
      <c r="C28" s="159" t="s">
        <v>94</v>
      </c>
      <c r="D28" s="59" t="s">
        <v>86</v>
      </c>
      <c r="E28" s="59" t="s">
        <v>87</v>
      </c>
      <c r="F28" s="59" t="s">
        <v>88</v>
      </c>
      <c r="G28" s="59" t="s">
        <v>95</v>
      </c>
      <c r="H28" s="59" t="s">
        <v>90</v>
      </c>
      <c r="I28" s="59" t="s">
        <v>91</v>
      </c>
      <c r="J28" s="59"/>
      <c r="K28" s="378"/>
      <c r="L28" s="361"/>
    </row>
    <row r="29" spans="1:12" ht="141.6" customHeight="1" x14ac:dyDescent="0.2">
      <c r="A29" s="82" t="s">
        <v>96</v>
      </c>
      <c r="B29" s="59" t="s">
        <v>97</v>
      </c>
      <c r="C29" s="159" t="s">
        <v>98</v>
      </c>
      <c r="D29" s="59" t="s">
        <v>99</v>
      </c>
      <c r="E29" s="59" t="s">
        <v>87</v>
      </c>
      <c r="F29" s="59" t="s">
        <v>88</v>
      </c>
      <c r="G29" s="59" t="s">
        <v>100</v>
      </c>
      <c r="H29" s="59" t="s">
        <v>90</v>
      </c>
      <c r="I29" s="59" t="s">
        <v>91</v>
      </c>
      <c r="J29" s="59"/>
      <c r="K29" s="378"/>
      <c r="L29" s="361"/>
    </row>
    <row r="30" spans="1:12" ht="60" x14ac:dyDescent="0.2">
      <c r="A30" s="82" t="s">
        <v>101</v>
      </c>
      <c r="B30" s="59" t="s">
        <v>102</v>
      </c>
      <c r="C30" s="159" t="s">
        <v>103</v>
      </c>
      <c r="D30" s="59" t="s">
        <v>86</v>
      </c>
      <c r="E30" s="59" t="s">
        <v>87</v>
      </c>
      <c r="F30" s="60" t="s">
        <v>88</v>
      </c>
      <c r="G30" s="59" t="s">
        <v>104</v>
      </c>
      <c r="H30" s="59" t="s">
        <v>90</v>
      </c>
      <c r="I30" s="59" t="s">
        <v>91</v>
      </c>
      <c r="J30" s="59"/>
      <c r="K30" s="378"/>
      <c r="L30" s="361"/>
    </row>
    <row r="31" spans="1:12" ht="135" customHeight="1" x14ac:dyDescent="0.2">
      <c r="A31" s="82" t="s">
        <v>105</v>
      </c>
      <c r="B31" s="59" t="s">
        <v>106</v>
      </c>
      <c r="C31" s="159" t="s">
        <v>98</v>
      </c>
      <c r="D31" s="59" t="s">
        <v>86</v>
      </c>
      <c r="E31" s="59" t="s">
        <v>87</v>
      </c>
      <c r="F31" s="60" t="s">
        <v>88</v>
      </c>
      <c r="G31" s="59" t="s">
        <v>107</v>
      </c>
      <c r="H31" s="59" t="s">
        <v>90</v>
      </c>
      <c r="I31" s="59" t="s">
        <v>91</v>
      </c>
      <c r="J31" s="59"/>
      <c r="K31" s="378"/>
      <c r="L31" s="361"/>
    </row>
    <row r="32" spans="1:12" ht="60" x14ac:dyDescent="0.2">
      <c r="A32" s="82" t="s">
        <v>108</v>
      </c>
      <c r="B32" s="59" t="s">
        <v>97</v>
      </c>
      <c r="C32" s="159" t="s">
        <v>109</v>
      </c>
      <c r="D32" s="59" t="s">
        <v>86</v>
      </c>
      <c r="E32" s="59" t="s">
        <v>87</v>
      </c>
      <c r="F32" s="60" t="s">
        <v>88</v>
      </c>
      <c r="G32" s="59" t="s">
        <v>95</v>
      </c>
      <c r="H32" s="59" t="s">
        <v>90</v>
      </c>
      <c r="I32" s="59" t="s">
        <v>91</v>
      </c>
      <c r="J32" s="59"/>
      <c r="K32" s="378"/>
      <c r="L32" s="361"/>
    </row>
    <row r="33" spans="1:12" ht="91.5" customHeight="1" x14ac:dyDescent="0.2">
      <c r="A33" s="82" t="s">
        <v>110</v>
      </c>
      <c r="B33" s="59" t="s">
        <v>106</v>
      </c>
      <c r="C33" s="159" t="s">
        <v>98</v>
      </c>
      <c r="D33" s="59" t="s">
        <v>86</v>
      </c>
      <c r="E33" s="59" t="s">
        <v>87</v>
      </c>
      <c r="F33" s="60" t="s">
        <v>88</v>
      </c>
      <c r="G33" s="59" t="s">
        <v>111</v>
      </c>
      <c r="H33" s="59" t="s">
        <v>90</v>
      </c>
      <c r="I33" s="59" t="s">
        <v>91</v>
      </c>
      <c r="J33" s="59"/>
      <c r="K33" s="378"/>
      <c r="L33" s="361"/>
    </row>
    <row r="34" spans="1:12" ht="136.9" customHeight="1" x14ac:dyDescent="0.2">
      <c r="A34" s="82" t="s">
        <v>112</v>
      </c>
      <c r="B34" s="59" t="s">
        <v>113</v>
      </c>
      <c r="C34" s="159" t="s">
        <v>98</v>
      </c>
      <c r="D34" s="59" t="s">
        <v>86</v>
      </c>
      <c r="E34" s="59" t="s">
        <v>87</v>
      </c>
      <c r="F34" s="60" t="s">
        <v>88</v>
      </c>
      <c r="G34" s="59" t="s">
        <v>95</v>
      </c>
      <c r="H34" s="59" t="s">
        <v>90</v>
      </c>
      <c r="I34" s="59" t="s">
        <v>91</v>
      </c>
      <c r="J34" s="59"/>
      <c r="K34" s="378"/>
      <c r="L34" s="361"/>
    </row>
    <row r="35" spans="1:12" ht="143.44999999999999" customHeight="1" thickBot="1" x14ac:dyDescent="0.25">
      <c r="A35" s="83" t="s">
        <v>114</v>
      </c>
      <c r="B35" s="61" t="s">
        <v>97</v>
      </c>
      <c r="C35" s="160" t="s">
        <v>98</v>
      </c>
      <c r="D35" s="61" t="s">
        <v>115</v>
      </c>
      <c r="E35" s="61" t="s">
        <v>87</v>
      </c>
      <c r="F35" s="61" t="s">
        <v>88</v>
      </c>
      <c r="G35" s="61" t="s">
        <v>116</v>
      </c>
      <c r="H35" s="61" t="s">
        <v>90</v>
      </c>
      <c r="I35" s="61" t="s">
        <v>91</v>
      </c>
      <c r="J35" s="61"/>
      <c r="K35" s="379"/>
      <c r="L35" s="362"/>
    </row>
    <row r="36" spans="1:12" ht="16.5" customHeight="1" thickBot="1" x14ac:dyDescent="0.25">
      <c r="A36" s="366" t="s">
        <v>117</v>
      </c>
      <c r="B36" s="367"/>
      <c r="C36" s="367"/>
      <c r="D36" s="367"/>
      <c r="E36" s="367"/>
      <c r="F36" s="367"/>
      <c r="G36" s="367"/>
      <c r="H36" s="367"/>
      <c r="I36" s="367"/>
      <c r="J36" s="367"/>
      <c r="K36" s="367"/>
      <c r="L36" s="368"/>
    </row>
    <row r="37" spans="1:12" ht="56.45" customHeight="1" thickBot="1" x14ac:dyDescent="0.25">
      <c r="A37" s="81" t="s">
        <v>24</v>
      </c>
      <c r="B37" s="62" t="s">
        <v>25</v>
      </c>
      <c r="C37" s="69" t="s">
        <v>118</v>
      </c>
      <c r="D37" s="62" t="s">
        <v>119</v>
      </c>
      <c r="E37" s="61" t="s">
        <v>87</v>
      </c>
      <c r="F37" s="63" t="s">
        <v>120</v>
      </c>
      <c r="G37" s="70" t="s">
        <v>121</v>
      </c>
      <c r="H37" s="64" t="s">
        <v>122</v>
      </c>
      <c r="I37" s="63" t="s">
        <v>123</v>
      </c>
      <c r="J37" s="62"/>
      <c r="K37" s="382" t="s">
        <v>34</v>
      </c>
      <c r="L37" s="360">
        <v>43627</v>
      </c>
    </row>
    <row r="38" spans="1:12" ht="61.5" customHeight="1" thickBot="1" x14ac:dyDescent="0.25">
      <c r="A38" s="82" t="s">
        <v>124</v>
      </c>
      <c r="B38" s="59" t="s">
        <v>55</v>
      </c>
      <c r="C38" s="69" t="s">
        <v>118</v>
      </c>
      <c r="D38" s="59" t="s">
        <v>119</v>
      </c>
      <c r="E38" s="61" t="s">
        <v>87</v>
      </c>
      <c r="F38" s="59" t="s">
        <v>120</v>
      </c>
      <c r="G38" s="70" t="s">
        <v>121</v>
      </c>
      <c r="H38" s="65" t="s">
        <v>122</v>
      </c>
      <c r="I38" s="63" t="s">
        <v>123</v>
      </c>
      <c r="J38" s="59"/>
      <c r="K38" s="383"/>
      <c r="L38" s="361"/>
    </row>
    <row r="39" spans="1:12" ht="57" customHeight="1" thickBot="1" x14ac:dyDescent="0.25">
      <c r="A39" s="82" t="s">
        <v>125</v>
      </c>
      <c r="B39" s="61" t="s">
        <v>61</v>
      </c>
      <c r="C39" s="69" t="s">
        <v>118</v>
      </c>
      <c r="D39" s="59" t="s">
        <v>119</v>
      </c>
      <c r="E39" s="61" t="s">
        <v>87</v>
      </c>
      <c r="F39" s="59" t="s">
        <v>120</v>
      </c>
      <c r="G39" s="70" t="s">
        <v>121</v>
      </c>
      <c r="H39" s="65" t="s">
        <v>122</v>
      </c>
      <c r="I39" s="63" t="s">
        <v>123</v>
      </c>
      <c r="J39" s="59"/>
      <c r="K39" s="383"/>
      <c r="L39" s="361"/>
    </row>
    <row r="40" spans="1:12" ht="30" customHeight="1" thickBot="1" x14ac:dyDescent="0.25">
      <c r="A40" s="82" t="s">
        <v>126</v>
      </c>
      <c r="B40" s="61" t="s">
        <v>97</v>
      </c>
      <c r="C40" s="69" t="s">
        <v>118</v>
      </c>
      <c r="D40" s="59" t="s">
        <v>119</v>
      </c>
      <c r="E40" s="61" t="s">
        <v>87</v>
      </c>
      <c r="F40" s="59" t="s">
        <v>120</v>
      </c>
      <c r="G40" s="70" t="s">
        <v>121</v>
      </c>
      <c r="H40" s="65" t="s">
        <v>122</v>
      </c>
      <c r="I40" s="63" t="s">
        <v>123</v>
      </c>
      <c r="J40" s="59"/>
      <c r="K40" s="383"/>
      <c r="L40" s="361"/>
    </row>
    <row r="41" spans="1:12" ht="16.5" thickBot="1" x14ac:dyDescent="0.25">
      <c r="A41" s="363" t="s">
        <v>127</v>
      </c>
      <c r="B41" s="364"/>
      <c r="C41" s="364"/>
      <c r="D41" s="364"/>
      <c r="E41" s="364"/>
      <c r="F41" s="364"/>
      <c r="G41" s="364"/>
      <c r="H41" s="364"/>
      <c r="I41" s="364"/>
      <c r="J41" s="364"/>
      <c r="K41" s="364"/>
      <c r="L41" s="365"/>
    </row>
    <row r="42" spans="1:12" ht="118.9" customHeight="1" thickBot="1" x14ac:dyDescent="0.25">
      <c r="A42" s="81" t="s">
        <v>128</v>
      </c>
      <c r="B42" s="62" t="s">
        <v>129</v>
      </c>
      <c r="C42" s="62" t="s">
        <v>130</v>
      </c>
      <c r="D42" s="62" t="s">
        <v>131</v>
      </c>
      <c r="E42" s="61" t="s">
        <v>87</v>
      </c>
      <c r="F42" s="63" t="s">
        <v>132</v>
      </c>
      <c r="G42" s="63" t="s">
        <v>133</v>
      </c>
      <c r="H42" s="63" t="s">
        <v>134</v>
      </c>
      <c r="I42" s="63" t="s">
        <v>135</v>
      </c>
      <c r="J42" s="62" t="s">
        <v>136</v>
      </c>
      <c r="K42" s="377" t="s">
        <v>34</v>
      </c>
      <c r="L42" s="360">
        <v>43627</v>
      </c>
    </row>
    <row r="43" spans="1:12" ht="116.45" customHeight="1" thickBot="1" x14ac:dyDescent="0.25">
      <c r="A43" s="82" t="s">
        <v>126</v>
      </c>
      <c r="B43" s="59" t="s">
        <v>97</v>
      </c>
      <c r="C43" s="59" t="s">
        <v>130</v>
      </c>
      <c r="D43" s="59" t="s">
        <v>137</v>
      </c>
      <c r="E43" s="61" t="s">
        <v>87</v>
      </c>
      <c r="F43" s="60" t="s">
        <v>132</v>
      </c>
      <c r="G43" s="60" t="s">
        <v>133</v>
      </c>
      <c r="H43" s="60" t="s">
        <v>134</v>
      </c>
      <c r="I43" s="60" t="s">
        <v>135</v>
      </c>
      <c r="J43" s="59" t="s">
        <v>136</v>
      </c>
      <c r="K43" s="378"/>
      <c r="L43" s="361"/>
    </row>
    <row r="44" spans="1:12" ht="156" customHeight="1" thickBot="1" x14ac:dyDescent="0.25">
      <c r="A44" s="82" t="s">
        <v>138</v>
      </c>
      <c r="B44" s="59" t="s">
        <v>139</v>
      </c>
      <c r="C44" s="59" t="s">
        <v>140</v>
      </c>
      <c r="D44" s="59" t="s">
        <v>141</v>
      </c>
      <c r="E44" s="61" t="s">
        <v>87</v>
      </c>
      <c r="F44" s="60" t="s">
        <v>132</v>
      </c>
      <c r="G44" s="60" t="s">
        <v>142</v>
      </c>
      <c r="H44" s="60" t="s">
        <v>134</v>
      </c>
      <c r="I44" s="59" t="s">
        <v>135</v>
      </c>
      <c r="J44" s="59" t="s">
        <v>136</v>
      </c>
      <c r="K44" s="378"/>
      <c r="L44" s="361"/>
    </row>
    <row r="45" spans="1:12" ht="166.15" customHeight="1" thickBot="1" x14ac:dyDescent="0.25">
      <c r="A45" s="82" t="s">
        <v>143</v>
      </c>
      <c r="B45" s="59" t="s">
        <v>144</v>
      </c>
      <c r="C45" s="59" t="s">
        <v>130</v>
      </c>
      <c r="D45" s="59" t="s">
        <v>145</v>
      </c>
      <c r="E45" s="61" t="s">
        <v>87</v>
      </c>
      <c r="F45" s="60" t="s">
        <v>132</v>
      </c>
      <c r="G45" s="60" t="s">
        <v>142</v>
      </c>
      <c r="H45" s="60" t="s">
        <v>134</v>
      </c>
      <c r="I45" s="59" t="s">
        <v>135</v>
      </c>
      <c r="J45" s="59" t="s">
        <v>136</v>
      </c>
      <c r="K45" s="378"/>
      <c r="L45" s="361"/>
    </row>
    <row r="46" spans="1:12" ht="190.15" customHeight="1" thickBot="1" x14ac:dyDescent="0.25">
      <c r="A46" s="83" t="s">
        <v>146</v>
      </c>
      <c r="B46" s="61" t="s">
        <v>147</v>
      </c>
      <c r="C46" s="61" t="s">
        <v>130</v>
      </c>
      <c r="D46" s="61" t="s">
        <v>145</v>
      </c>
      <c r="E46" s="61" t="s">
        <v>87</v>
      </c>
      <c r="F46" s="66" t="s">
        <v>132</v>
      </c>
      <c r="G46" s="66" t="s">
        <v>142</v>
      </c>
      <c r="H46" s="66" t="s">
        <v>134</v>
      </c>
      <c r="I46" s="61" t="s">
        <v>135</v>
      </c>
      <c r="J46" s="61" t="s">
        <v>136</v>
      </c>
      <c r="K46" s="379"/>
      <c r="L46" s="362"/>
    </row>
    <row r="47" spans="1:12" ht="16.5" thickBot="1" x14ac:dyDescent="0.25">
      <c r="A47" s="384" t="s">
        <v>148</v>
      </c>
      <c r="B47" s="385"/>
      <c r="C47" s="385"/>
      <c r="D47" s="385"/>
      <c r="E47" s="385"/>
      <c r="F47" s="385"/>
      <c r="G47" s="385"/>
      <c r="H47" s="385"/>
      <c r="I47" s="385"/>
      <c r="J47" s="385"/>
      <c r="K47" s="385"/>
      <c r="L47" s="386"/>
    </row>
    <row r="48" spans="1:12" ht="95.45" customHeight="1" thickBot="1" x14ac:dyDescent="0.25">
      <c r="A48" s="81" t="s">
        <v>126</v>
      </c>
      <c r="B48" s="67" t="s">
        <v>149</v>
      </c>
      <c r="C48" s="62" t="s">
        <v>150</v>
      </c>
      <c r="D48" s="62" t="s">
        <v>151</v>
      </c>
      <c r="E48" s="61" t="s">
        <v>87</v>
      </c>
      <c r="F48" s="63" t="s">
        <v>152</v>
      </c>
      <c r="G48" s="63" t="s">
        <v>153</v>
      </c>
      <c r="H48" s="63"/>
      <c r="I48" s="67" t="s">
        <v>154</v>
      </c>
      <c r="J48" s="62"/>
      <c r="K48" s="377" t="s">
        <v>34</v>
      </c>
      <c r="L48" s="360">
        <v>43627</v>
      </c>
    </row>
    <row r="49" spans="1:12" ht="70.900000000000006" customHeight="1" thickBot="1" x14ac:dyDescent="0.25">
      <c r="A49" s="82" t="s">
        <v>155</v>
      </c>
      <c r="B49" s="68" t="s">
        <v>156</v>
      </c>
      <c r="C49" s="59" t="s">
        <v>150</v>
      </c>
      <c r="D49" s="59" t="s">
        <v>157</v>
      </c>
      <c r="E49" s="61" t="s">
        <v>87</v>
      </c>
      <c r="F49" s="60" t="s">
        <v>152</v>
      </c>
      <c r="G49" s="60" t="s">
        <v>153</v>
      </c>
      <c r="H49" s="59"/>
      <c r="I49" s="68" t="s">
        <v>154</v>
      </c>
      <c r="J49" s="59"/>
      <c r="K49" s="378"/>
      <c r="L49" s="361"/>
    </row>
    <row r="50" spans="1:12" ht="65.45" customHeight="1" thickBot="1" x14ac:dyDescent="0.25">
      <c r="A50" s="82" t="s">
        <v>158</v>
      </c>
      <c r="B50" s="68" t="s">
        <v>159</v>
      </c>
      <c r="C50" s="59" t="s">
        <v>160</v>
      </c>
      <c r="D50" s="59" t="s">
        <v>161</v>
      </c>
      <c r="E50" s="61" t="s">
        <v>87</v>
      </c>
      <c r="F50" s="60" t="s">
        <v>162</v>
      </c>
      <c r="G50" s="60" t="s">
        <v>153</v>
      </c>
      <c r="H50" s="59"/>
      <c r="I50" s="68" t="s">
        <v>154</v>
      </c>
      <c r="J50" s="59"/>
      <c r="K50" s="378"/>
      <c r="L50" s="361"/>
    </row>
    <row r="51" spans="1:12" ht="64.900000000000006" customHeight="1" thickBot="1" x14ac:dyDescent="0.25">
      <c r="A51" s="82" t="s">
        <v>54</v>
      </c>
      <c r="B51" s="68" t="s">
        <v>163</v>
      </c>
      <c r="C51" s="59" t="s">
        <v>160</v>
      </c>
      <c r="D51" s="59" t="s">
        <v>161</v>
      </c>
      <c r="E51" s="61" t="s">
        <v>87</v>
      </c>
      <c r="F51" s="60" t="s">
        <v>162</v>
      </c>
      <c r="G51" s="60" t="s">
        <v>153</v>
      </c>
      <c r="H51" s="59"/>
      <c r="I51" s="68" t="s">
        <v>154</v>
      </c>
      <c r="J51" s="59"/>
      <c r="K51" s="378"/>
      <c r="L51" s="361"/>
    </row>
    <row r="52" spans="1:12" ht="45.75" thickBot="1" x14ac:dyDescent="0.25">
      <c r="A52" s="82" t="s">
        <v>164</v>
      </c>
      <c r="B52" s="68" t="s">
        <v>165</v>
      </c>
      <c r="C52" s="59" t="s">
        <v>160</v>
      </c>
      <c r="D52" s="59" t="s">
        <v>161</v>
      </c>
      <c r="E52" s="61" t="s">
        <v>87</v>
      </c>
      <c r="F52" s="60" t="s">
        <v>162</v>
      </c>
      <c r="G52" s="60" t="s">
        <v>153</v>
      </c>
      <c r="H52" s="59"/>
      <c r="I52" s="68" t="s">
        <v>154</v>
      </c>
      <c r="J52" s="59"/>
      <c r="K52" s="378"/>
      <c r="L52" s="361"/>
    </row>
    <row r="53" spans="1:12" s="306" customFormat="1" ht="105.6" customHeight="1" thickBot="1" x14ac:dyDescent="0.25">
      <c r="A53" s="303" t="s">
        <v>166</v>
      </c>
      <c r="B53" s="304" t="s">
        <v>167</v>
      </c>
      <c r="C53" s="159" t="s">
        <v>150</v>
      </c>
      <c r="D53" s="159" t="s">
        <v>151</v>
      </c>
      <c r="E53" s="160" t="s">
        <v>87</v>
      </c>
      <c r="F53" s="305" t="s">
        <v>152</v>
      </c>
      <c r="G53" s="305" t="s">
        <v>153</v>
      </c>
      <c r="H53" s="159"/>
      <c r="I53" s="304" t="s">
        <v>154</v>
      </c>
      <c r="J53" s="159"/>
      <c r="K53" s="378"/>
      <c r="L53" s="361"/>
    </row>
    <row r="54" spans="1:12" ht="115.15" customHeight="1" thickBot="1" x14ac:dyDescent="0.25">
      <c r="A54" s="89" t="s">
        <v>168</v>
      </c>
      <c r="B54" s="93" t="s">
        <v>169</v>
      </c>
      <c r="C54" s="61" t="s">
        <v>170</v>
      </c>
      <c r="D54" s="61" t="s">
        <v>151</v>
      </c>
      <c r="E54" s="61" t="s">
        <v>87</v>
      </c>
      <c r="F54" s="66" t="s">
        <v>152</v>
      </c>
      <c r="G54" s="66" t="s">
        <v>153</v>
      </c>
      <c r="H54" s="61"/>
      <c r="I54" s="78" t="s">
        <v>154</v>
      </c>
      <c r="J54" s="61"/>
      <c r="K54" s="379"/>
      <c r="L54" s="362"/>
    </row>
    <row r="55" spans="1:12" ht="15.75" customHeight="1" thickBot="1" x14ac:dyDescent="0.25">
      <c r="A55" s="366" t="s">
        <v>171</v>
      </c>
      <c r="B55" s="367"/>
      <c r="C55" s="367"/>
      <c r="D55" s="367"/>
      <c r="E55" s="367"/>
      <c r="F55" s="367"/>
      <c r="G55" s="367"/>
      <c r="H55" s="367"/>
      <c r="I55" s="367"/>
      <c r="J55" s="367"/>
      <c r="K55" s="367"/>
      <c r="L55" s="368"/>
    </row>
    <row r="56" spans="1:12" ht="56.45" customHeight="1" thickBot="1" x14ac:dyDescent="0.25">
      <c r="A56" s="81" t="s">
        <v>24</v>
      </c>
      <c r="B56" s="62" t="s">
        <v>25</v>
      </c>
      <c r="C56" s="69" t="s">
        <v>118</v>
      </c>
      <c r="D56" s="62" t="s">
        <v>119</v>
      </c>
      <c r="E56" s="61" t="s">
        <v>87</v>
      </c>
      <c r="F56" s="63" t="s">
        <v>120</v>
      </c>
      <c r="G56" s="70" t="s">
        <v>121</v>
      </c>
      <c r="H56" s="64" t="s">
        <v>122</v>
      </c>
      <c r="I56" s="63" t="s">
        <v>123</v>
      </c>
      <c r="J56" s="62"/>
      <c r="K56" s="382" t="s">
        <v>34</v>
      </c>
      <c r="L56" s="360">
        <v>43627</v>
      </c>
    </row>
    <row r="57" spans="1:12" ht="35.450000000000003" customHeight="1" thickBot="1" x14ac:dyDescent="0.25">
      <c r="A57" s="82" t="s">
        <v>124</v>
      </c>
      <c r="B57" s="59" t="s">
        <v>55</v>
      </c>
      <c r="C57" s="69" t="s">
        <v>118</v>
      </c>
      <c r="D57" s="59" t="s">
        <v>119</v>
      </c>
      <c r="E57" s="61" t="s">
        <v>87</v>
      </c>
      <c r="F57" s="59" t="s">
        <v>120</v>
      </c>
      <c r="G57" s="70" t="s">
        <v>121</v>
      </c>
      <c r="H57" s="65" t="s">
        <v>122</v>
      </c>
      <c r="I57" s="63" t="s">
        <v>123</v>
      </c>
      <c r="J57" s="59"/>
      <c r="K57" s="383"/>
      <c r="L57" s="361"/>
    </row>
    <row r="58" spans="1:12" ht="33" customHeight="1" thickBot="1" x14ac:dyDescent="0.25">
      <c r="A58" s="82" t="s">
        <v>125</v>
      </c>
      <c r="B58" s="61" t="s">
        <v>61</v>
      </c>
      <c r="C58" s="69" t="s">
        <v>118</v>
      </c>
      <c r="D58" s="59" t="s">
        <v>119</v>
      </c>
      <c r="E58" s="61" t="s">
        <v>87</v>
      </c>
      <c r="F58" s="59" t="s">
        <v>120</v>
      </c>
      <c r="G58" s="70" t="s">
        <v>121</v>
      </c>
      <c r="H58" s="65" t="s">
        <v>122</v>
      </c>
      <c r="I58" s="63" t="s">
        <v>123</v>
      </c>
      <c r="J58" s="59"/>
      <c r="K58" s="383"/>
      <c r="L58" s="361"/>
    </row>
    <row r="59" spans="1:12" ht="30" customHeight="1" thickBot="1" x14ac:dyDescent="0.25">
      <c r="A59" s="82" t="s">
        <v>126</v>
      </c>
      <c r="B59" s="61" t="s">
        <v>97</v>
      </c>
      <c r="C59" s="69" t="s">
        <v>118</v>
      </c>
      <c r="D59" s="59" t="s">
        <v>119</v>
      </c>
      <c r="E59" s="61" t="s">
        <v>87</v>
      </c>
      <c r="F59" s="59" t="s">
        <v>120</v>
      </c>
      <c r="G59" s="70" t="s">
        <v>121</v>
      </c>
      <c r="H59" s="65" t="s">
        <v>122</v>
      </c>
      <c r="I59" s="63" t="s">
        <v>123</v>
      </c>
      <c r="J59" s="59"/>
      <c r="K59" s="383"/>
      <c r="L59" s="361"/>
    </row>
    <row r="60" spans="1:12" ht="16.5" thickBot="1" x14ac:dyDescent="0.25">
      <c r="A60" s="366" t="s">
        <v>172</v>
      </c>
      <c r="B60" s="367"/>
      <c r="C60" s="367"/>
      <c r="D60" s="367"/>
      <c r="E60" s="367"/>
      <c r="F60" s="367"/>
      <c r="G60" s="367"/>
      <c r="H60" s="367"/>
      <c r="I60" s="367"/>
      <c r="J60" s="367"/>
      <c r="K60" s="367"/>
      <c r="L60" s="368"/>
    </row>
    <row r="61" spans="1:12" ht="34.9" customHeight="1" thickBot="1" x14ac:dyDescent="0.25">
      <c r="A61" s="81" t="s">
        <v>173</v>
      </c>
      <c r="B61" s="62" t="s">
        <v>174</v>
      </c>
      <c r="C61" s="62" t="s">
        <v>26</v>
      </c>
      <c r="D61" s="62" t="s">
        <v>72</v>
      </c>
      <c r="E61" s="62" t="s">
        <v>175</v>
      </c>
      <c r="F61" s="63" t="s">
        <v>176</v>
      </c>
      <c r="G61" s="70" t="s">
        <v>121</v>
      </c>
      <c r="H61" s="62" t="s">
        <v>177</v>
      </c>
      <c r="I61" s="63" t="s">
        <v>178</v>
      </c>
      <c r="J61" s="63"/>
      <c r="K61" s="377" t="s">
        <v>34</v>
      </c>
      <c r="L61" s="360">
        <v>43627</v>
      </c>
    </row>
    <row r="62" spans="1:12" ht="36.6" customHeight="1" thickBot="1" x14ac:dyDescent="0.25">
      <c r="A62" s="82" t="s">
        <v>179</v>
      </c>
      <c r="B62" s="59" t="s">
        <v>179</v>
      </c>
      <c r="C62" s="59" t="s">
        <v>180</v>
      </c>
      <c r="D62" s="59" t="s">
        <v>181</v>
      </c>
      <c r="E62" s="59" t="s">
        <v>175</v>
      </c>
      <c r="F62" s="60" t="s">
        <v>176</v>
      </c>
      <c r="G62" s="70" t="s">
        <v>121</v>
      </c>
      <c r="H62" s="59" t="s">
        <v>177</v>
      </c>
      <c r="I62" s="60" t="s">
        <v>182</v>
      </c>
      <c r="J62" s="60"/>
      <c r="K62" s="378"/>
      <c r="L62" s="361"/>
    </row>
    <row r="63" spans="1:12" ht="36" customHeight="1" thickBot="1" x14ac:dyDescent="0.25">
      <c r="A63" s="82" t="s">
        <v>183</v>
      </c>
      <c r="B63" s="59" t="s">
        <v>183</v>
      </c>
      <c r="C63" s="59" t="s">
        <v>184</v>
      </c>
      <c r="D63" s="59" t="s">
        <v>181</v>
      </c>
      <c r="E63" s="59" t="s">
        <v>175</v>
      </c>
      <c r="F63" s="60" t="s">
        <v>176</v>
      </c>
      <c r="G63" s="70" t="s">
        <v>121</v>
      </c>
      <c r="H63" s="59" t="s">
        <v>177</v>
      </c>
      <c r="I63" s="60" t="s">
        <v>185</v>
      </c>
      <c r="J63" s="60"/>
      <c r="K63" s="378"/>
      <c r="L63" s="361"/>
    </row>
    <row r="64" spans="1:12" ht="30.6" customHeight="1" thickBot="1" x14ac:dyDescent="0.25">
      <c r="A64" s="82" t="s">
        <v>186</v>
      </c>
      <c r="B64" s="59" t="s">
        <v>186</v>
      </c>
      <c r="C64" s="60"/>
      <c r="D64" s="60"/>
      <c r="E64" s="60"/>
      <c r="F64" s="60" t="s">
        <v>176</v>
      </c>
      <c r="G64" s="70" t="s">
        <v>121</v>
      </c>
      <c r="H64" s="59" t="s">
        <v>177</v>
      </c>
      <c r="I64" s="60" t="s">
        <v>185</v>
      </c>
      <c r="J64" s="60"/>
      <c r="K64" s="378"/>
      <c r="L64" s="361"/>
    </row>
    <row r="65" spans="1:12" ht="32.25" thickBot="1" x14ac:dyDescent="0.25">
      <c r="A65" s="83" t="s">
        <v>187</v>
      </c>
      <c r="B65" s="61" t="s">
        <v>188</v>
      </c>
      <c r="C65" s="61" t="s">
        <v>26</v>
      </c>
      <c r="D65" s="61" t="s">
        <v>189</v>
      </c>
      <c r="E65" s="61" t="s">
        <v>175</v>
      </c>
      <c r="F65" s="60" t="s">
        <v>176</v>
      </c>
      <c r="G65" s="70" t="s">
        <v>121</v>
      </c>
      <c r="H65" s="59" t="s">
        <v>177</v>
      </c>
      <c r="I65" s="66" t="s">
        <v>178</v>
      </c>
      <c r="J65" s="66"/>
      <c r="K65" s="379"/>
      <c r="L65" s="362"/>
    </row>
    <row r="66" spans="1:12" ht="16.5" thickBot="1" x14ac:dyDescent="0.25">
      <c r="A66" s="366" t="s">
        <v>190</v>
      </c>
      <c r="B66" s="367"/>
      <c r="C66" s="367"/>
      <c r="D66" s="367"/>
      <c r="E66" s="367"/>
      <c r="F66" s="367"/>
      <c r="G66" s="367"/>
      <c r="H66" s="367"/>
      <c r="I66" s="367"/>
      <c r="J66" s="367"/>
      <c r="K66" s="367"/>
      <c r="L66" s="368"/>
    </row>
    <row r="67" spans="1:12" ht="301.89999999999998" customHeight="1" x14ac:dyDescent="0.2">
      <c r="A67" s="90" t="s">
        <v>191</v>
      </c>
      <c r="B67" s="67" t="s">
        <v>192</v>
      </c>
      <c r="C67" s="67" t="s">
        <v>193</v>
      </c>
      <c r="D67" s="67" t="s">
        <v>194</v>
      </c>
      <c r="E67" s="67" t="s">
        <v>195</v>
      </c>
      <c r="F67" s="67" t="s">
        <v>196</v>
      </c>
      <c r="G67" s="67" t="s">
        <v>197</v>
      </c>
      <c r="H67" s="67" t="s">
        <v>198</v>
      </c>
      <c r="I67" s="67" t="s">
        <v>199</v>
      </c>
      <c r="J67" s="63"/>
      <c r="K67" s="323" t="s">
        <v>200</v>
      </c>
      <c r="L67" s="325">
        <v>43634</v>
      </c>
    </row>
    <row r="68" spans="1:12" ht="135" customHeight="1" x14ac:dyDescent="0.2">
      <c r="A68" s="88" t="s">
        <v>201</v>
      </c>
      <c r="B68" s="68" t="s">
        <v>202</v>
      </c>
      <c r="C68" s="68" t="s">
        <v>203</v>
      </c>
      <c r="D68" s="68" t="s">
        <v>204</v>
      </c>
      <c r="E68" s="68" t="s">
        <v>205</v>
      </c>
      <c r="F68" s="68" t="s">
        <v>206</v>
      </c>
      <c r="G68" s="68" t="s">
        <v>207</v>
      </c>
      <c r="H68" s="68" t="s">
        <v>198</v>
      </c>
      <c r="I68" s="68" t="s">
        <v>208</v>
      </c>
      <c r="J68" s="60"/>
      <c r="K68" s="324"/>
      <c r="L68" s="326"/>
    </row>
    <row r="69" spans="1:12" ht="100.9" customHeight="1" x14ac:dyDescent="0.2">
      <c r="A69" s="88" t="s">
        <v>209</v>
      </c>
      <c r="B69" s="68" t="s">
        <v>210</v>
      </c>
      <c r="C69" s="68" t="s">
        <v>211</v>
      </c>
      <c r="D69" s="68" t="s">
        <v>212</v>
      </c>
      <c r="E69" s="68" t="s">
        <v>213</v>
      </c>
      <c r="F69" s="68" t="s">
        <v>214</v>
      </c>
      <c r="G69" s="68" t="s">
        <v>215</v>
      </c>
      <c r="H69" s="68" t="s">
        <v>216</v>
      </c>
      <c r="I69" s="68" t="s">
        <v>217</v>
      </c>
      <c r="J69" s="60"/>
      <c r="K69" s="324"/>
      <c r="L69" s="326"/>
    </row>
    <row r="70" spans="1:12" ht="126" customHeight="1" thickBot="1" x14ac:dyDescent="0.25">
      <c r="A70" s="88" t="s">
        <v>218</v>
      </c>
      <c r="B70" s="68" t="s">
        <v>219</v>
      </c>
      <c r="C70" s="68" t="s">
        <v>220</v>
      </c>
      <c r="D70" s="68" t="s">
        <v>221</v>
      </c>
      <c r="E70" s="68" t="s">
        <v>222</v>
      </c>
      <c r="F70" s="68" t="s">
        <v>214</v>
      </c>
      <c r="G70" s="68" t="s">
        <v>223</v>
      </c>
      <c r="H70" s="68" t="s">
        <v>224</v>
      </c>
      <c r="I70" s="68" t="s">
        <v>225</v>
      </c>
      <c r="J70" s="60"/>
      <c r="K70" s="324"/>
      <c r="L70" s="326"/>
    </row>
    <row r="71" spans="1:12" ht="126" customHeight="1" thickBot="1" x14ac:dyDescent="0.25">
      <c r="A71" s="95" t="s">
        <v>226</v>
      </c>
      <c r="B71" s="70" t="s">
        <v>227</v>
      </c>
      <c r="C71" s="70" t="s">
        <v>228</v>
      </c>
      <c r="D71" s="70" t="s">
        <v>229</v>
      </c>
      <c r="E71" s="70" t="s">
        <v>230</v>
      </c>
      <c r="F71" s="70" t="s">
        <v>231</v>
      </c>
      <c r="G71" s="70" t="s">
        <v>232</v>
      </c>
      <c r="H71" s="94" t="s">
        <v>233</v>
      </c>
      <c r="I71" s="70" t="s">
        <v>50</v>
      </c>
      <c r="J71" s="70"/>
      <c r="K71" s="70" t="s">
        <v>200</v>
      </c>
      <c r="L71" s="71">
        <v>43641</v>
      </c>
    </row>
    <row r="72" spans="1:12" ht="173.45" customHeight="1" thickBot="1" x14ac:dyDescent="0.25">
      <c r="A72" s="89" t="s">
        <v>234</v>
      </c>
      <c r="B72" s="78" t="s">
        <v>235</v>
      </c>
      <c r="C72" s="78" t="s">
        <v>236</v>
      </c>
      <c r="D72" s="78" t="s">
        <v>221</v>
      </c>
      <c r="E72" s="78" t="s">
        <v>222</v>
      </c>
      <c r="F72" s="78" t="s">
        <v>214</v>
      </c>
      <c r="G72" s="78" t="s">
        <v>237</v>
      </c>
      <c r="H72" s="78" t="s">
        <v>224</v>
      </c>
      <c r="I72" s="61"/>
      <c r="J72" s="66"/>
      <c r="K72" s="328"/>
      <c r="L72" s="329"/>
    </row>
    <row r="73" spans="1:12" ht="16.5" thickBot="1" x14ac:dyDescent="0.25">
      <c r="A73" s="366" t="s">
        <v>238</v>
      </c>
      <c r="B73" s="367"/>
      <c r="C73" s="367"/>
      <c r="D73" s="367"/>
      <c r="E73" s="367"/>
      <c r="F73" s="367"/>
      <c r="G73" s="367"/>
      <c r="H73" s="367"/>
      <c r="I73" s="367"/>
      <c r="J73" s="367"/>
      <c r="K73" s="367"/>
      <c r="L73" s="368"/>
    </row>
    <row r="74" spans="1:12" ht="400.9" customHeight="1" x14ac:dyDescent="0.2">
      <c r="A74" s="81" t="s">
        <v>239</v>
      </c>
      <c r="B74" s="62" t="s">
        <v>240</v>
      </c>
      <c r="C74" s="62" t="s">
        <v>241</v>
      </c>
      <c r="D74" s="62" t="s">
        <v>242</v>
      </c>
      <c r="E74" s="62" t="s">
        <v>243</v>
      </c>
      <c r="F74" s="63" t="s">
        <v>244</v>
      </c>
      <c r="G74" s="63" t="s">
        <v>245</v>
      </c>
      <c r="H74" s="63" t="s">
        <v>246</v>
      </c>
      <c r="I74" s="63" t="s">
        <v>247</v>
      </c>
      <c r="J74" s="62"/>
      <c r="K74" s="377" t="s">
        <v>248</v>
      </c>
      <c r="L74" s="360">
        <v>43636</v>
      </c>
    </row>
    <row r="75" spans="1:12" ht="360" x14ac:dyDescent="0.2">
      <c r="A75" s="82" t="s">
        <v>249</v>
      </c>
      <c r="B75" s="59" t="s">
        <v>250</v>
      </c>
      <c r="C75" s="59" t="s">
        <v>251</v>
      </c>
      <c r="D75" s="59" t="s">
        <v>242</v>
      </c>
      <c r="E75" s="59" t="s">
        <v>243</v>
      </c>
      <c r="F75" s="60" t="s">
        <v>244</v>
      </c>
      <c r="G75" s="59" t="s">
        <v>252</v>
      </c>
      <c r="H75" s="60" t="s">
        <v>246</v>
      </c>
      <c r="I75" s="60" t="s">
        <v>247</v>
      </c>
      <c r="J75" s="59"/>
      <c r="K75" s="378"/>
      <c r="L75" s="361"/>
    </row>
    <row r="76" spans="1:12" ht="409.15" customHeight="1" thickBot="1" x14ac:dyDescent="0.25">
      <c r="A76" s="83" t="s">
        <v>253</v>
      </c>
      <c r="B76" s="61" t="s">
        <v>254</v>
      </c>
      <c r="C76" s="61" t="s">
        <v>251</v>
      </c>
      <c r="D76" s="61" t="s">
        <v>242</v>
      </c>
      <c r="E76" s="61" t="s">
        <v>255</v>
      </c>
      <c r="F76" s="66" t="s">
        <v>256</v>
      </c>
      <c r="G76" s="61" t="s">
        <v>257</v>
      </c>
      <c r="H76" s="61" t="s">
        <v>258</v>
      </c>
      <c r="I76" s="66" t="s">
        <v>247</v>
      </c>
      <c r="J76" s="61"/>
      <c r="K76" s="379"/>
      <c r="L76" s="362"/>
    </row>
    <row r="77" spans="1:12" ht="296.45" customHeight="1" x14ac:dyDescent="0.2">
      <c r="A77" s="81" t="s">
        <v>222</v>
      </c>
      <c r="B77" s="62" t="s">
        <v>259</v>
      </c>
      <c r="C77" s="62" t="s">
        <v>260</v>
      </c>
      <c r="D77" s="79" t="s">
        <v>261</v>
      </c>
      <c r="E77" s="62" t="s">
        <v>262</v>
      </c>
      <c r="F77" s="62" t="s">
        <v>263</v>
      </c>
      <c r="G77" s="62" t="s">
        <v>264</v>
      </c>
      <c r="H77" s="62" t="s">
        <v>222</v>
      </c>
      <c r="I77" s="62" t="s">
        <v>265</v>
      </c>
      <c r="J77" s="62"/>
      <c r="K77" s="387" t="s">
        <v>248</v>
      </c>
      <c r="L77" s="389">
        <v>43636</v>
      </c>
    </row>
    <row r="78" spans="1:12" ht="323.45" customHeight="1" x14ac:dyDescent="0.2">
      <c r="A78" s="82" t="s">
        <v>266</v>
      </c>
      <c r="B78" s="59" t="s">
        <v>267</v>
      </c>
      <c r="C78" s="59" t="s">
        <v>260</v>
      </c>
      <c r="D78" s="72" t="s">
        <v>268</v>
      </c>
      <c r="E78" s="59" t="s">
        <v>262</v>
      </c>
      <c r="F78" s="59" t="s">
        <v>263</v>
      </c>
      <c r="G78" s="59" t="s">
        <v>264</v>
      </c>
      <c r="H78" s="59" t="s">
        <v>266</v>
      </c>
      <c r="I78" s="59" t="s">
        <v>265</v>
      </c>
      <c r="J78" s="59"/>
      <c r="K78" s="388"/>
      <c r="L78" s="390"/>
    </row>
    <row r="79" spans="1:12" ht="323.45" customHeight="1" x14ac:dyDescent="0.2">
      <c r="A79" s="82" t="s">
        <v>269</v>
      </c>
      <c r="B79" s="59" t="s">
        <v>270</v>
      </c>
      <c r="C79" s="59" t="s">
        <v>271</v>
      </c>
      <c r="D79" s="59" t="s">
        <v>272</v>
      </c>
      <c r="E79" s="59" t="s">
        <v>273</v>
      </c>
      <c r="F79" s="59" t="s">
        <v>274</v>
      </c>
      <c r="G79" s="59" t="s">
        <v>275</v>
      </c>
      <c r="H79" s="59" t="s">
        <v>276</v>
      </c>
      <c r="I79" s="59" t="s">
        <v>277</v>
      </c>
      <c r="J79" s="59"/>
      <c r="K79" s="388"/>
      <c r="L79" s="390"/>
    </row>
    <row r="80" spans="1:12" ht="323.45" customHeight="1" x14ac:dyDescent="0.2">
      <c r="A80" s="82" t="s">
        <v>278</v>
      </c>
      <c r="B80" s="59" t="s">
        <v>279</v>
      </c>
      <c r="C80" s="59" t="s">
        <v>271</v>
      </c>
      <c r="D80" s="59" t="s">
        <v>280</v>
      </c>
      <c r="E80" s="59" t="s">
        <v>273</v>
      </c>
      <c r="F80" s="59" t="s">
        <v>274</v>
      </c>
      <c r="G80" s="59" t="s">
        <v>281</v>
      </c>
      <c r="H80" s="59" t="s">
        <v>276</v>
      </c>
      <c r="I80" s="59" t="s">
        <v>277</v>
      </c>
      <c r="J80" s="59"/>
      <c r="K80" s="388"/>
      <c r="L80" s="390"/>
    </row>
    <row r="81" spans="1:12" ht="323.45" customHeight="1" x14ac:dyDescent="0.2">
      <c r="A81" s="92" t="s">
        <v>282</v>
      </c>
      <c r="B81" s="59" t="s">
        <v>283</v>
      </c>
      <c r="C81" s="60" t="s">
        <v>284</v>
      </c>
      <c r="D81" s="59" t="s">
        <v>285</v>
      </c>
      <c r="E81" s="59" t="s">
        <v>286</v>
      </c>
      <c r="F81" s="59" t="s">
        <v>287</v>
      </c>
      <c r="G81" s="59" t="s">
        <v>288</v>
      </c>
      <c r="H81" s="59" t="s">
        <v>289</v>
      </c>
      <c r="I81" s="59" t="s">
        <v>290</v>
      </c>
      <c r="J81" s="60"/>
      <c r="K81" s="388"/>
      <c r="L81" s="390"/>
    </row>
    <row r="82" spans="1:12" ht="323.45" customHeight="1" x14ac:dyDescent="0.2">
      <c r="A82" s="92" t="s">
        <v>291</v>
      </c>
      <c r="B82" s="59" t="s">
        <v>292</v>
      </c>
      <c r="C82" s="60" t="s">
        <v>284</v>
      </c>
      <c r="D82" s="59" t="s">
        <v>285</v>
      </c>
      <c r="E82" s="59" t="s">
        <v>286</v>
      </c>
      <c r="F82" s="59" t="s">
        <v>287</v>
      </c>
      <c r="G82" s="59" t="s">
        <v>288</v>
      </c>
      <c r="H82" s="60" t="s">
        <v>293</v>
      </c>
      <c r="I82" s="59" t="s">
        <v>294</v>
      </c>
      <c r="J82" s="60"/>
      <c r="K82" s="388"/>
      <c r="L82" s="390"/>
    </row>
    <row r="83" spans="1:12" ht="323.45" customHeight="1" x14ac:dyDescent="0.2">
      <c r="A83" s="92" t="s">
        <v>295</v>
      </c>
      <c r="B83" s="74" t="s">
        <v>296</v>
      </c>
      <c r="C83" s="59" t="s">
        <v>251</v>
      </c>
      <c r="D83" s="59" t="s">
        <v>297</v>
      </c>
      <c r="E83" s="59" t="s">
        <v>286</v>
      </c>
      <c r="F83" s="59" t="s">
        <v>287</v>
      </c>
      <c r="G83" s="59" t="s">
        <v>288</v>
      </c>
      <c r="H83" s="60" t="s">
        <v>298</v>
      </c>
      <c r="I83" s="74" t="s">
        <v>299</v>
      </c>
      <c r="J83" s="60"/>
      <c r="K83" s="388"/>
      <c r="L83" s="390"/>
    </row>
    <row r="84" spans="1:12" ht="323.45" customHeight="1" x14ac:dyDescent="0.2">
      <c r="A84" s="92" t="s">
        <v>300</v>
      </c>
      <c r="B84" s="59" t="s">
        <v>301</v>
      </c>
      <c r="C84" s="59" t="s">
        <v>251</v>
      </c>
      <c r="D84" s="59" t="s">
        <v>302</v>
      </c>
      <c r="E84" s="59" t="s">
        <v>286</v>
      </c>
      <c r="F84" s="59" t="s">
        <v>287</v>
      </c>
      <c r="G84" s="59" t="s">
        <v>288</v>
      </c>
      <c r="H84" s="60" t="s">
        <v>298</v>
      </c>
      <c r="I84" s="74" t="s">
        <v>299</v>
      </c>
      <c r="J84" s="60"/>
      <c r="K84" s="388"/>
      <c r="L84" s="390"/>
    </row>
    <row r="85" spans="1:12" ht="323.45" customHeight="1" x14ac:dyDescent="0.2">
      <c r="A85" s="92" t="s">
        <v>303</v>
      </c>
      <c r="B85" s="72" t="s">
        <v>304</v>
      </c>
      <c r="C85" s="73" t="s">
        <v>305</v>
      </c>
      <c r="D85" s="72" t="s">
        <v>306</v>
      </c>
      <c r="E85" s="72" t="s">
        <v>307</v>
      </c>
      <c r="F85" s="73" t="s">
        <v>308</v>
      </c>
      <c r="G85" s="73" t="s">
        <v>309</v>
      </c>
      <c r="H85" s="73" t="s">
        <v>246</v>
      </c>
      <c r="I85" s="72" t="s">
        <v>310</v>
      </c>
      <c r="J85" s="60"/>
      <c r="K85" s="388"/>
      <c r="L85" s="390"/>
    </row>
    <row r="86" spans="1:12" ht="80.45" customHeight="1" thickBot="1" x14ac:dyDescent="0.25">
      <c r="A86" s="83" t="s">
        <v>311</v>
      </c>
      <c r="B86" s="61" t="s">
        <v>312</v>
      </c>
      <c r="C86" s="61" t="s">
        <v>260</v>
      </c>
      <c r="D86" s="80" t="s">
        <v>268</v>
      </c>
      <c r="E86" s="61" t="s">
        <v>262</v>
      </c>
      <c r="F86" s="61" t="s">
        <v>264</v>
      </c>
      <c r="G86" s="61" t="s">
        <v>264</v>
      </c>
      <c r="H86" s="61" t="s">
        <v>311</v>
      </c>
      <c r="I86" s="61" t="s">
        <v>265</v>
      </c>
      <c r="J86" s="61"/>
      <c r="K86" s="391"/>
      <c r="L86" s="392"/>
    </row>
    <row r="87" spans="1:12" ht="16.5" customHeight="1" thickBot="1" x14ac:dyDescent="0.25">
      <c r="A87" s="374" t="s">
        <v>313</v>
      </c>
      <c r="B87" s="375"/>
      <c r="C87" s="375"/>
      <c r="D87" s="375"/>
      <c r="E87" s="375"/>
      <c r="F87" s="375"/>
      <c r="G87" s="375"/>
      <c r="H87" s="375"/>
      <c r="I87" s="375"/>
      <c r="J87" s="375"/>
      <c r="K87" s="375"/>
      <c r="L87" s="376"/>
    </row>
    <row r="88" spans="1:12" ht="157.9" customHeight="1" x14ac:dyDescent="0.2">
      <c r="A88" s="81" t="s">
        <v>126</v>
      </c>
      <c r="B88" s="62" t="s">
        <v>97</v>
      </c>
      <c r="C88" s="62" t="s">
        <v>98</v>
      </c>
      <c r="D88" s="62" t="s">
        <v>99</v>
      </c>
      <c r="E88" s="62" t="s">
        <v>87</v>
      </c>
      <c r="F88" s="62" t="s">
        <v>88</v>
      </c>
      <c r="G88" s="62" t="s">
        <v>100</v>
      </c>
      <c r="H88" s="62" t="s">
        <v>90</v>
      </c>
      <c r="I88" s="62" t="s">
        <v>91</v>
      </c>
      <c r="J88" s="62"/>
      <c r="K88" s="387" t="s">
        <v>248</v>
      </c>
      <c r="L88" s="389">
        <v>43636</v>
      </c>
    </row>
    <row r="89" spans="1:12" ht="116.45" customHeight="1" x14ac:dyDescent="0.2">
      <c r="A89" s="91" t="s">
        <v>314</v>
      </c>
      <c r="B89" s="59" t="s">
        <v>315</v>
      </c>
      <c r="C89" s="59" t="s">
        <v>316</v>
      </c>
      <c r="D89" s="59" t="s">
        <v>317</v>
      </c>
      <c r="E89" s="59" t="s">
        <v>318</v>
      </c>
      <c r="F89" s="59" t="s">
        <v>319</v>
      </c>
      <c r="G89" s="59" t="s">
        <v>320</v>
      </c>
      <c r="H89" s="59" t="s">
        <v>321</v>
      </c>
      <c r="I89" s="59" t="s">
        <v>322</v>
      </c>
      <c r="J89" s="59" t="s">
        <v>323</v>
      </c>
      <c r="K89" s="388"/>
      <c r="L89" s="390"/>
    </row>
    <row r="90" spans="1:12" ht="259.14999999999998" customHeight="1" x14ac:dyDescent="0.2">
      <c r="A90" s="91" t="s">
        <v>324</v>
      </c>
      <c r="B90" s="59" t="s">
        <v>325</v>
      </c>
      <c r="C90" s="59" t="s">
        <v>326</v>
      </c>
      <c r="D90" s="59" t="s">
        <v>327</v>
      </c>
      <c r="E90" s="59" t="s">
        <v>318</v>
      </c>
      <c r="F90" s="59" t="s">
        <v>319</v>
      </c>
      <c r="G90" s="59" t="s">
        <v>328</v>
      </c>
      <c r="H90" s="59" t="s">
        <v>321</v>
      </c>
      <c r="I90" s="59" t="s">
        <v>329</v>
      </c>
      <c r="J90" s="59" t="s">
        <v>323</v>
      </c>
      <c r="K90" s="388"/>
      <c r="L90" s="390"/>
    </row>
    <row r="91" spans="1:12" ht="409.15" customHeight="1" x14ac:dyDescent="0.2">
      <c r="A91" s="91" t="s">
        <v>330</v>
      </c>
      <c r="B91" s="59" t="s">
        <v>331</v>
      </c>
      <c r="C91" s="59" t="s">
        <v>332</v>
      </c>
      <c r="D91" s="59" t="s">
        <v>333</v>
      </c>
      <c r="E91" s="59" t="s">
        <v>334</v>
      </c>
      <c r="F91" s="59" t="s">
        <v>335</v>
      </c>
      <c r="G91" s="59" t="s">
        <v>336</v>
      </c>
      <c r="H91" s="59" t="s">
        <v>330</v>
      </c>
      <c r="I91" s="59" t="s">
        <v>337</v>
      </c>
      <c r="J91" s="59" t="s">
        <v>323</v>
      </c>
      <c r="K91" s="388"/>
      <c r="L91" s="390"/>
    </row>
    <row r="92" spans="1:12" ht="360" customHeight="1" x14ac:dyDescent="0.2">
      <c r="A92" s="91" t="s">
        <v>338</v>
      </c>
      <c r="B92" s="59" t="s">
        <v>339</v>
      </c>
      <c r="C92" s="59" t="s">
        <v>340</v>
      </c>
      <c r="D92" s="59" t="s">
        <v>341</v>
      </c>
      <c r="E92" s="59" t="s">
        <v>318</v>
      </c>
      <c r="F92" s="59" t="s">
        <v>342</v>
      </c>
      <c r="G92" s="59" t="s">
        <v>343</v>
      </c>
      <c r="H92" s="59" t="s">
        <v>321</v>
      </c>
      <c r="I92" s="59" t="s">
        <v>344</v>
      </c>
      <c r="J92" s="59" t="s">
        <v>345</v>
      </c>
      <c r="K92" s="388"/>
      <c r="L92" s="390"/>
    </row>
    <row r="93" spans="1:12" ht="180" customHeight="1" thickBot="1" x14ac:dyDescent="0.25">
      <c r="A93" s="91" t="s">
        <v>346</v>
      </c>
      <c r="B93" s="59" t="s">
        <v>347</v>
      </c>
      <c r="C93" s="59" t="s">
        <v>348</v>
      </c>
      <c r="D93" s="59" t="s">
        <v>349</v>
      </c>
      <c r="E93" s="59" t="s">
        <v>318</v>
      </c>
      <c r="F93" s="59" t="s">
        <v>350</v>
      </c>
      <c r="G93" s="59" t="s">
        <v>343</v>
      </c>
      <c r="H93" s="59" t="s">
        <v>321</v>
      </c>
      <c r="I93" s="59" t="s">
        <v>351</v>
      </c>
      <c r="J93" s="59" t="s">
        <v>323</v>
      </c>
      <c r="K93" s="388"/>
      <c r="L93" s="390"/>
    </row>
    <row r="94" spans="1:12" ht="60" x14ac:dyDescent="0.2">
      <c r="A94" s="81" t="s">
        <v>352</v>
      </c>
      <c r="B94" s="62" t="s">
        <v>353</v>
      </c>
      <c r="C94" s="62" t="s">
        <v>354</v>
      </c>
      <c r="D94" s="62" t="s">
        <v>27</v>
      </c>
      <c r="E94" s="62" t="s">
        <v>355</v>
      </c>
      <c r="F94" s="142" t="s">
        <v>356</v>
      </c>
      <c r="G94" s="142" t="s">
        <v>357</v>
      </c>
      <c r="H94" s="142" t="s">
        <v>358</v>
      </c>
      <c r="I94" s="142" t="s">
        <v>358</v>
      </c>
      <c r="J94" s="62"/>
      <c r="K94" s="45" t="s">
        <v>34</v>
      </c>
      <c r="L94" s="143">
        <v>43805</v>
      </c>
    </row>
    <row r="95" spans="1:12" ht="15.75" x14ac:dyDescent="0.2">
      <c r="A95" s="140"/>
      <c r="B95" s="139"/>
      <c r="C95" s="139"/>
      <c r="D95" s="139"/>
      <c r="E95" s="139"/>
      <c r="F95" s="141"/>
      <c r="G95" s="141"/>
      <c r="H95" s="141"/>
      <c r="I95" s="141"/>
      <c r="J95" s="139"/>
    </row>
  </sheetData>
  <mergeCells count="38">
    <mergeCell ref="A87:L87"/>
    <mergeCell ref="K88:K93"/>
    <mergeCell ref="L88:L93"/>
    <mergeCell ref="K74:K76"/>
    <mergeCell ref="L74:L76"/>
    <mergeCell ref="K77:K86"/>
    <mergeCell ref="L77:L86"/>
    <mergeCell ref="A73:L73"/>
    <mergeCell ref="L27:L35"/>
    <mergeCell ref="K27:K35"/>
    <mergeCell ref="K37:K40"/>
    <mergeCell ref="L37:L40"/>
    <mergeCell ref="K42:K46"/>
    <mergeCell ref="L42:L46"/>
    <mergeCell ref="K56:K59"/>
    <mergeCell ref="L56:L59"/>
    <mergeCell ref="A47:L47"/>
    <mergeCell ref="A55:L55"/>
    <mergeCell ref="A60:L60"/>
    <mergeCell ref="A66:L66"/>
    <mergeCell ref="K48:K54"/>
    <mergeCell ref="L48:L54"/>
    <mergeCell ref="K61:K65"/>
    <mergeCell ref="L61:L65"/>
    <mergeCell ref="A26:L26"/>
    <mergeCell ref="A36:L36"/>
    <mergeCell ref="A41:L41"/>
    <mergeCell ref="A1:B1"/>
    <mergeCell ref="A2:B2"/>
    <mergeCell ref="D5:E5"/>
    <mergeCell ref="D6:E6"/>
    <mergeCell ref="A10:L10"/>
    <mergeCell ref="L21:L25"/>
    <mergeCell ref="L13:L19"/>
    <mergeCell ref="K13:K19"/>
    <mergeCell ref="K21:K25"/>
    <mergeCell ref="A12:L12"/>
    <mergeCell ref="A20:L20"/>
  </mergeCells>
  <hyperlinks>
    <hyperlink ref="D6" r:id="rId1"/>
  </hyperlinks>
  <pageMargins left="0.25" right="0.25" top="0.75" bottom="0.75" header="0.3" footer="0.3"/>
  <pageSetup paperSize="17" scale="44" fitToHeight="0"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41"/>
  <sheetViews>
    <sheetView zoomScale="80" zoomScaleNormal="80" workbookViewId="0">
      <selection activeCell="G17" sqref="G17"/>
    </sheetView>
  </sheetViews>
  <sheetFormatPr defaultColWidth="9.28515625" defaultRowHeight="12.75" x14ac:dyDescent="0.2"/>
  <cols>
    <col min="1" max="1" width="5.42578125" style="1" customWidth="1"/>
    <col min="2" max="2" width="26.7109375" style="2" customWidth="1"/>
    <col min="3" max="3" width="69.140625" style="2" bestFit="1" customWidth="1"/>
    <col min="4" max="4" width="25.85546875" style="2" bestFit="1" customWidth="1"/>
    <col min="5" max="5" width="26.7109375" style="1" bestFit="1" customWidth="1"/>
    <col min="6" max="6" width="22.140625" style="1" bestFit="1" customWidth="1"/>
    <col min="7" max="7" width="31.42578125" style="1" bestFit="1" customWidth="1"/>
    <col min="8" max="8" width="41.5703125" style="1" bestFit="1" customWidth="1"/>
    <col min="9" max="9" width="29.85546875" style="3" bestFit="1" customWidth="1"/>
    <col min="10" max="10" width="27.28515625" style="1" bestFit="1" customWidth="1"/>
    <col min="11" max="11" width="18.140625" style="1" customWidth="1"/>
    <col min="12" max="12" width="13.7109375" style="1" customWidth="1"/>
    <col min="13" max="13" width="12.28515625" style="1" customWidth="1"/>
    <col min="14" max="14" width="17.7109375" style="2" customWidth="1"/>
    <col min="15" max="15" width="14.28515625" style="1" customWidth="1"/>
    <col min="16" max="16" width="18.7109375" style="2" customWidth="1"/>
    <col min="17" max="17" width="21.28515625" style="1" customWidth="1"/>
    <col min="18" max="18" width="16.42578125" style="1" customWidth="1"/>
    <col min="19" max="16384" width="9.28515625" style="1"/>
  </cols>
  <sheetData>
    <row r="2" spans="2:20" ht="27.6" customHeight="1" x14ac:dyDescent="0.3">
      <c r="B2" s="396" t="s">
        <v>0</v>
      </c>
      <c r="C2" s="396"/>
    </row>
    <row r="3" spans="2:20" ht="18" customHeight="1" x14ac:dyDescent="0.3">
      <c r="B3" s="397" t="s">
        <v>359</v>
      </c>
      <c r="C3" s="398"/>
    </row>
    <row r="5" spans="2:20" ht="20.65" customHeight="1" x14ac:dyDescent="0.2">
      <c r="B5" s="4" t="s">
        <v>4</v>
      </c>
      <c r="C5" s="5"/>
      <c r="E5" s="399" t="s">
        <v>5</v>
      </c>
      <c r="F5" s="399"/>
    </row>
    <row r="6" spans="2:20" ht="15" x14ac:dyDescent="0.25">
      <c r="B6" s="6"/>
      <c r="C6" s="5" t="s">
        <v>360</v>
      </c>
      <c r="D6" s="7"/>
      <c r="E6" s="400" t="s">
        <v>7</v>
      </c>
      <c r="F6" s="400"/>
    </row>
    <row r="7" spans="2:20" x14ac:dyDescent="0.2">
      <c r="B7" s="8"/>
      <c r="C7" s="5" t="s">
        <v>361</v>
      </c>
      <c r="D7" s="7"/>
    </row>
    <row r="8" spans="2:20" x14ac:dyDescent="0.2">
      <c r="B8" s="9"/>
      <c r="C8" s="5" t="s">
        <v>8</v>
      </c>
      <c r="D8" s="7"/>
    </row>
    <row r="9" spans="2:20" x14ac:dyDescent="0.2">
      <c r="B9" s="40" t="s">
        <v>9</v>
      </c>
      <c r="C9" s="11"/>
    </row>
    <row r="10" spans="2:20" x14ac:dyDescent="0.2">
      <c r="C10" s="11"/>
    </row>
    <row r="11" spans="2:20" ht="25.5" customHeight="1" x14ac:dyDescent="0.2">
      <c r="B11" s="401" t="s">
        <v>10</v>
      </c>
      <c r="C11" s="402"/>
      <c r="D11" s="402"/>
      <c r="E11" s="402"/>
      <c r="F11" s="402"/>
      <c r="G11" s="402"/>
      <c r="H11" s="402"/>
      <c r="I11" s="402"/>
      <c r="J11" s="403"/>
      <c r="K11" s="393" t="s">
        <v>362</v>
      </c>
      <c r="L11" s="395"/>
      <c r="M11" s="393" t="s">
        <v>363</v>
      </c>
      <c r="N11" s="394"/>
      <c r="O11" s="395"/>
      <c r="P11" s="394" t="s">
        <v>364</v>
      </c>
      <c r="Q11" s="395"/>
    </row>
    <row r="12" spans="2:20" ht="65.650000000000006" customHeight="1" x14ac:dyDescent="0.2">
      <c r="B12" s="12" t="s">
        <v>11</v>
      </c>
      <c r="C12" s="12" t="s">
        <v>12</v>
      </c>
      <c r="D12" s="12" t="s">
        <v>13</v>
      </c>
      <c r="E12" s="12" t="s">
        <v>14</v>
      </c>
      <c r="F12" s="12" t="s">
        <v>365</v>
      </c>
      <c r="G12" s="12" t="s">
        <v>16</v>
      </c>
      <c r="H12" s="12" t="s">
        <v>17</v>
      </c>
      <c r="I12" s="9" t="s">
        <v>18</v>
      </c>
      <c r="J12" s="9" t="s">
        <v>19</v>
      </c>
      <c r="K12" s="13" t="s">
        <v>366</v>
      </c>
      <c r="L12" s="9" t="s">
        <v>367</v>
      </c>
      <c r="M12" s="9" t="s">
        <v>368</v>
      </c>
      <c r="N12" s="9" t="s">
        <v>369</v>
      </c>
      <c r="O12" s="9" t="s">
        <v>370</v>
      </c>
      <c r="P12" s="9" t="s">
        <v>371</v>
      </c>
      <c r="Q12" s="9" t="s">
        <v>372</v>
      </c>
      <c r="R12" s="331" t="s">
        <v>373</v>
      </c>
      <c r="S12" s="41" t="s">
        <v>374</v>
      </c>
      <c r="T12" s="41" t="s">
        <v>375</v>
      </c>
    </row>
    <row r="13" spans="2:20" s="14" customFormat="1" ht="75" x14ac:dyDescent="0.3">
      <c r="B13" s="128" t="s">
        <v>24</v>
      </c>
      <c r="C13" s="129" t="s">
        <v>25</v>
      </c>
      <c r="D13" s="129" t="s">
        <v>26</v>
      </c>
      <c r="E13" s="129" t="s">
        <v>27</v>
      </c>
      <c r="F13" s="129" t="s">
        <v>28</v>
      </c>
      <c r="G13" s="130" t="s">
        <v>29</v>
      </c>
      <c r="H13" s="130" t="s">
        <v>30</v>
      </c>
      <c r="I13" s="130" t="s">
        <v>31</v>
      </c>
      <c r="J13" s="130" t="s">
        <v>32</v>
      </c>
      <c r="K13" s="156" t="s">
        <v>376</v>
      </c>
      <c r="L13" s="157"/>
      <c r="M13" s="158"/>
      <c r="N13" s="158"/>
      <c r="O13" s="158"/>
      <c r="P13" s="127"/>
      <c r="Q13" s="127"/>
      <c r="R13" s="18"/>
      <c r="S13" s="21"/>
      <c r="T13" s="21"/>
    </row>
    <row r="14" spans="2:20" s="14" customFormat="1" ht="75" x14ac:dyDescent="0.2">
      <c r="B14" s="128" t="s">
        <v>37</v>
      </c>
      <c r="C14" s="129" t="s">
        <v>38</v>
      </c>
      <c r="D14" s="129" t="s">
        <v>39</v>
      </c>
      <c r="E14" s="129" t="s">
        <v>40</v>
      </c>
      <c r="F14" s="129" t="s">
        <v>41</v>
      </c>
      <c r="G14" s="129" t="s">
        <v>29</v>
      </c>
      <c r="H14" s="130" t="s">
        <v>30</v>
      </c>
      <c r="I14" s="130" t="s">
        <v>31</v>
      </c>
      <c r="J14" s="130" t="s">
        <v>42</v>
      </c>
      <c r="K14" s="137"/>
      <c r="L14" s="21"/>
      <c r="M14" s="18"/>
      <c r="N14" s="18"/>
      <c r="O14" s="18"/>
      <c r="P14" s="18"/>
      <c r="Q14" s="15"/>
      <c r="R14" s="18"/>
      <c r="S14" s="21"/>
      <c r="T14" s="21"/>
    </row>
    <row r="15" spans="2:20" s="14" customFormat="1" ht="45" x14ac:dyDescent="0.2">
      <c r="B15" s="128" t="s">
        <v>54</v>
      </c>
      <c r="C15" s="129" t="s">
        <v>55</v>
      </c>
      <c r="D15" s="129" t="s">
        <v>26</v>
      </c>
      <c r="E15" s="129" t="s">
        <v>56</v>
      </c>
      <c r="F15" s="129" t="s">
        <v>57</v>
      </c>
      <c r="G15" s="129" t="s">
        <v>29</v>
      </c>
      <c r="H15" s="129" t="s">
        <v>30</v>
      </c>
      <c r="I15" s="129" t="s">
        <v>58</v>
      </c>
      <c r="J15" s="129" t="s">
        <v>59</v>
      </c>
      <c r="K15" s="18"/>
      <c r="L15" s="18"/>
      <c r="M15" s="18"/>
      <c r="N15" s="18"/>
      <c r="O15" s="18"/>
      <c r="P15" s="15"/>
      <c r="Q15" s="18"/>
      <c r="R15" s="21"/>
      <c r="S15" s="21"/>
    </row>
    <row r="16" spans="2:20" s="14" customFormat="1" ht="45" x14ac:dyDescent="0.2">
      <c r="B16" s="128" t="s">
        <v>60</v>
      </c>
      <c r="C16" s="129" t="s">
        <v>61</v>
      </c>
      <c r="D16" s="129" t="s">
        <v>26</v>
      </c>
      <c r="E16" s="129" t="s">
        <v>56</v>
      </c>
      <c r="F16" s="129" t="s">
        <v>57</v>
      </c>
      <c r="G16" s="129" t="s">
        <v>29</v>
      </c>
      <c r="H16" s="129" t="s">
        <v>30</v>
      </c>
      <c r="I16" s="129" t="s">
        <v>58</v>
      </c>
      <c r="J16" s="129" t="s">
        <v>59</v>
      </c>
      <c r="K16" s="18"/>
      <c r="L16" s="18"/>
      <c r="M16" s="18"/>
      <c r="N16" s="18"/>
      <c r="O16" s="18"/>
      <c r="P16" s="15"/>
      <c r="Q16" s="18"/>
      <c r="R16" s="21"/>
      <c r="S16" s="21"/>
    </row>
    <row r="17" spans="2:20" s="14" customFormat="1" ht="15.75" x14ac:dyDescent="0.25">
      <c r="B17" s="131" t="s">
        <v>63</v>
      </c>
      <c r="C17" s="132" t="s">
        <v>377</v>
      </c>
      <c r="D17" s="132" t="s">
        <v>65</v>
      </c>
      <c r="E17" s="132" t="s">
        <v>66</v>
      </c>
      <c r="F17" s="132" t="s">
        <v>67</v>
      </c>
      <c r="G17" s="132" t="s">
        <v>68</v>
      </c>
      <c r="H17" s="132" t="s">
        <v>69</v>
      </c>
      <c r="I17" s="133"/>
      <c r="J17" s="132"/>
      <c r="K17" s="18"/>
      <c r="L17" s="18"/>
      <c r="M17" s="18"/>
      <c r="N17" s="18"/>
      <c r="O17" s="18"/>
      <c r="P17" s="15"/>
      <c r="Q17" s="18"/>
      <c r="R17" s="21"/>
      <c r="S17" s="21"/>
    </row>
    <row r="18" spans="2:20" s="14" customFormat="1" ht="15.75" x14ac:dyDescent="0.25">
      <c r="B18" s="131" t="s">
        <v>70</v>
      </c>
      <c r="C18" s="132" t="s">
        <v>378</v>
      </c>
      <c r="D18" s="132" t="s">
        <v>65</v>
      </c>
      <c r="E18" s="132" t="s">
        <v>72</v>
      </c>
      <c r="F18" s="132" t="s">
        <v>73</v>
      </c>
      <c r="G18" s="132" t="s">
        <v>68</v>
      </c>
      <c r="H18" s="132" t="s">
        <v>74</v>
      </c>
      <c r="I18" s="133"/>
      <c r="J18" s="132"/>
      <c r="K18" s="18"/>
      <c r="L18" s="18"/>
      <c r="M18" s="18"/>
      <c r="N18" s="18"/>
      <c r="O18" s="18"/>
      <c r="P18" s="15"/>
      <c r="Q18" s="18"/>
      <c r="R18" s="21"/>
      <c r="S18" s="21"/>
    </row>
    <row r="19" spans="2:20" s="14" customFormat="1" ht="15.75" x14ac:dyDescent="0.25">
      <c r="B19" s="131" t="s">
        <v>75</v>
      </c>
      <c r="C19" s="132" t="s">
        <v>379</v>
      </c>
      <c r="D19" s="132" t="s">
        <v>65</v>
      </c>
      <c r="E19" s="132" t="s">
        <v>72</v>
      </c>
      <c r="F19" s="132" t="s">
        <v>76</v>
      </c>
      <c r="G19" s="132" t="s">
        <v>68</v>
      </c>
      <c r="H19" s="132" t="s">
        <v>77</v>
      </c>
      <c r="I19" s="133"/>
      <c r="J19" s="132"/>
      <c r="K19" s="18"/>
      <c r="L19" s="18"/>
      <c r="M19" s="18"/>
      <c r="N19" s="18"/>
      <c r="O19" s="18"/>
      <c r="P19" s="15"/>
      <c r="Q19" s="18"/>
      <c r="R19" s="21"/>
      <c r="S19" s="21"/>
    </row>
    <row r="20" spans="2:20" s="14" customFormat="1" ht="15.75" x14ac:dyDescent="0.25">
      <c r="B20" s="131" t="s">
        <v>78</v>
      </c>
      <c r="C20" s="132" t="s">
        <v>380</v>
      </c>
      <c r="D20" s="132" t="s">
        <v>65</v>
      </c>
      <c r="E20" s="132" t="s">
        <v>79</v>
      </c>
      <c r="F20" s="132" t="s">
        <v>76</v>
      </c>
      <c r="G20" s="132" t="s">
        <v>68</v>
      </c>
      <c r="H20" s="132" t="s">
        <v>80</v>
      </c>
      <c r="I20" s="133"/>
      <c r="J20" s="132"/>
      <c r="K20" s="18"/>
      <c r="L20" s="18"/>
      <c r="M20" s="18"/>
      <c r="N20" s="18"/>
      <c r="O20" s="18"/>
      <c r="P20" s="15"/>
      <c r="Q20" s="18"/>
      <c r="R20" s="21"/>
      <c r="S20" s="21"/>
    </row>
    <row r="21" spans="2:20" s="14" customFormat="1" ht="60" x14ac:dyDescent="0.2">
      <c r="B21" s="147" t="s">
        <v>96</v>
      </c>
      <c r="C21" s="148" t="s">
        <v>97</v>
      </c>
      <c r="D21" s="148" t="s">
        <v>98</v>
      </c>
      <c r="E21" s="148" t="s">
        <v>99</v>
      </c>
      <c r="F21" s="148" t="s">
        <v>87</v>
      </c>
      <c r="G21" s="148" t="s">
        <v>88</v>
      </c>
      <c r="H21" s="148" t="s">
        <v>100</v>
      </c>
      <c r="I21" s="148" t="s">
        <v>90</v>
      </c>
      <c r="J21" s="148" t="s">
        <v>91</v>
      </c>
      <c r="K21" s="17"/>
      <c r="L21" s="18"/>
      <c r="M21" s="18"/>
      <c r="N21" s="18"/>
      <c r="O21" s="18"/>
      <c r="P21" s="18"/>
      <c r="Q21" s="15"/>
      <c r="R21" s="18"/>
      <c r="S21" s="21"/>
      <c r="T21" s="21"/>
    </row>
    <row r="22" spans="2:20" s="14" customFormat="1" ht="60" x14ac:dyDescent="0.2">
      <c r="B22" s="128" t="s">
        <v>101</v>
      </c>
      <c r="C22" s="129" t="s">
        <v>102</v>
      </c>
      <c r="D22" s="129" t="s">
        <v>103</v>
      </c>
      <c r="E22" s="129" t="s">
        <v>86</v>
      </c>
      <c r="F22" s="129" t="s">
        <v>87</v>
      </c>
      <c r="G22" s="130" t="s">
        <v>88</v>
      </c>
      <c r="H22" s="129" t="s">
        <v>104</v>
      </c>
      <c r="I22" s="129" t="s">
        <v>90</v>
      </c>
      <c r="J22" s="129" t="s">
        <v>91</v>
      </c>
      <c r="K22" s="17"/>
      <c r="L22" s="18"/>
      <c r="M22" s="18"/>
      <c r="N22" s="18"/>
      <c r="O22" s="18"/>
      <c r="P22" s="18"/>
      <c r="Q22" s="15"/>
      <c r="R22" s="18"/>
      <c r="S22" s="21"/>
      <c r="T22" s="21"/>
    </row>
    <row r="23" spans="2:20" s="14" customFormat="1" ht="60" x14ac:dyDescent="0.2">
      <c r="B23" s="147" t="s">
        <v>108</v>
      </c>
      <c r="C23" s="148" t="s">
        <v>97</v>
      </c>
      <c r="D23" s="148" t="s">
        <v>109</v>
      </c>
      <c r="E23" s="148" t="s">
        <v>86</v>
      </c>
      <c r="F23" s="148" t="s">
        <v>87</v>
      </c>
      <c r="G23" s="149" t="s">
        <v>88</v>
      </c>
      <c r="H23" s="148" t="s">
        <v>95</v>
      </c>
      <c r="I23" s="148" t="s">
        <v>90</v>
      </c>
      <c r="J23" s="148" t="s">
        <v>91</v>
      </c>
      <c r="K23" s="17"/>
      <c r="L23" s="18"/>
      <c r="M23" s="18"/>
      <c r="N23" s="18"/>
      <c r="O23" s="18"/>
      <c r="P23" s="18"/>
      <c r="Q23" s="15"/>
      <c r="R23" s="18"/>
      <c r="S23" s="21"/>
      <c r="T23" s="21"/>
    </row>
    <row r="24" spans="2:20" s="14" customFormat="1" ht="31.5" x14ac:dyDescent="0.2">
      <c r="B24" s="128" t="s">
        <v>83</v>
      </c>
      <c r="C24" s="129" t="s">
        <v>84</v>
      </c>
      <c r="D24" s="129" t="s">
        <v>85</v>
      </c>
      <c r="E24" s="129" t="s">
        <v>86</v>
      </c>
      <c r="F24" s="129" t="s">
        <v>87</v>
      </c>
      <c r="G24" s="130" t="s">
        <v>381</v>
      </c>
      <c r="H24" s="129" t="s">
        <v>382</v>
      </c>
      <c r="I24" s="129" t="s">
        <v>90</v>
      </c>
      <c r="J24" s="129" t="s">
        <v>383</v>
      </c>
      <c r="K24" s="150"/>
      <c r="L24" s="18"/>
      <c r="M24" s="18"/>
      <c r="N24" s="18"/>
      <c r="O24" s="18"/>
      <c r="P24" s="18"/>
      <c r="Q24" s="15"/>
      <c r="R24" s="18"/>
      <c r="S24" s="21"/>
      <c r="T24" s="21"/>
    </row>
    <row r="25" spans="2:20" s="14" customFormat="1" ht="60" x14ac:dyDescent="0.2">
      <c r="B25" s="147" t="s">
        <v>114</v>
      </c>
      <c r="C25" s="148" t="s">
        <v>97</v>
      </c>
      <c r="D25" s="148" t="s">
        <v>98</v>
      </c>
      <c r="E25" s="148" t="s">
        <v>115</v>
      </c>
      <c r="F25" s="148" t="s">
        <v>87</v>
      </c>
      <c r="G25" s="148" t="s">
        <v>88</v>
      </c>
      <c r="H25" s="148" t="s">
        <v>116</v>
      </c>
      <c r="I25" s="148" t="s">
        <v>90</v>
      </c>
      <c r="J25" s="148" t="s">
        <v>91</v>
      </c>
      <c r="K25" s="150"/>
      <c r="L25" s="18"/>
      <c r="M25" s="18"/>
      <c r="N25" s="18"/>
      <c r="O25" s="18"/>
      <c r="P25" s="18"/>
      <c r="Q25" s="15"/>
      <c r="R25" s="18"/>
      <c r="S25" s="21"/>
      <c r="T25" s="21"/>
    </row>
    <row r="26" spans="2:20" s="14" customFormat="1" ht="45" x14ac:dyDescent="0.2">
      <c r="B26" s="128" t="s">
        <v>128</v>
      </c>
      <c r="C26" s="129" t="s">
        <v>129</v>
      </c>
      <c r="D26" s="129" t="s">
        <v>130</v>
      </c>
      <c r="E26" s="129" t="s">
        <v>131</v>
      </c>
      <c r="F26" s="129" t="s">
        <v>87</v>
      </c>
      <c r="G26" s="130" t="s">
        <v>132</v>
      </c>
      <c r="H26" s="130" t="s">
        <v>133</v>
      </c>
      <c r="I26" s="130" t="s">
        <v>134</v>
      </c>
      <c r="J26" s="130" t="s">
        <v>135</v>
      </c>
      <c r="K26" s="151"/>
      <c r="L26" s="18"/>
      <c r="M26" s="18"/>
      <c r="N26" s="18"/>
      <c r="O26" s="18"/>
      <c r="P26" s="18"/>
      <c r="Q26" s="15"/>
      <c r="R26" s="18"/>
      <c r="S26" s="21"/>
      <c r="T26" s="21"/>
    </row>
    <row r="27" spans="2:20" s="14" customFormat="1" ht="45" x14ac:dyDescent="0.2">
      <c r="B27" s="128" t="s">
        <v>138</v>
      </c>
      <c r="C27" s="129" t="s">
        <v>139</v>
      </c>
      <c r="D27" s="129" t="s">
        <v>140</v>
      </c>
      <c r="E27" s="129" t="s">
        <v>141</v>
      </c>
      <c r="F27" s="129" t="s">
        <v>87</v>
      </c>
      <c r="G27" s="130" t="s">
        <v>132</v>
      </c>
      <c r="H27" s="130" t="s">
        <v>142</v>
      </c>
      <c r="I27" s="130" t="s">
        <v>134</v>
      </c>
      <c r="J27" s="129" t="s">
        <v>135</v>
      </c>
      <c r="K27" s="151"/>
      <c r="L27" s="18"/>
      <c r="M27" s="18"/>
      <c r="N27" s="18"/>
      <c r="O27" s="18"/>
      <c r="P27" s="18"/>
      <c r="Q27" s="15"/>
      <c r="R27" s="18"/>
      <c r="S27" s="21"/>
      <c r="T27" s="21"/>
    </row>
    <row r="28" spans="2:20" s="14" customFormat="1" ht="31.5" x14ac:dyDescent="0.2">
      <c r="B28" s="134" t="s">
        <v>384</v>
      </c>
      <c r="C28" s="135" t="s">
        <v>210</v>
      </c>
      <c r="D28" s="135" t="s">
        <v>211</v>
      </c>
      <c r="E28" s="135" t="s">
        <v>212</v>
      </c>
      <c r="F28" s="135" t="s">
        <v>213</v>
      </c>
      <c r="G28" s="135" t="s">
        <v>214</v>
      </c>
      <c r="H28" s="135" t="s">
        <v>215</v>
      </c>
      <c r="I28" s="135" t="s">
        <v>216</v>
      </c>
      <c r="J28" s="135" t="s">
        <v>217</v>
      </c>
      <c r="K28" s="17"/>
      <c r="L28" s="18"/>
      <c r="M28" s="19"/>
      <c r="N28" s="19"/>
      <c r="O28" s="19"/>
      <c r="P28" s="20"/>
      <c r="Q28" s="15"/>
      <c r="R28" s="21"/>
      <c r="S28" s="21"/>
      <c r="T28" s="21"/>
    </row>
    <row r="29" spans="2:20" s="14" customFormat="1" ht="47.25" x14ac:dyDescent="0.2">
      <c r="B29" s="134" t="s">
        <v>385</v>
      </c>
      <c r="C29" s="135" t="s">
        <v>210</v>
      </c>
      <c r="D29" s="135" t="s">
        <v>211</v>
      </c>
      <c r="E29" s="135" t="s">
        <v>212</v>
      </c>
      <c r="F29" s="135" t="s">
        <v>213</v>
      </c>
      <c r="G29" s="135" t="s">
        <v>214</v>
      </c>
      <c r="H29" s="135" t="s">
        <v>215</v>
      </c>
      <c r="I29" s="135" t="s">
        <v>216</v>
      </c>
      <c r="J29" s="135" t="s">
        <v>217</v>
      </c>
      <c r="K29" s="17"/>
      <c r="L29" s="18"/>
      <c r="M29" s="19"/>
      <c r="N29" s="19"/>
      <c r="O29" s="19"/>
      <c r="P29" s="20"/>
      <c r="Q29" s="15"/>
      <c r="R29" s="21"/>
      <c r="S29" s="21"/>
      <c r="T29" s="21"/>
    </row>
    <row r="30" spans="2:20" s="14" customFormat="1" ht="75" x14ac:dyDescent="0.2">
      <c r="B30" s="136" t="s">
        <v>234</v>
      </c>
      <c r="C30" s="135" t="s">
        <v>235</v>
      </c>
      <c r="D30" s="135" t="s">
        <v>236</v>
      </c>
      <c r="E30" s="135" t="s">
        <v>221</v>
      </c>
      <c r="F30" s="135" t="s">
        <v>222</v>
      </c>
      <c r="G30" s="135" t="s">
        <v>214</v>
      </c>
      <c r="H30" s="135" t="s">
        <v>237</v>
      </c>
      <c r="I30" s="135" t="s">
        <v>224</v>
      </c>
      <c r="J30" s="129"/>
      <c r="K30" s="17"/>
      <c r="L30" s="18"/>
      <c r="M30" s="19"/>
      <c r="N30" s="19"/>
      <c r="O30" s="19"/>
      <c r="P30" s="20"/>
      <c r="Q30" s="15"/>
      <c r="R30" s="21"/>
      <c r="S30" s="21"/>
      <c r="T30" s="21"/>
    </row>
    <row r="31" spans="2:20" s="14" customFormat="1" ht="90" x14ac:dyDescent="0.2">
      <c r="B31" s="128" t="s">
        <v>269</v>
      </c>
      <c r="C31" s="129" t="s">
        <v>270</v>
      </c>
      <c r="D31" s="129" t="s">
        <v>271</v>
      </c>
      <c r="E31" s="129" t="s">
        <v>272</v>
      </c>
      <c r="F31" s="129" t="s">
        <v>273</v>
      </c>
      <c r="G31" s="129" t="s">
        <v>274</v>
      </c>
      <c r="H31" s="129" t="s">
        <v>275</v>
      </c>
      <c r="I31" s="129" t="s">
        <v>276</v>
      </c>
      <c r="J31" s="129" t="s">
        <v>277</v>
      </c>
      <c r="K31" s="17"/>
      <c r="L31" s="18"/>
      <c r="M31" s="19"/>
      <c r="N31" s="19"/>
      <c r="O31" s="19"/>
      <c r="P31" s="20"/>
      <c r="Q31" s="15"/>
      <c r="R31" s="21"/>
      <c r="S31" s="21"/>
      <c r="T31" s="21"/>
    </row>
    <row r="32" spans="2:20" s="14" customFormat="1" ht="90.75" thickBot="1" x14ac:dyDescent="0.25">
      <c r="B32" s="128" t="s">
        <v>278</v>
      </c>
      <c r="C32" s="129" t="s">
        <v>279</v>
      </c>
      <c r="D32" s="129" t="s">
        <v>271</v>
      </c>
      <c r="E32" s="129" t="s">
        <v>280</v>
      </c>
      <c r="F32" s="129" t="s">
        <v>273</v>
      </c>
      <c r="G32" s="129" t="s">
        <v>274</v>
      </c>
      <c r="H32" s="129" t="s">
        <v>281</v>
      </c>
      <c r="I32" s="129" t="s">
        <v>276</v>
      </c>
      <c r="J32" s="129" t="s">
        <v>277</v>
      </c>
      <c r="K32" s="17"/>
      <c r="L32" s="18"/>
      <c r="M32" s="19"/>
      <c r="N32" s="19"/>
      <c r="O32" s="19"/>
      <c r="P32" s="20"/>
      <c r="Q32" s="15"/>
      <c r="R32" s="21"/>
      <c r="S32" s="21"/>
      <c r="T32" s="21"/>
    </row>
    <row r="33" spans="2:20" s="14" customFormat="1" ht="30" x14ac:dyDescent="0.2">
      <c r="B33" s="144" t="s">
        <v>352</v>
      </c>
      <c r="C33" s="145" t="s">
        <v>353</v>
      </c>
      <c r="D33" s="145" t="s">
        <v>354</v>
      </c>
      <c r="E33" s="145" t="s">
        <v>386</v>
      </c>
      <c r="F33" s="146" t="s">
        <v>387</v>
      </c>
      <c r="G33" s="146" t="s">
        <v>356</v>
      </c>
      <c r="H33" s="146" t="s">
        <v>388</v>
      </c>
      <c r="I33" s="146" t="s">
        <v>358</v>
      </c>
      <c r="J33" s="145" t="s">
        <v>389</v>
      </c>
      <c r="K33" s="17"/>
      <c r="L33" s="18"/>
      <c r="M33" s="19"/>
      <c r="N33" s="19"/>
      <c r="O33" s="19"/>
      <c r="P33" s="20"/>
      <c r="Q33" s="15"/>
      <c r="R33" s="21"/>
      <c r="S33" s="21"/>
      <c r="T33" s="21"/>
    </row>
    <row r="34" spans="2:20" s="14" customFormat="1" x14ac:dyDescent="0.2">
      <c r="B34" s="18"/>
      <c r="C34" s="18"/>
      <c r="D34" s="20"/>
      <c r="E34" s="19"/>
      <c r="F34" s="15"/>
      <c r="G34" s="20"/>
      <c r="H34" s="20"/>
      <c r="I34" s="20"/>
      <c r="J34" s="15"/>
      <c r="K34" s="17"/>
      <c r="L34" s="18"/>
      <c r="M34" s="19"/>
      <c r="N34" s="19"/>
      <c r="O34" s="19"/>
      <c r="P34" s="20"/>
      <c r="Q34" s="15"/>
      <c r="R34" s="21"/>
      <c r="S34" s="21"/>
      <c r="T34" s="21"/>
    </row>
    <row r="35" spans="2:20" s="14" customFormat="1" x14ac:dyDescent="0.2">
      <c r="B35" s="18"/>
      <c r="C35" s="18"/>
      <c r="D35" s="20"/>
      <c r="E35" s="19"/>
      <c r="F35" s="18"/>
      <c r="G35" s="20"/>
      <c r="H35" s="20"/>
      <c r="I35" s="20"/>
      <c r="J35" s="15"/>
      <c r="K35" s="17"/>
      <c r="L35" s="18"/>
      <c r="M35" s="19"/>
      <c r="N35" s="19"/>
      <c r="O35" s="19"/>
      <c r="P35" s="20"/>
      <c r="Q35" s="15"/>
      <c r="R35" s="21"/>
      <c r="S35" s="21"/>
      <c r="T35" s="21"/>
    </row>
    <row r="36" spans="2:20" s="14" customFormat="1" x14ac:dyDescent="0.2">
      <c r="B36" s="18"/>
      <c r="C36" s="18"/>
      <c r="D36" s="20"/>
      <c r="E36" s="19"/>
      <c r="F36" s="18"/>
      <c r="G36" s="20"/>
      <c r="H36" s="20"/>
      <c r="I36" s="20"/>
      <c r="J36" s="15"/>
      <c r="K36" s="17"/>
      <c r="L36" s="18"/>
      <c r="M36" s="19"/>
      <c r="N36" s="19"/>
      <c r="O36" s="19"/>
      <c r="P36" s="20"/>
      <c r="Q36" s="15"/>
      <c r="R36" s="21"/>
      <c r="S36" s="21"/>
      <c r="T36" s="21"/>
    </row>
    <row r="37" spans="2:20" s="14" customFormat="1" x14ac:dyDescent="0.2">
      <c r="B37" s="20"/>
      <c r="C37" s="20"/>
      <c r="D37" s="20"/>
      <c r="E37" s="21"/>
      <c r="F37" s="20"/>
      <c r="G37" s="20"/>
      <c r="H37" s="20"/>
      <c r="I37" s="20"/>
      <c r="J37" s="15"/>
      <c r="K37" s="17"/>
      <c r="L37" s="18"/>
      <c r="M37" s="21"/>
      <c r="N37" s="21"/>
      <c r="O37" s="21"/>
      <c r="P37" s="20"/>
      <c r="Q37" s="15"/>
      <c r="R37" s="21"/>
      <c r="S37" s="21"/>
      <c r="T37" s="21"/>
    </row>
    <row r="38" spans="2:20" s="14" customFormat="1" x14ac:dyDescent="0.2">
      <c r="B38" s="20"/>
      <c r="C38" s="20"/>
      <c r="D38" s="20"/>
      <c r="E38" s="21"/>
      <c r="F38" s="20"/>
      <c r="G38" s="20"/>
      <c r="H38" s="20"/>
      <c r="I38" s="20"/>
      <c r="J38" s="15"/>
      <c r="K38" s="17"/>
      <c r="L38" s="18"/>
      <c r="M38" s="21"/>
      <c r="N38" s="21"/>
      <c r="O38" s="21"/>
      <c r="P38" s="20"/>
      <c r="Q38" s="15"/>
      <c r="R38" s="21"/>
      <c r="S38" s="24"/>
      <c r="T38" s="24"/>
    </row>
    <row r="39" spans="2:20" s="14" customFormat="1" x14ac:dyDescent="0.2">
      <c r="B39" s="20"/>
      <c r="C39" s="20"/>
      <c r="D39" s="20"/>
      <c r="E39" s="21"/>
      <c r="F39" s="20"/>
      <c r="G39" s="20"/>
      <c r="H39" s="20"/>
      <c r="I39" s="23"/>
      <c r="J39" s="15"/>
      <c r="K39" s="17"/>
      <c r="L39" s="18"/>
      <c r="M39" s="21"/>
      <c r="N39" s="21"/>
      <c r="O39" s="21"/>
      <c r="P39" s="20"/>
      <c r="Q39" s="15"/>
      <c r="R39" s="21"/>
      <c r="S39" s="30"/>
      <c r="T39" s="30"/>
    </row>
    <row r="40" spans="2:20" s="22" customFormat="1" x14ac:dyDescent="0.2">
      <c r="B40" s="23" t="s">
        <v>390</v>
      </c>
      <c r="C40" s="23"/>
      <c r="D40" s="23"/>
      <c r="E40" s="24"/>
      <c r="F40" s="23"/>
      <c r="G40" s="23"/>
      <c r="H40" s="20"/>
      <c r="I40" s="31"/>
      <c r="J40" s="30"/>
      <c r="K40" s="28">
        <f>SUM(K13:K39)</f>
        <v>0</v>
      </c>
      <c r="L40" s="25"/>
      <c r="M40" s="24"/>
      <c r="N40" s="24"/>
      <c r="O40" s="24"/>
      <c r="P40" s="23"/>
      <c r="Q40" s="15"/>
      <c r="R40" s="24"/>
      <c r="S40" s="30"/>
      <c r="T40" s="30"/>
    </row>
    <row r="41" spans="2:20" x14ac:dyDescent="0.2">
      <c r="H41" s="33"/>
    </row>
  </sheetData>
  <mergeCells count="8">
    <mergeCell ref="M11:O11"/>
    <mergeCell ref="P11:Q11"/>
    <mergeCell ref="B2:C2"/>
    <mergeCell ref="K11:L11"/>
    <mergeCell ref="B3:C3"/>
    <mergeCell ref="E5:F5"/>
    <mergeCell ref="E6:F6"/>
    <mergeCell ref="B11:J11"/>
  </mergeCells>
  <hyperlinks>
    <hyperlink ref="E6" r:id="rId1"/>
  </hyperlink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59"/>
  <sheetViews>
    <sheetView topLeftCell="A54" zoomScale="60" zoomScaleNormal="60" workbookViewId="0">
      <selection activeCell="M88" sqref="M88"/>
    </sheetView>
  </sheetViews>
  <sheetFormatPr defaultColWidth="9.28515625" defaultRowHeight="12.75" x14ac:dyDescent="0.2"/>
  <cols>
    <col min="1" max="1" width="5.42578125" style="1" customWidth="1"/>
    <col min="2" max="2" width="26.7109375" style="2" customWidth="1"/>
    <col min="3" max="3" width="34" style="2" customWidth="1"/>
    <col min="4" max="4" width="32.7109375" style="2" customWidth="1"/>
    <col min="5" max="5" width="21.7109375" style="1" customWidth="1"/>
    <col min="6" max="6" width="18.28515625" style="1" customWidth="1"/>
    <col min="7" max="10" width="13.42578125" style="1" customWidth="1"/>
    <col min="11" max="11" width="12.5703125" style="1" customWidth="1"/>
    <col min="12" max="12" width="13.7109375" style="1" customWidth="1"/>
    <col min="13" max="13" width="14.28515625" style="1" customWidth="1"/>
    <col min="14" max="14" width="15.28515625" style="2" customWidth="1"/>
    <col min="15" max="15" width="17.7109375" style="2" customWidth="1"/>
    <col min="16" max="16" width="16.7109375" style="1" customWidth="1"/>
    <col min="17" max="17" width="12.7109375" style="1" customWidth="1"/>
    <col min="18" max="19" width="12.42578125" style="1" customWidth="1"/>
    <col min="20" max="20" width="15.7109375" style="1" bestFit="1" customWidth="1"/>
    <col min="21" max="21" width="13.28515625" style="1" customWidth="1"/>
    <col min="22" max="22" width="51.42578125" style="1" bestFit="1" customWidth="1"/>
    <col min="23" max="23" width="14.7109375" style="1" customWidth="1"/>
    <col min="24" max="24" width="25.85546875" style="1" bestFit="1" customWidth="1"/>
    <col min="25" max="16384" width="9.28515625" style="1"/>
  </cols>
  <sheetData>
    <row r="2" spans="1:26" ht="27.6" customHeight="1" x14ac:dyDescent="0.3">
      <c r="B2" s="396" t="s">
        <v>0</v>
      </c>
      <c r="C2" s="396"/>
    </row>
    <row r="3" spans="1:26" ht="18.600000000000001" customHeight="1" x14ac:dyDescent="0.3">
      <c r="B3" s="397" t="s">
        <v>391</v>
      </c>
      <c r="C3" s="398"/>
    </row>
    <row r="5" spans="1:26" ht="20.65" customHeight="1" x14ac:dyDescent="0.2">
      <c r="B5" s="4" t="s">
        <v>4</v>
      </c>
      <c r="C5" s="5"/>
      <c r="E5" s="399" t="s">
        <v>5</v>
      </c>
      <c r="F5" s="399"/>
    </row>
    <row r="6" spans="1:26" ht="21" customHeight="1" x14ac:dyDescent="0.25">
      <c r="B6" s="6"/>
      <c r="C6" s="405" t="s">
        <v>392</v>
      </c>
      <c r="E6" s="400" t="s">
        <v>7</v>
      </c>
      <c r="F6" s="400"/>
    </row>
    <row r="7" spans="1:26" ht="19.5" customHeight="1" x14ac:dyDescent="0.25">
      <c r="B7" s="8"/>
      <c r="C7" s="406"/>
      <c r="E7" s="400" t="s">
        <v>393</v>
      </c>
      <c r="F7" s="400"/>
    </row>
    <row r="8" spans="1:26" ht="20.25" customHeight="1" x14ac:dyDescent="0.2">
      <c r="B8" s="9"/>
      <c r="C8" s="407"/>
      <c r="G8" s="1" t="s">
        <v>394</v>
      </c>
    </row>
    <row r="9" spans="1:26" ht="29.65" customHeight="1" x14ac:dyDescent="0.2">
      <c r="B9" s="10"/>
      <c r="C9" s="5" t="s">
        <v>395</v>
      </c>
      <c r="D9" s="7"/>
    </row>
    <row r="10" spans="1:26" ht="18" customHeight="1" x14ac:dyDescent="0.2">
      <c r="B10" s="40" t="s">
        <v>9</v>
      </c>
      <c r="D10" s="7"/>
    </row>
    <row r="11" spans="1:26" x14ac:dyDescent="0.2">
      <c r="C11" s="11"/>
    </row>
    <row r="12" spans="1:26" ht="25.5" customHeight="1" x14ac:dyDescent="0.2">
      <c r="B12" s="401" t="s">
        <v>10</v>
      </c>
      <c r="C12" s="402"/>
      <c r="D12" s="402"/>
      <c r="E12" s="402"/>
      <c r="F12" s="402"/>
      <c r="G12" s="402"/>
      <c r="H12" s="402"/>
      <c r="I12" s="402"/>
      <c r="J12" s="403"/>
      <c r="K12" s="393" t="s">
        <v>362</v>
      </c>
      <c r="L12" s="395"/>
      <c r="M12" s="393" t="s">
        <v>363</v>
      </c>
      <c r="N12" s="394"/>
      <c r="O12" s="395"/>
      <c r="P12" s="394" t="s">
        <v>364</v>
      </c>
      <c r="Q12" s="395"/>
      <c r="R12" s="404" t="s">
        <v>396</v>
      </c>
      <c r="S12" s="404"/>
      <c r="T12" s="404"/>
      <c r="U12" s="404"/>
      <c r="V12" s="404"/>
      <c r="W12" s="404"/>
    </row>
    <row r="13" spans="1:26" ht="65.650000000000006" customHeight="1" x14ac:dyDescent="0.2">
      <c r="B13" s="97" t="s">
        <v>11</v>
      </c>
      <c r="C13" s="97" t="s">
        <v>12</v>
      </c>
      <c r="D13" s="97" t="s">
        <v>13</v>
      </c>
      <c r="E13" s="97" t="s">
        <v>14</v>
      </c>
      <c r="F13" s="97" t="s">
        <v>365</v>
      </c>
      <c r="G13" s="97" t="s">
        <v>16</v>
      </c>
      <c r="H13" s="97" t="s">
        <v>17</v>
      </c>
      <c r="I13" s="98" t="s">
        <v>18</v>
      </c>
      <c r="J13" s="98" t="s">
        <v>19</v>
      </c>
      <c r="K13" s="99" t="s">
        <v>366</v>
      </c>
      <c r="L13" s="98" t="s">
        <v>367</v>
      </c>
      <c r="M13" s="98" t="s">
        <v>368</v>
      </c>
      <c r="N13" s="98" t="s">
        <v>369</v>
      </c>
      <c r="O13" s="98" t="s">
        <v>370</v>
      </c>
      <c r="P13" s="98" t="s">
        <v>371</v>
      </c>
      <c r="Q13" s="98" t="s">
        <v>372</v>
      </c>
      <c r="R13" s="100" t="s">
        <v>397</v>
      </c>
      <c r="S13" s="100" t="s">
        <v>398</v>
      </c>
      <c r="T13" s="100" t="s">
        <v>399</v>
      </c>
      <c r="U13" s="100" t="s">
        <v>400</v>
      </c>
      <c r="V13" s="100" t="s">
        <v>401</v>
      </c>
      <c r="W13" s="100" t="s">
        <v>402</v>
      </c>
      <c r="X13" s="101" t="s">
        <v>373</v>
      </c>
      <c r="Y13" s="102" t="s">
        <v>374</v>
      </c>
      <c r="Z13" s="102" t="s">
        <v>375</v>
      </c>
    </row>
    <row r="14" spans="1:26" customFormat="1" ht="65.650000000000006" customHeight="1" x14ac:dyDescent="0.3">
      <c r="A14" s="119"/>
      <c r="B14" s="104" t="s">
        <v>24</v>
      </c>
      <c r="C14" s="105" t="s">
        <v>25</v>
      </c>
      <c r="D14" s="105" t="s">
        <v>26</v>
      </c>
      <c r="E14" s="105" t="s">
        <v>27</v>
      </c>
      <c r="F14" s="105" t="s">
        <v>28</v>
      </c>
      <c r="G14" s="327" t="s">
        <v>29</v>
      </c>
      <c r="H14" s="327" t="s">
        <v>30</v>
      </c>
      <c r="I14" s="327" t="s">
        <v>31</v>
      </c>
      <c r="J14" s="327" t="s">
        <v>32</v>
      </c>
      <c r="K14" s="106"/>
      <c r="L14" s="106"/>
      <c r="M14" s="106"/>
      <c r="N14" s="106"/>
      <c r="O14" s="106"/>
      <c r="P14" s="106"/>
      <c r="Q14" s="106"/>
      <c r="R14" s="15" t="s">
        <v>403</v>
      </c>
      <c r="S14" s="15" t="s">
        <v>50</v>
      </c>
      <c r="T14" s="15" t="s">
        <v>404</v>
      </c>
      <c r="U14" s="15" t="s">
        <v>405</v>
      </c>
      <c r="V14" s="125" t="s">
        <v>406</v>
      </c>
      <c r="W14" s="15" t="s">
        <v>407</v>
      </c>
      <c r="X14" s="18"/>
      <c r="Y14" s="21"/>
      <c r="Z14" s="21"/>
    </row>
    <row r="15" spans="1:26" s="14" customFormat="1" ht="234" customHeight="1" x14ac:dyDescent="0.2">
      <c r="A15" s="120"/>
      <c r="B15" s="104" t="s">
        <v>35</v>
      </c>
      <c r="C15" s="105" t="s">
        <v>36</v>
      </c>
      <c r="D15" s="105" t="s">
        <v>26</v>
      </c>
      <c r="E15" s="105" t="s">
        <v>27</v>
      </c>
      <c r="F15" s="105" t="s">
        <v>28</v>
      </c>
      <c r="G15" s="105" t="s">
        <v>29</v>
      </c>
      <c r="H15" s="327" t="s">
        <v>30</v>
      </c>
      <c r="I15" s="327" t="s">
        <v>31</v>
      </c>
      <c r="J15" s="327" t="s">
        <v>32</v>
      </c>
      <c r="K15" s="108"/>
      <c r="L15" s="109"/>
      <c r="M15" s="109"/>
      <c r="N15" s="109"/>
      <c r="O15" s="109"/>
      <c r="P15" s="109"/>
      <c r="Q15" s="109"/>
      <c r="R15" s="15" t="s">
        <v>403</v>
      </c>
      <c r="S15" s="15" t="s">
        <v>50</v>
      </c>
      <c r="T15" s="15" t="s">
        <v>404</v>
      </c>
      <c r="U15" s="15" t="s">
        <v>408</v>
      </c>
      <c r="V15" s="125" t="s">
        <v>409</v>
      </c>
      <c r="W15" s="15" t="s">
        <v>407</v>
      </c>
      <c r="X15" s="18"/>
      <c r="Y15" s="21"/>
      <c r="Z15" s="21"/>
    </row>
    <row r="16" spans="1:26" s="14" customFormat="1" ht="180" x14ac:dyDescent="0.2">
      <c r="A16" s="120"/>
      <c r="B16" s="104" t="s">
        <v>37</v>
      </c>
      <c r="C16" s="105" t="s">
        <v>38</v>
      </c>
      <c r="D16" s="105" t="s">
        <v>39</v>
      </c>
      <c r="E16" s="105" t="s">
        <v>40</v>
      </c>
      <c r="F16" s="105" t="s">
        <v>41</v>
      </c>
      <c r="G16" s="105" t="s">
        <v>29</v>
      </c>
      <c r="H16" s="327" t="s">
        <v>30</v>
      </c>
      <c r="I16" s="327" t="s">
        <v>31</v>
      </c>
      <c r="J16" s="327" t="s">
        <v>42</v>
      </c>
      <c r="K16" s="108"/>
      <c r="L16" s="109"/>
      <c r="M16" s="109"/>
      <c r="N16" s="109"/>
      <c r="O16" s="109"/>
      <c r="P16" s="109"/>
      <c r="Q16" s="109"/>
      <c r="R16" s="15" t="s">
        <v>403</v>
      </c>
      <c r="S16" s="15" t="s">
        <v>50</v>
      </c>
      <c r="T16" s="15" t="s">
        <v>410</v>
      </c>
      <c r="U16" s="15"/>
      <c r="V16" s="15"/>
      <c r="W16" s="15"/>
      <c r="X16" s="18"/>
      <c r="Y16" s="21"/>
      <c r="Z16" s="21"/>
    </row>
    <row r="17" spans="1:26" s="14" customFormat="1" ht="213.75" x14ac:dyDescent="0.2">
      <c r="A17" s="120"/>
      <c r="B17" s="104" t="s">
        <v>43</v>
      </c>
      <c r="C17" s="105" t="s">
        <v>44</v>
      </c>
      <c r="D17" s="105" t="s">
        <v>26</v>
      </c>
      <c r="E17" s="105" t="s">
        <v>45</v>
      </c>
      <c r="F17" s="105" t="s">
        <v>46</v>
      </c>
      <c r="G17" s="105" t="s">
        <v>29</v>
      </c>
      <c r="H17" s="327" t="s">
        <v>30</v>
      </c>
      <c r="I17" s="327" t="s">
        <v>31</v>
      </c>
      <c r="J17" s="105" t="s">
        <v>47</v>
      </c>
      <c r="K17" s="108"/>
      <c r="L17" s="109"/>
      <c r="M17" s="109"/>
      <c r="N17" s="109"/>
      <c r="O17" s="109"/>
      <c r="P17" s="109"/>
      <c r="Q17" s="109"/>
      <c r="R17" s="15" t="s">
        <v>403</v>
      </c>
      <c r="S17" s="15" t="s">
        <v>50</v>
      </c>
      <c r="T17" s="15" t="s">
        <v>404</v>
      </c>
      <c r="U17" s="15" t="s">
        <v>411</v>
      </c>
      <c r="V17" s="125" t="s">
        <v>412</v>
      </c>
      <c r="W17" s="15" t="s">
        <v>413</v>
      </c>
      <c r="X17" s="126" t="s">
        <v>414</v>
      </c>
      <c r="Y17" s="21"/>
      <c r="Z17" s="21"/>
    </row>
    <row r="18" spans="1:26" s="14" customFormat="1" ht="180" x14ac:dyDescent="0.2">
      <c r="A18" s="120"/>
      <c r="B18" s="104" t="s">
        <v>48</v>
      </c>
      <c r="C18" s="105" t="s">
        <v>49</v>
      </c>
      <c r="D18" s="105" t="s">
        <v>50</v>
      </c>
      <c r="E18" s="105" t="s">
        <v>51</v>
      </c>
      <c r="F18" s="105" t="s">
        <v>46</v>
      </c>
      <c r="G18" s="105" t="s">
        <v>29</v>
      </c>
      <c r="H18" s="327" t="s">
        <v>30</v>
      </c>
      <c r="I18" s="327" t="s">
        <v>31</v>
      </c>
      <c r="J18" s="327" t="s">
        <v>52</v>
      </c>
      <c r="K18" s="108"/>
      <c r="L18" s="109"/>
      <c r="M18" s="109"/>
      <c r="N18" s="109"/>
      <c r="O18" s="109"/>
      <c r="P18" s="109"/>
      <c r="Q18" s="109"/>
      <c r="R18" s="15" t="s">
        <v>403</v>
      </c>
      <c r="S18" s="15" t="s">
        <v>50</v>
      </c>
      <c r="T18" s="15" t="s">
        <v>415</v>
      </c>
      <c r="U18" s="15" t="s">
        <v>416</v>
      </c>
      <c r="V18" s="125" t="s">
        <v>417</v>
      </c>
      <c r="W18" s="15" t="s">
        <v>413</v>
      </c>
      <c r="X18" s="18"/>
      <c r="Y18" s="21"/>
      <c r="Z18" s="21"/>
    </row>
    <row r="19" spans="1:26" s="14" customFormat="1" ht="105" x14ac:dyDescent="0.2">
      <c r="A19" s="120"/>
      <c r="B19" s="104" t="s">
        <v>54</v>
      </c>
      <c r="C19" s="105" t="s">
        <v>55</v>
      </c>
      <c r="D19" s="105" t="s">
        <v>26</v>
      </c>
      <c r="E19" s="105" t="s">
        <v>56</v>
      </c>
      <c r="F19" s="105" t="s">
        <v>57</v>
      </c>
      <c r="G19" s="105" t="s">
        <v>29</v>
      </c>
      <c r="H19" s="105" t="s">
        <v>30</v>
      </c>
      <c r="I19" s="105" t="s">
        <v>58</v>
      </c>
      <c r="J19" s="105" t="s">
        <v>59</v>
      </c>
      <c r="K19" s="108"/>
      <c r="L19" s="109"/>
      <c r="M19" s="109"/>
      <c r="N19" s="109"/>
      <c r="O19" s="109"/>
      <c r="P19" s="109"/>
      <c r="Q19" s="109"/>
      <c r="R19" s="15" t="s">
        <v>403</v>
      </c>
      <c r="S19" s="15" t="s">
        <v>50</v>
      </c>
      <c r="T19" s="15" t="s">
        <v>418</v>
      </c>
      <c r="U19" s="15" t="s">
        <v>419</v>
      </c>
      <c r="V19" s="15" t="s">
        <v>420</v>
      </c>
      <c r="W19" s="15" t="s">
        <v>407</v>
      </c>
      <c r="X19" s="18" t="s">
        <v>421</v>
      </c>
      <c r="Y19" s="21"/>
      <c r="Z19" s="21"/>
    </row>
    <row r="20" spans="1:26" s="14" customFormat="1" ht="105" x14ac:dyDescent="0.2">
      <c r="A20" s="120"/>
      <c r="B20" s="104" t="s">
        <v>60</v>
      </c>
      <c r="C20" s="105" t="s">
        <v>61</v>
      </c>
      <c r="D20" s="105" t="s">
        <v>26</v>
      </c>
      <c r="E20" s="105" t="s">
        <v>56</v>
      </c>
      <c r="F20" s="105" t="s">
        <v>57</v>
      </c>
      <c r="G20" s="105" t="s">
        <v>29</v>
      </c>
      <c r="H20" s="105" t="s">
        <v>30</v>
      </c>
      <c r="I20" s="105" t="s">
        <v>58</v>
      </c>
      <c r="J20" s="105" t="s">
        <v>59</v>
      </c>
      <c r="K20" s="108"/>
      <c r="L20" s="109"/>
      <c r="M20" s="109"/>
      <c r="N20" s="109"/>
      <c r="O20" s="109"/>
      <c r="P20" s="109"/>
      <c r="Q20" s="109"/>
      <c r="R20" s="15" t="s">
        <v>403</v>
      </c>
      <c r="S20" s="15" t="s">
        <v>50</v>
      </c>
      <c r="T20" s="15" t="s">
        <v>422</v>
      </c>
      <c r="U20" s="15" t="s">
        <v>423</v>
      </c>
      <c r="V20" s="15" t="s">
        <v>424</v>
      </c>
      <c r="W20" s="15" t="s">
        <v>425</v>
      </c>
      <c r="X20" s="18"/>
      <c r="Y20" s="21"/>
      <c r="Z20" s="21"/>
    </row>
    <row r="21" spans="1:26" s="14" customFormat="1" ht="45" x14ac:dyDescent="0.25">
      <c r="A21" s="120"/>
      <c r="B21" s="110" t="s">
        <v>63</v>
      </c>
      <c r="C21" s="111" t="s">
        <v>377</v>
      </c>
      <c r="D21" s="111" t="s">
        <v>65</v>
      </c>
      <c r="E21" s="111" t="s">
        <v>66</v>
      </c>
      <c r="F21" s="111" t="s">
        <v>67</v>
      </c>
      <c r="G21" s="111" t="s">
        <v>68</v>
      </c>
      <c r="H21" s="111" t="s">
        <v>69</v>
      </c>
      <c r="I21" s="103"/>
      <c r="J21" s="111"/>
      <c r="K21" s="108"/>
      <c r="L21" s="109"/>
      <c r="M21" s="109"/>
      <c r="N21" s="109"/>
      <c r="O21" s="109"/>
      <c r="P21" s="109"/>
      <c r="Q21" s="109"/>
      <c r="R21" s="15" t="s">
        <v>403</v>
      </c>
      <c r="S21" s="15" t="s">
        <v>50</v>
      </c>
      <c r="T21" s="15" t="s">
        <v>404</v>
      </c>
      <c r="U21" s="15" t="s">
        <v>426</v>
      </c>
      <c r="V21" s="125" t="s">
        <v>427</v>
      </c>
      <c r="W21" s="15" t="s">
        <v>413</v>
      </c>
      <c r="X21" s="18"/>
      <c r="Y21" s="21"/>
      <c r="Z21" s="21"/>
    </row>
    <row r="22" spans="1:26" s="14" customFormat="1" ht="102" customHeight="1" x14ac:dyDescent="0.25">
      <c r="A22" s="120"/>
      <c r="B22" s="110" t="s">
        <v>70</v>
      </c>
      <c r="C22" s="111" t="s">
        <v>378</v>
      </c>
      <c r="D22" s="111" t="s">
        <v>65</v>
      </c>
      <c r="E22" s="111" t="s">
        <v>72</v>
      </c>
      <c r="F22" s="111" t="s">
        <v>73</v>
      </c>
      <c r="G22" s="111" t="s">
        <v>68</v>
      </c>
      <c r="H22" s="111" t="s">
        <v>74</v>
      </c>
      <c r="I22" s="103"/>
      <c r="J22" s="111"/>
      <c r="K22" s="108"/>
      <c r="L22" s="107"/>
      <c r="M22" s="109"/>
      <c r="N22" s="109"/>
      <c r="O22" s="109"/>
      <c r="P22" s="109"/>
      <c r="Q22" s="109"/>
      <c r="R22" s="15" t="s">
        <v>403</v>
      </c>
      <c r="S22" s="15" t="s">
        <v>50</v>
      </c>
      <c r="T22" s="15" t="s">
        <v>428</v>
      </c>
      <c r="U22" s="15" t="s">
        <v>168</v>
      </c>
      <c r="V22" s="125" t="s">
        <v>429</v>
      </c>
      <c r="W22" s="15" t="s">
        <v>413</v>
      </c>
      <c r="X22" s="18"/>
      <c r="Y22" s="21"/>
      <c r="Z22" s="21"/>
    </row>
    <row r="23" spans="1:26" s="14" customFormat="1" ht="45" x14ac:dyDescent="0.25">
      <c r="A23" s="120"/>
      <c r="B23" s="110" t="s">
        <v>75</v>
      </c>
      <c r="C23" s="111" t="s">
        <v>379</v>
      </c>
      <c r="D23" s="111" t="s">
        <v>65</v>
      </c>
      <c r="E23" s="111" t="s">
        <v>72</v>
      </c>
      <c r="F23" s="111" t="s">
        <v>76</v>
      </c>
      <c r="G23" s="111" t="s">
        <v>68</v>
      </c>
      <c r="H23" s="111" t="s">
        <v>77</v>
      </c>
      <c r="I23" s="103"/>
      <c r="J23" s="111"/>
      <c r="K23" s="108"/>
      <c r="L23" s="109"/>
      <c r="M23" s="109"/>
      <c r="N23" s="109"/>
      <c r="O23" s="109"/>
      <c r="P23" s="109"/>
      <c r="Q23" s="109"/>
      <c r="R23" s="15" t="s">
        <v>403</v>
      </c>
      <c r="S23" s="15" t="s">
        <v>50</v>
      </c>
      <c r="T23" s="15" t="s">
        <v>410</v>
      </c>
      <c r="U23" s="15"/>
      <c r="V23" s="15"/>
      <c r="W23" s="15"/>
      <c r="X23" s="18"/>
      <c r="Y23" s="21"/>
      <c r="Z23" s="21"/>
    </row>
    <row r="24" spans="1:26" s="14" customFormat="1" ht="45" x14ac:dyDescent="0.25">
      <c r="A24" s="120"/>
      <c r="B24" s="110" t="s">
        <v>78</v>
      </c>
      <c r="C24" s="111" t="s">
        <v>380</v>
      </c>
      <c r="D24" s="111" t="s">
        <v>65</v>
      </c>
      <c r="E24" s="111" t="s">
        <v>79</v>
      </c>
      <c r="F24" s="111" t="s">
        <v>76</v>
      </c>
      <c r="G24" s="111" t="s">
        <v>68</v>
      </c>
      <c r="H24" s="111" t="s">
        <v>80</v>
      </c>
      <c r="I24" s="103"/>
      <c r="J24" s="111"/>
      <c r="K24" s="108"/>
      <c r="L24" s="109"/>
      <c r="M24" s="109"/>
      <c r="N24" s="109"/>
      <c r="O24" s="109"/>
      <c r="P24" s="109"/>
      <c r="Q24" s="109"/>
      <c r="R24" s="15" t="s">
        <v>403</v>
      </c>
      <c r="S24" s="15" t="s">
        <v>50</v>
      </c>
      <c r="T24" s="15" t="s">
        <v>430</v>
      </c>
      <c r="U24" s="15" t="s">
        <v>431</v>
      </c>
      <c r="V24" s="125" t="s">
        <v>432</v>
      </c>
      <c r="W24" s="15" t="s">
        <v>407</v>
      </c>
      <c r="X24" s="18"/>
      <c r="Y24" s="21"/>
      <c r="Z24" s="21"/>
    </row>
    <row r="25" spans="1:26" s="14" customFormat="1" ht="45" x14ac:dyDescent="0.25">
      <c r="A25" s="120"/>
      <c r="B25" s="110" t="s">
        <v>81</v>
      </c>
      <c r="C25" s="111" t="s">
        <v>380</v>
      </c>
      <c r="D25" s="111" t="s">
        <v>65</v>
      </c>
      <c r="E25" s="111" t="s">
        <v>72</v>
      </c>
      <c r="F25" s="111" t="s">
        <v>76</v>
      </c>
      <c r="G25" s="111" t="s">
        <v>68</v>
      </c>
      <c r="H25" s="111" t="s">
        <v>80</v>
      </c>
      <c r="I25" s="103"/>
      <c r="J25" s="111"/>
      <c r="K25" s="108"/>
      <c r="L25" s="109"/>
      <c r="M25" s="109"/>
      <c r="N25" s="109"/>
      <c r="O25" s="109"/>
      <c r="P25" s="109"/>
      <c r="Q25" s="109"/>
      <c r="R25" s="15" t="s">
        <v>403</v>
      </c>
      <c r="S25" s="15" t="s">
        <v>50</v>
      </c>
      <c r="T25" s="15" t="s">
        <v>410</v>
      </c>
      <c r="U25" s="15"/>
      <c r="V25" s="15"/>
      <c r="W25" s="15"/>
      <c r="X25" s="18"/>
      <c r="Y25" s="21"/>
      <c r="Z25" s="21"/>
    </row>
    <row r="26" spans="1:26" s="14" customFormat="1" ht="135" x14ac:dyDescent="0.2">
      <c r="A26" s="120"/>
      <c r="B26" s="123" t="s">
        <v>83</v>
      </c>
      <c r="C26" s="59" t="s">
        <v>84</v>
      </c>
      <c r="D26" s="59" t="s">
        <v>85</v>
      </c>
      <c r="E26" s="59" t="s">
        <v>86</v>
      </c>
      <c r="F26" s="59" t="s">
        <v>87</v>
      </c>
      <c r="G26" s="60" t="s">
        <v>88</v>
      </c>
      <c r="H26" s="60" t="s">
        <v>89</v>
      </c>
      <c r="I26" s="60" t="s">
        <v>90</v>
      </c>
      <c r="J26" s="60" t="s">
        <v>91</v>
      </c>
      <c r="K26" s="108"/>
      <c r="L26" s="109"/>
      <c r="M26" s="109"/>
      <c r="N26" s="109"/>
      <c r="O26" s="109"/>
      <c r="P26" s="109"/>
      <c r="Q26" s="109"/>
      <c r="R26" s="15" t="s">
        <v>403</v>
      </c>
      <c r="S26" s="15" t="s">
        <v>50</v>
      </c>
      <c r="T26" s="15" t="s">
        <v>428</v>
      </c>
      <c r="U26" s="15" t="s">
        <v>83</v>
      </c>
      <c r="V26" s="125" t="s">
        <v>433</v>
      </c>
      <c r="W26" s="15" t="s">
        <v>413</v>
      </c>
      <c r="X26" s="18"/>
      <c r="Y26" s="21"/>
      <c r="Z26" s="21"/>
    </row>
    <row r="27" spans="1:26" s="14" customFormat="1" ht="135" x14ac:dyDescent="0.2">
      <c r="A27" s="120"/>
      <c r="B27" s="123" t="s">
        <v>92</v>
      </c>
      <c r="C27" s="59" t="s">
        <v>93</v>
      </c>
      <c r="D27" s="59" t="s">
        <v>94</v>
      </c>
      <c r="E27" s="59" t="s">
        <v>86</v>
      </c>
      <c r="F27" s="59" t="s">
        <v>87</v>
      </c>
      <c r="G27" s="59" t="s">
        <v>88</v>
      </c>
      <c r="H27" s="59" t="s">
        <v>95</v>
      </c>
      <c r="I27" s="59" t="s">
        <v>90</v>
      </c>
      <c r="J27" s="59" t="s">
        <v>91</v>
      </c>
      <c r="K27" s="108"/>
      <c r="L27" s="109"/>
      <c r="M27" s="109"/>
      <c r="N27" s="109"/>
      <c r="O27" s="109"/>
      <c r="P27" s="109"/>
      <c r="Q27" s="109"/>
      <c r="R27" s="15" t="s">
        <v>403</v>
      </c>
      <c r="S27" s="15" t="s">
        <v>50</v>
      </c>
      <c r="T27" s="15" t="s">
        <v>410</v>
      </c>
      <c r="U27" s="15"/>
      <c r="V27" s="15"/>
      <c r="W27" s="15"/>
      <c r="X27" s="18"/>
      <c r="Y27" s="21"/>
      <c r="Z27" s="21"/>
    </row>
    <row r="28" spans="1:26" s="14" customFormat="1" ht="140.25" x14ac:dyDescent="0.2">
      <c r="A28" s="120"/>
      <c r="B28" s="123" t="s">
        <v>96</v>
      </c>
      <c r="C28" s="59" t="s">
        <v>97</v>
      </c>
      <c r="D28" s="59" t="s">
        <v>98</v>
      </c>
      <c r="E28" s="59" t="s">
        <v>99</v>
      </c>
      <c r="F28" s="59" t="s">
        <v>87</v>
      </c>
      <c r="G28" s="59" t="s">
        <v>88</v>
      </c>
      <c r="H28" s="59" t="s">
        <v>100</v>
      </c>
      <c r="I28" s="59" t="s">
        <v>90</v>
      </c>
      <c r="J28" s="59" t="s">
        <v>91</v>
      </c>
      <c r="K28" s="108"/>
      <c r="L28" s="109"/>
      <c r="M28" s="109"/>
      <c r="N28" s="109"/>
      <c r="O28" s="109"/>
      <c r="P28" s="109"/>
      <c r="Q28" s="109"/>
      <c r="R28" s="15" t="s">
        <v>403</v>
      </c>
      <c r="S28" s="15" t="s">
        <v>50</v>
      </c>
      <c r="T28" s="15" t="s">
        <v>418</v>
      </c>
      <c r="U28" s="15" t="s">
        <v>434</v>
      </c>
      <c r="V28" s="15" t="s">
        <v>435</v>
      </c>
      <c r="W28" s="15" t="s">
        <v>436</v>
      </c>
      <c r="X28" s="18"/>
      <c r="Y28" s="21"/>
      <c r="Z28" s="21"/>
    </row>
    <row r="29" spans="1:26" s="14" customFormat="1" ht="135" x14ac:dyDescent="0.2">
      <c r="A29" s="120"/>
      <c r="B29" s="123" t="s">
        <v>101</v>
      </c>
      <c r="C29" s="59" t="s">
        <v>102</v>
      </c>
      <c r="D29" s="59" t="s">
        <v>103</v>
      </c>
      <c r="E29" s="59" t="s">
        <v>86</v>
      </c>
      <c r="F29" s="59" t="s">
        <v>87</v>
      </c>
      <c r="G29" s="60" t="s">
        <v>88</v>
      </c>
      <c r="H29" s="59" t="s">
        <v>104</v>
      </c>
      <c r="I29" s="59" t="s">
        <v>90</v>
      </c>
      <c r="J29" s="59" t="s">
        <v>91</v>
      </c>
      <c r="K29" s="108"/>
      <c r="L29" s="109"/>
      <c r="M29" s="109"/>
      <c r="N29" s="109"/>
      <c r="O29" s="109"/>
      <c r="P29" s="109"/>
      <c r="Q29" s="109"/>
      <c r="R29" s="15" t="s">
        <v>403</v>
      </c>
      <c r="S29" s="15" t="s">
        <v>50</v>
      </c>
      <c r="T29" s="15" t="s">
        <v>428</v>
      </c>
      <c r="U29" s="15" t="s">
        <v>166</v>
      </c>
      <c r="V29" s="125" t="s">
        <v>437</v>
      </c>
      <c r="W29" s="15" t="s">
        <v>407</v>
      </c>
      <c r="X29" s="21"/>
      <c r="Y29" s="21"/>
      <c r="Z29" s="21"/>
    </row>
    <row r="30" spans="1:26" s="14" customFormat="1" ht="135" x14ac:dyDescent="0.2">
      <c r="A30" s="120"/>
      <c r="B30" s="123" t="s">
        <v>105</v>
      </c>
      <c r="C30" s="59" t="s">
        <v>106</v>
      </c>
      <c r="D30" s="59" t="s">
        <v>98</v>
      </c>
      <c r="E30" s="59" t="s">
        <v>86</v>
      </c>
      <c r="F30" s="59" t="s">
        <v>87</v>
      </c>
      <c r="G30" s="60" t="s">
        <v>88</v>
      </c>
      <c r="H30" s="59" t="s">
        <v>107</v>
      </c>
      <c r="I30" s="59" t="s">
        <v>90</v>
      </c>
      <c r="J30" s="59" t="s">
        <v>91</v>
      </c>
      <c r="K30" s="108"/>
      <c r="L30" s="109"/>
      <c r="M30" s="109"/>
      <c r="N30" s="109"/>
      <c r="O30" s="109"/>
      <c r="P30" s="109"/>
      <c r="Q30" s="109"/>
      <c r="R30" s="15" t="s">
        <v>403</v>
      </c>
      <c r="S30" s="15" t="s">
        <v>50</v>
      </c>
      <c r="T30" s="15" t="s">
        <v>430</v>
      </c>
      <c r="U30" s="15" t="s">
        <v>438</v>
      </c>
      <c r="V30" s="125" t="s">
        <v>439</v>
      </c>
      <c r="W30" s="15" t="s">
        <v>440</v>
      </c>
      <c r="X30" s="21"/>
      <c r="Y30" s="21"/>
      <c r="Z30" s="21"/>
    </row>
    <row r="31" spans="1:26" s="14" customFormat="1" ht="140.25" x14ac:dyDescent="0.2">
      <c r="A31" s="120"/>
      <c r="B31" s="123" t="s">
        <v>108</v>
      </c>
      <c r="C31" s="59" t="s">
        <v>97</v>
      </c>
      <c r="D31" s="59" t="s">
        <v>109</v>
      </c>
      <c r="E31" s="59" t="s">
        <v>86</v>
      </c>
      <c r="F31" s="59" t="s">
        <v>87</v>
      </c>
      <c r="G31" s="60" t="s">
        <v>88</v>
      </c>
      <c r="H31" s="59" t="s">
        <v>95</v>
      </c>
      <c r="I31" s="59" t="s">
        <v>90</v>
      </c>
      <c r="J31" s="59" t="s">
        <v>91</v>
      </c>
      <c r="K31" s="108"/>
      <c r="L31" s="109"/>
      <c r="M31" s="109"/>
      <c r="N31" s="109"/>
      <c r="O31" s="109"/>
      <c r="P31" s="109"/>
      <c r="Q31" s="109"/>
      <c r="R31" s="15" t="s">
        <v>403</v>
      </c>
      <c r="S31" s="15" t="s">
        <v>50</v>
      </c>
      <c r="T31" s="15" t="s">
        <v>418</v>
      </c>
      <c r="U31" s="15" t="s">
        <v>434</v>
      </c>
      <c r="V31" s="15" t="s">
        <v>435</v>
      </c>
      <c r="W31" s="15" t="s">
        <v>436</v>
      </c>
      <c r="X31" s="21"/>
      <c r="Y31" s="21"/>
      <c r="Z31" s="21"/>
    </row>
    <row r="32" spans="1:26" s="14" customFormat="1" ht="135" x14ac:dyDescent="0.2">
      <c r="A32" s="120"/>
      <c r="B32" s="123" t="s">
        <v>110</v>
      </c>
      <c r="C32" s="59" t="s">
        <v>106</v>
      </c>
      <c r="D32" s="59" t="s">
        <v>98</v>
      </c>
      <c r="E32" s="59" t="s">
        <v>86</v>
      </c>
      <c r="F32" s="59" t="s">
        <v>87</v>
      </c>
      <c r="G32" s="60" t="s">
        <v>88</v>
      </c>
      <c r="H32" s="59" t="s">
        <v>111</v>
      </c>
      <c r="I32" s="59" t="s">
        <v>90</v>
      </c>
      <c r="J32" s="59" t="s">
        <v>91</v>
      </c>
      <c r="K32" s="108"/>
      <c r="L32" s="109"/>
      <c r="M32" s="109"/>
      <c r="N32" s="109"/>
      <c r="O32" s="109"/>
      <c r="P32" s="109"/>
      <c r="Q32" s="109"/>
      <c r="R32" s="15" t="s">
        <v>403</v>
      </c>
      <c r="S32" s="15" t="s">
        <v>50</v>
      </c>
      <c r="T32" s="15" t="s">
        <v>441</v>
      </c>
      <c r="U32" s="15" t="s">
        <v>442</v>
      </c>
      <c r="V32" s="15" t="s">
        <v>443</v>
      </c>
      <c r="W32" s="15" t="s">
        <v>444</v>
      </c>
      <c r="X32" s="21"/>
      <c r="Y32" s="21"/>
      <c r="Z32" s="21"/>
    </row>
    <row r="33" spans="1:26" s="14" customFormat="1" ht="135" x14ac:dyDescent="0.2">
      <c r="A33" s="120"/>
      <c r="B33" s="123" t="s">
        <v>112</v>
      </c>
      <c r="C33" s="59" t="s">
        <v>113</v>
      </c>
      <c r="D33" s="59" t="s">
        <v>98</v>
      </c>
      <c r="E33" s="59" t="s">
        <v>86</v>
      </c>
      <c r="F33" s="59" t="s">
        <v>87</v>
      </c>
      <c r="G33" s="60" t="s">
        <v>88</v>
      </c>
      <c r="H33" s="59" t="s">
        <v>95</v>
      </c>
      <c r="I33" s="59" t="s">
        <v>90</v>
      </c>
      <c r="J33" s="59" t="s">
        <v>91</v>
      </c>
      <c r="K33" s="108"/>
      <c r="L33" s="109"/>
      <c r="M33" s="112"/>
      <c r="N33" s="112"/>
      <c r="O33" s="112"/>
      <c r="P33" s="113"/>
      <c r="Q33" s="109"/>
      <c r="R33" s="15" t="s">
        <v>403</v>
      </c>
      <c r="S33" s="15" t="s">
        <v>50</v>
      </c>
      <c r="T33" s="15" t="s">
        <v>428</v>
      </c>
      <c r="U33" s="15" t="s">
        <v>164</v>
      </c>
      <c r="V33" s="125" t="s">
        <v>445</v>
      </c>
      <c r="W33" s="15" t="s">
        <v>413</v>
      </c>
      <c r="X33" s="21"/>
      <c r="Y33" s="21"/>
      <c r="Z33" s="21"/>
    </row>
    <row r="34" spans="1:26" s="14" customFormat="1" ht="60" x14ac:dyDescent="0.2">
      <c r="A34" s="120"/>
      <c r="B34" s="123" t="s">
        <v>83</v>
      </c>
      <c r="C34" s="59" t="s">
        <v>84</v>
      </c>
      <c r="D34" s="59" t="s">
        <v>85</v>
      </c>
      <c r="E34" s="59" t="s">
        <v>86</v>
      </c>
      <c r="F34" s="59" t="s">
        <v>87</v>
      </c>
      <c r="G34" s="60" t="s">
        <v>381</v>
      </c>
      <c r="H34" s="59" t="s">
        <v>382</v>
      </c>
      <c r="I34" s="59" t="s">
        <v>90</v>
      </c>
      <c r="J34" s="59" t="s">
        <v>383</v>
      </c>
      <c r="K34" s="108"/>
      <c r="L34" s="109"/>
      <c r="M34" s="112"/>
      <c r="N34" s="112"/>
      <c r="O34" s="112"/>
      <c r="P34" s="113"/>
      <c r="Q34" s="109"/>
      <c r="R34" s="15" t="s">
        <v>403</v>
      </c>
      <c r="S34" s="15" t="s">
        <v>50</v>
      </c>
      <c r="T34" s="15" t="s">
        <v>428</v>
      </c>
      <c r="U34" s="15" t="s">
        <v>83</v>
      </c>
      <c r="V34" s="125" t="s">
        <v>433</v>
      </c>
      <c r="W34" s="15" t="s">
        <v>413</v>
      </c>
      <c r="X34" s="18"/>
      <c r="Y34" s="21"/>
      <c r="Z34" s="21"/>
    </row>
    <row r="35" spans="1:26" s="14" customFormat="1" ht="140.25" x14ac:dyDescent="0.2">
      <c r="A35" s="120"/>
      <c r="B35" s="123" t="s">
        <v>114</v>
      </c>
      <c r="C35" s="59" t="s">
        <v>97</v>
      </c>
      <c r="D35" s="59" t="s">
        <v>98</v>
      </c>
      <c r="E35" s="59" t="s">
        <v>115</v>
      </c>
      <c r="F35" s="59" t="s">
        <v>87</v>
      </c>
      <c r="G35" s="59" t="s">
        <v>88</v>
      </c>
      <c r="H35" s="59" t="s">
        <v>116</v>
      </c>
      <c r="I35" s="59" t="s">
        <v>90</v>
      </c>
      <c r="J35" s="59" t="s">
        <v>91</v>
      </c>
      <c r="K35" s="108"/>
      <c r="L35" s="109"/>
      <c r="M35" s="112"/>
      <c r="N35" s="112"/>
      <c r="O35" s="112"/>
      <c r="P35" s="113"/>
      <c r="Q35" s="109"/>
      <c r="R35" s="15" t="s">
        <v>403</v>
      </c>
      <c r="S35" s="15" t="s">
        <v>50</v>
      </c>
      <c r="T35" s="15" t="s">
        <v>418</v>
      </c>
      <c r="U35" s="15" t="s">
        <v>434</v>
      </c>
      <c r="V35" s="15" t="s">
        <v>435</v>
      </c>
      <c r="W35" s="15" t="s">
        <v>436</v>
      </c>
      <c r="X35" s="21"/>
      <c r="Y35" s="21"/>
      <c r="Z35" s="21"/>
    </row>
    <row r="36" spans="1:26" s="14" customFormat="1" ht="90" x14ac:dyDescent="0.2">
      <c r="A36" s="120"/>
      <c r="B36" s="123" t="s">
        <v>128</v>
      </c>
      <c r="C36" s="59" t="s">
        <v>129</v>
      </c>
      <c r="D36" s="59" t="s">
        <v>130</v>
      </c>
      <c r="E36" s="59" t="s">
        <v>131</v>
      </c>
      <c r="F36" s="59" t="s">
        <v>87</v>
      </c>
      <c r="G36" s="60" t="s">
        <v>132</v>
      </c>
      <c r="H36" s="60" t="s">
        <v>133</v>
      </c>
      <c r="I36" s="60" t="s">
        <v>134</v>
      </c>
      <c r="J36" s="60" t="s">
        <v>135</v>
      </c>
      <c r="K36" s="59" t="s">
        <v>136</v>
      </c>
      <c r="L36" s="109"/>
      <c r="M36" s="112"/>
      <c r="N36" s="112"/>
      <c r="O36" s="112"/>
      <c r="P36" s="113"/>
      <c r="Q36" s="109"/>
      <c r="R36" s="15" t="s">
        <v>403</v>
      </c>
      <c r="S36" s="15" t="s">
        <v>50</v>
      </c>
      <c r="T36" s="16" t="s">
        <v>410</v>
      </c>
      <c r="U36" s="16"/>
      <c r="V36" s="15"/>
      <c r="W36" s="15"/>
      <c r="X36" s="21"/>
      <c r="Y36" s="21"/>
      <c r="Z36" s="21"/>
    </row>
    <row r="37" spans="1:26" ht="165" x14ac:dyDescent="0.2">
      <c r="A37" s="121"/>
      <c r="B37" s="123" t="s">
        <v>138</v>
      </c>
      <c r="C37" s="59" t="s">
        <v>139</v>
      </c>
      <c r="D37" s="59" t="s">
        <v>140</v>
      </c>
      <c r="E37" s="59" t="s">
        <v>141</v>
      </c>
      <c r="F37" s="59" t="s">
        <v>87</v>
      </c>
      <c r="G37" s="60" t="s">
        <v>132</v>
      </c>
      <c r="H37" s="60" t="s">
        <v>142</v>
      </c>
      <c r="I37" s="60" t="s">
        <v>134</v>
      </c>
      <c r="J37" s="59" t="s">
        <v>135</v>
      </c>
      <c r="K37" s="59" t="s">
        <v>136</v>
      </c>
      <c r="L37" s="109"/>
      <c r="M37" s="112"/>
      <c r="N37" s="112"/>
      <c r="O37" s="112"/>
      <c r="P37" s="113"/>
      <c r="Q37" s="109"/>
      <c r="R37" s="15" t="s">
        <v>403</v>
      </c>
      <c r="S37" s="15" t="s">
        <v>50</v>
      </c>
      <c r="T37" s="16" t="s">
        <v>428</v>
      </c>
      <c r="U37" s="16" t="s">
        <v>446</v>
      </c>
      <c r="V37" s="125" t="s">
        <v>447</v>
      </c>
      <c r="W37" s="15" t="s">
        <v>413</v>
      </c>
      <c r="X37" s="21"/>
      <c r="Y37" s="21"/>
      <c r="Z37" s="21"/>
    </row>
    <row r="38" spans="1:26" s="22" customFormat="1" ht="180" x14ac:dyDescent="0.2">
      <c r="A38" s="122"/>
      <c r="B38" s="123" t="s">
        <v>146</v>
      </c>
      <c r="C38" s="59" t="s">
        <v>147</v>
      </c>
      <c r="D38" s="59" t="s">
        <v>130</v>
      </c>
      <c r="E38" s="59" t="s">
        <v>145</v>
      </c>
      <c r="F38" s="59" t="s">
        <v>87</v>
      </c>
      <c r="G38" s="60" t="s">
        <v>132</v>
      </c>
      <c r="H38" s="60" t="s">
        <v>142</v>
      </c>
      <c r="I38" s="60" t="s">
        <v>134</v>
      </c>
      <c r="J38" s="59" t="s">
        <v>135</v>
      </c>
      <c r="K38" s="59" t="s">
        <v>136</v>
      </c>
      <c r="L38" s="117"/>
      <c r="M38" s="115"/>
      <c r="N38" s="115"/>
      <c r="O38" s="115"/>
      <c r="P38" s="116"/>
      <c r="Q38" s="109"/>
      <c r="R38" s="15" t="s">
        <v>403</v>
      </c>
      <c r="S38" s="15" t="s">
        <v>50</v>
      </c>
      <c r="T38" s="29" t="s">
        <v>410</v>
      </c>
      <c r="U38" s="29"/>
      <c r="V38" s="15"/>
      <c r="W38" s="15"/>
      <c r="X38" s="21"/>
      <c r="Y38" s="21"/>
      <c r="Z38" s="21"/>
    </row>
    <row r="39" spans="1:26" ht="114.75" x14ac:dyDescent="0.2">
      <c r="A39" s="121"/>
      <c r="B39" s="123" t="s">
        <v>155</v>
      </c>
      <c r="C39" s="68" t="s">
        <v>156</v>
      </c>
      <c r="D39" s="59" t="s">
        <v>150</v>
      </c>
      <c r="E39" s="59" t="s">
        <v>157</v>
      </c>
      <c r="F39" s="59" t="s">
        <v>87</v>
      </c>
      <c r="G39" s="60" t="s">
        <v>152</v>
      </c>
      <c r="H39" s="60" t="s">
        <v>153</v>
      </c>
      <c r="I39" s="59"/>
      <c r="J39" s="68" t="s">
        <v>154</v>
      </c>
      <c r="K39" s="108"/>
      <c r="L39" s="114"/>
      <c r="M39" s="114"/>
      <c r="N39" s="118"/>
      <c r="O39" s="118"/>
      <c r="P39" s="114"/>
      <c r="Q39" s="114"/>
      <c r="R39" s="15" t="s">
        <v>403</v>
      </c>
      <c r="S39" s="15" t="s">
        <v>50</v>
      </c>
      <c r="T39" s="15" t="s">
        <v>441</v>
      </c>
      <c r="U39" s="15" t="s">
        <v>442</v>
      </c>
      <c r="V39" s="15" t="s">
        <v>443</v>
      </c>
      <c r="W39" s="15" t="s">
        <v>444</v>
      </c>
      <c r="X39" s="21"/>
      <c r="Y39" s="24"/>
      <c r="Z39" s="24"/>
    </row>
    <row r="40" spans="1:26" ht="180" x14ac:dyDescent="0.2">
      <c r="B40" s="182" t="s">
        <v>330</v>
      </c>
      <c r="C40" s="184" t="s">
        <v>192</v>
      </c>
      <c r="D40" s="185" t="s">
        <v>193</v>
      </c>
      <c r="E40" s="185" t="s">
        <v>194</v>
      </c>
      <c r="F40" s="185" t="s">
        <v>195</v>
      </c>
      <c r="G40" s="185" t="s">
        <v>196</v>
      </c>
      <c r="H40" s="185" t="s">
        <v>197</v>
      </c>
      <c r="I40" s="185" t="s">
        <v>198</v>
      </c>
      <c r="J40" s="185" t="s">
        <v>199</v>
      </c>
      <c r="K40" s="186"/>
      <c r="L40" s="176"/>
      <c r="M40" s="176"/>
      <c r="N40" s="177"/>
      <c r="O40" s="177"/>
      <c r="P40" s="176"/>
      <c r="Q40" s="176"/>
      <c r="R40" s="178" t="s">
        <v>403</v>
      </c>
      <c r="S40" s="178" t="s">
        <v>50</v>
      </c>
      <c r="T40" s="178"/>
      <c r="U40" s="178"/>
      <c r="V40" s="178"/>
      <c r="W40" s="178"/>
      <c r="X40" s="179"/>
      <c r="Y40" s="180"/>
      <c r="Z40" s="180"/>
    </row>
    <row r="41" spans="1:26" ht="75" x14ac:dyDescent="0.2">
      <c r="B41" s="182" t="s">
        <v>201</v>
      </c>
      <c r="C41" s="185" t="s">
        <v>202</v>
      </c>
      <c r="D41" s="185" t="s">
        <v>203</v>
      </c>
      <c r="E41" s="185" t="s">
        <v>204</v>
      </c>
      <c r="F41" s="185" t="s">
        <v>205</v>
      </c>
      <c r="G41" s="185" t="s">
        <v>206</v>
      </c>
      <c r="H41" s="185" t="s">
        <v>207</v>
      </c>
      <c r="I41" s="185" t="s">
        <v>198</v>
      </c>
      <c r="J41" s="185" t="s">
        <v>208</v>
      </c>
      <c r="K41" s="187">
        <f>SUM(K15:K40)</f>
        <v>0</v>
      </c>
      <c r="L41" s="176"/>
      <c r="M41" s="176"/>
      <c r="N41" s="177"/>
      <c r="O41" s="177"/>
      <c r="P41" s="176"/>
      <c r="Q41" s="176"/>
      <c r="R41" s="178" t="s">
        <v>403</v>
      </c>
      <c r="S41" s="178" t="s">
        <v>50</v>
      </c>
      <c r="T41" s="178" t="s">
        <v>415</v>
      </c>
      <c r="U41" s="178" t="s">
        <v>448</v>
      </c>
      <c r="V41" s="178" t="s">
        <v>449</v>
      </c>
      <c r="W41" s="178" t="s">
        <v>450</v>
      </c>
      <c r="X41" s="179"/>
      <c r="Y41" s="180"/>
      <c r="Z41" s="180"/>
    </row>
    <row r="42" spans="1:26" ht="90" x14ac:dyDescent="0.2">
      <c r="B42" s="96" t="s">
        <v>384</v>
      </c>
      <c r="C42" s="68" t="s">
        <v>210</v>
      </c>
      <c r="D42" s="68" t="s">
        <v>211</v>
      </c>
      <c r="E42" s="68" t="s">
        <v>212</v>
      </c>
      <c r="F42" s="68" t="s">
        <v>213</v>
      </c>
      <c r="G42" s="68" t="s">
        <v>214</v>
      </c>
      <c r="H42" s="68" t="s">
        <v>215</v>
      </c>
      <c r="I42" s="68" t="s">
        <v>216</v>
      </c>
      <c r="J42" s="68" t="s">
        <v>217</v>
      </c>
      <c r="K42" s="114"/>
      <c r="L42" s="30"/>
      <c r="M42" s="30"/>
      <c r="N42" s="5"/>
      <c r="O42" s="5"/>
      <c r="P42" s="30"/>
      <c r="Q42" s="30"/>
      <c r="R42" s="15" t="s">
        <v>403</v>
      </c>
      <c r="S42" s="15" t="s">
        <v>50</v>
      </c>
      <c r="T42" s="15" t="s">
        <v>404</v>
      </c>
      <c r="U42" s="15" t="s">
        <v>451</v>
      </c>
      <c r="V42" s="15" t="s">
        <v>452</v>
      </c>
      <c r="W42" s="15" t="s">
        <v>407</v>
      </c>
      <c r="X42" s="18"/>
      <c r="Y42" s="21"/>
      <c r="Z42" s="21"/>
    </row>
    <row r="43" spans="1:26" ht="90" x14ac:dyDescent="0.2">
      <c r="B43" s="96" t="s">
        <v>385</v>
      </c>
      <c r="C43" s="68" t="s">
        <v>210</v>
      </c>
      <c r="D43" s="68" t="s">
        <v>211</v>
      </c>
      <c r="E43" s="68" t="s">
        <v>212</v>
      </c>
      <c r="F43" s="68" t="s">
        <v>213</v>
      </c>
      <c r="G43" s="68" t="s">
        <v>214</v>
      </c>
      <c r="H43" s="68" t="s">
        <v>215</v>
      </c>
      <c r="I43" s="68" t="s">
        <v>216</v>
      </c>
      <c r="J43" s="68" t="s">
        <v>217</v>
      </c>
      <c r="K43" s="30"/>
      <c r="L43" s="30"/>
      <c r="M43" s="30"/>
      <c r="N43" s="5"/>
      <c r="O43" s="5"/>
      <c r="P43" s="30"/>
      <c r="Q43" s="30"/>
      <c r="R43" s="15" t="s">
        <v>403</v>
      </c>
      <c r="S43" s="15" t="s">
        <v>50</v>
      </c>
      <c r="T43" s="15" t="s">
        <v>415</v>
      </c>
      <c r="U43" s="15" t="s">
        <v>453</v>
      </c>
      <c r="V43" s="15" t="s">
        <v>454</v>
      </c>
      <c r="W43" s="15" t="s">
        <v>407</v>
      </c>
      <c r="X43" s="18"/>
      <c r="Y43" s="21"/>
      <c r="Z43" s="21"/>
    </row>
    <row r="44" spans="1:26" ht="165" x14ac:dyDescent="0.2">
      <c r="B44" s="124" t="s">
        <v>218</v>
      </c>
      <c r="C44" s="68" t="s">
        <v>219</v>
      </c>
      <c r="D44" s="68" t="s">
        <v>220</v>
      </c>
      <c r="E44" s="68" t="s">
        <v>221</v>
      </c>
      <c r="F44" s="68" t="s">
        <v>222</v>
      </c>
      <c r="G44" s="68" t="s">
        <v>214</v>
      </c>
      <c r="H44" s="68" t="s">
        <v>223</v>
      </c>
      <c r="I44" s="68" t="s">
        <v>224</v>
      </c>
      <c r="J44" s="68" t="s">
        <v>225</v>
      </c>
      <c r="K44" s="30"/>
      <c r="L44" s="30"/>
      <c r="M44" s="30"/>
      <c r="N44" s="5"/>
      <c r="O44" s="5"/>
      <c r="P44" s="30"/>
      <c r="Q44" s="30"/>
      <c r="R44" s="15" t="s">
        <v>403</v>
      </c>
      <c r="S44" s="15" t="s">
        <v>50</v>
      </c>
      <c r="T44" s="15" t="s">
        <v>404</v>
      </c>
      <c r="U44" s="15" t="s">
        <v>455</v>
      </c>
      <c r="V44" s="15" t="s">
        <v>456</v>
      </c>
      <c r="W44" s="15" t="s">
        <v>407</v>
      </c>
      <c r="X44" s="18"/>
      <c r="Y44" s="21"/>
      <c r="Z44" s="21"/>
    </row>
    <row r="45" spans="1:26" ht="75" x14ac:dyDescent="0.2">
      <c r="B45" s="182" t="s">
        <v>226</v>
      </c>
      <c r="C45" s="175" t="s">
        <v>227</v>
      </c>
      <c r="D45" s="175" t="s">
        <v>228</v>
      </c>
      <c r="E45" s="175" t="s">
        <v>229</v>
      </c>
      <c r="F45" s="175" t="s">
        <v>230</v>
      </c>
      <c r="G45" s="175" t="s">
        <v>231</v>
      </c>
      <c r="H45" s="175" t="s">
        <v>232</v>
      </c>
      <c r="I45" s="183" t="s">
        <v>233</v>
      </c>
      <c r="J45" s="175" t="s">
        <v>50</v>
      </c>
      <c r="K45" s="176"/>
      <c r="L45" s="176"/>
      <c r="M45" s="176"/>
      <c r="N45" s="177"/>
      <c r="O45" s="177"/>
      <c r="P45" s="176"/>
      <c r="Q45" s="176"/>
      <c r="R45" s="178" t="s">
        <v>403</v>
      </c>
      <c r="S45" s="178" t="s">
        <v>50</v>
      </c>
      <c r="T45" s="178" t="s">
        <v>404</v>
      </c>
      <c r="U45" s="178" t="s">
        <v>457</v>
      </c>
      <c r="V45" s="178" t="s">
        <v>458</v>
      </c>
      <c r="W45" s="178" t="s">
        <v>450</v>
      </c>
      <c r="X45" s="179"/>
      <c r="Y45" s="180"/>
      <c r="Z45" s="180"/>
    </row>
    <row r="46" spans="1:26" ht="165" x14ac:dyDescent="0.2">
      <c r="B46" s="124" t="s">
        <v>234</v>
      </c>
      <c r="C46" s="68" t="s">
        <v>235</v>
      </c>
      <c r="D46" s="68" t="s">
        <v>236</v>
      </c>
      <c r="E46" s="68" t="s">
        <v>221</v>
      </c>
      <c r="F46" s="68" t="s">
        <v>222</v>
      </c>
      <c r="G46" s="68" t="s">
        <v>214</v>
      </c>
      <c r="H46" s="68" t="s">
        <v>237</v>
      </c>
      <c r="I46" s="68" t="s">
        <v>224</v>
      </c>
      <c r="J46" s="59"/>
      <c r="K46" s="30"/>
      <c r="L46" s="30"/>
      <c r="M46" s="30"/>
      <c r="N46" s="5"/>
      <c r="O46" s="5"/>
      <c r="P46" s="30"/>
      <c r="Q46" s="30"/>
      <c r="R46" s="15"/>
      <c r="S46" s="15"/>
      <c r="T46" s="15"/>
      <c r="U46" s="15"/>
      <c r="V46" s="15"/>
      <c r="W46" s="15"/>
      <c r="X46" s="18"/>
      <c r="Y46" s="21"/>
      <c r="Z46" s="21"/>
    </row>
    <row r="47" spans="1:26" ht="315" x14ac:dyDescent="0.2">
      <c r="B47" s="173" t="s">
        <v>239</v>
      </c>
      <c r="C47" s="174" t="s">
        <v>240</v>
      </c>
      <c r="D47" s="174" t="s">
        <v>241</v>
      </c>
      <c r="E47" s="174" t="s">
        <v>242</v>
      </c>
      <c r="F47" s="174" t="s">
        <v>243</v>
      </c>
      <c r="G47" s="175" t="s">
        <v>244</v>
      </c>
      <c r="H47" s="175" t="s">
        <v>245</v>
      </c>
      <c r="I47" s="175" t="s">
        <v>246</v>
      </c>
      <c r="J47" s="175" t="s">
        <v>247</v>
      </c>
      <c r="K47" s="176"/>
      <c r="L47" s="176"/>
      <c r="M47" s="176"/>
      <c r="N47" s="177"/>
      <c r="O47" s="177"/>
      <c r="P47" s="176"/>
      <c r="Q47" s="176"/>
      <c r="R47" s="178" t="s">
        <v>403</v>
      </c>
      <c r="S47" s="178" t="s">
        <v>50</v>
      </c>
      <c r="T47" s="178" t="s">
        <v>404</v>
      </c>
      <c r="U47" s="178" t="s">
        <v>459</v>
      </c>
      <c r="V47" s="178" t="s">
        <v>460</v>
      </c>
      <c r="W47" s="178" t="s">
        <v>461</v>
      </c>
      <c r="X47" s="179" t="s">
        <v>462</v>
      </c>
      <c r="Y47" s="180"/>
      <c r="Z47" s="180"/>
    </row>
    <row r="48" spans="1:26" ht="360" x14ac:dyDescent="0.2">
      <c r="B48" s="173" t="s">
        <v>249</v>
      </c>
      <c r="C48" s="174" t="s">
        <v>250</v>
      </c>
      <c r="D48" s="174" t="s">
        <v>251</v>
      </c>
      <c r="E48" s="174" t="s">
        <v>242</v>
      </c>
      <c r="F48" s="174" t="s">
        <v>243</v>
      </c>
      <c r="G48" s="175" t="s">
        <v>244</v>
      </c>
      <c r="H48" s="174" t="s">
        <v>252</v>
      </c>
      <c r="I48" s="175" t="s">
        <v>246</v>
      </c>
      <c r="J48" s="175" t="s">
        <v>247</v>
      </c>
      <c r="K48" s="176"/>
      <c r="L48" s="176"/>
      <c r="M48" s="176"/>
      <c r="N48" s="177"/>
      <c r="O48" s="177"/>
      <c r="P48" s="176"/>
      <c r="Q48" s="176"/>
      <c r="R48" s="178" t="s">
        <v>403</v>
      </c>
      <c r="S48" s="178" t="s">
        <v>50</v>
      </c>
      <c r="T48" s="178" t="s">
        <v>404</v>
      </c>
      <c r="U48" s="178" t="s">
        <v>463</v>
      </c>
      <c r="V48" s="178" t="s">
        <v>464</v>
      </c>
      <c r="W48" s="178" t="s">
        <v>465</v>
      </c>
      <c r="X48" s="179"/>
      <c r="Y48" s="180"/>
      <c r="Z48" s="180"/>
    </row>
    <row r="49" spans="2:26" ht="195" x14ac:dyDescent="0.2">
      <c r="B49" s="173" t="s">
        <v>253</v>
      </c>
      <c r="C49" s="174" t="s">
        <v>254</v>
      </c>
      <c r="D49" s="174" t="s">
        <v>251</v>
      </c>
      <c r="E49" s="174" t="s">
        <v>242</v>
      </c>
      <c r="F49" s="174" t="s">
        <v>255</v>
      </c>
      <c r="G49" s="175" t="s">
        <v>256</v>
      </c>
      <c r="H49" s="174" t="s">
        <v>257</v>
      </c>
      <c r="I49" s="174" t="s">
        <v>258</v>
      </c>
      <c r="J49" s="175" t="s">
        <v>247</v>
      </c>
      <c r="K49" s="176"/>
      <c r="L49" s="176"/>
      <c r="M49" s="176"/>
      <c r="N49" s="177"/>
      <c r="O49" s="177"/>
      <c r="P49" s="176"/>
      <c r="Q49" s="176"/>
      <c r="R49" s="178" t="s">
        <v>403</v>
      </c>
      <c r="S49" s="178" t="s">
        <v>50</v>
      </c>
      <c r="T49" s="178" t="s">
        <v>404</v>
      </c>
      <c r="U49" s="178" t="s">
        <v>466</v>
      </c>
      <c r="V49" s="178" t="s">
        <v>467</v>
      </c>
      <c r="W49" s="178" t="s">
        <v>461</v>
      </c>
      <c r="X49" s="179"/>
      <c r="Y49" s="180"/>
      <c r="Z49" s="180"/>
    </row>
    <row r="50" spans="2:26" ht="270" x14ac:dyDescent="0.2">
      <c r="B50" s="104" t="s">
        <v>222</v>
      </c>
      <c r="C50" s="105" t="s">
        <v>259</v>
      </c>
      <c r="D50" s="105" t="s">
        <v>260</v>
      </c>
      <c r="E50" s="105" t="s">
        <v>261</v>
      </c>
      <c r="F50" s="105" t="s">
        <v>262</v>
      </c>
      <c r="G50" s="105" t="s">
        <v>263</v>
      </c>
      <c r="H50" s="105" t="s">
        <v>264</v>
      </c>
      <c r="I50" s="105" t="s">
        <v>222</v>
      </c>
      <c r="J50" s="105" t="s">
        <v>265</v>
      </c>
      <c r="K50" s="30"/>
      <c r="L50" s="30"/>
      <c r="M50" s="30"/>
      <c r="N50" s="5"/>
      <c r="O50" s="5"/>
      <c r="P50" s="30"/>
      <c r="Q50" s="30"/>
      <c r="R50" s="15" t="s">
        <v>403</v>
      </c>
      <c r="S50" s="15" t="s">
        <v>50</v>
      </c>
      <c r="T50" s="15"/>
      <c r="U50" s="15"/>
      <c r="V50" s="15"/>
      <c r="W50" s="15"/>
      <c r="X50" s="18" t="s">
        <v>468</v>
      </c>
      <c r="Y50" s="21"/>
      <c r="Z50" s="21"/>
    </row>
    <row r="51" spans="2:26" ht="270" x14ac:dyDescent="0.2">
      <c r="B51" s="173" t="s">
        <v>266</v>
      </c>
      <c r="C51" s="174" t="s">
        <v>267</v>
      </c>
      <c r="D51" s="174" t="s">
        <v>260</v>
      </c>
      <c r="E51" s="174" t="s">
        <v>268</v>
      </c>
      <c r="F51" s="174" t="s">
        <v>262</v>
      </c>
      <c r="G51" s="174" t="s">
        <v>263</v>
      </c>
      <c r="H51" s="174" t="s">
        <v>264</v>
      </c>
      <c r="I51" s="174" t="s">
        <v>266</v>
      </c>
      <c r="J51" s="174" t="s">
        <v>265</v>
      </c>
      <c r="K51" s="176"/>
      <c r="L51" s="176"/>
      <c r="M51" s="176"/>
      <c r="N51" s="177"/>
      <c r="O51" s="177"/>
      <c r="P51" s="176"/>
      <c r="Q51" s="176"/>
      <c r="R51" s="178" t="s">
        <v>403</v>
      </c>
      <c r="S51" s="178" t="s">
        <v>50</v>
      </c>
      <c r="T51" s="178"/>
      <c r="U51" s="178"/>
      <c r="V51" s="178"/>
      <c r="W51" s="178"/>
      <c r="X51" s="179" t="s">
        <v>468</v>
      </c>
      <c r="Y51" s="180"/>
      <c r="Z51" s="180"/>
    </row>
    <row r="52" spans="2:26" ht="180" x14ac:dyDescent="0.2">
      <c r="B52" s="104" t="s">
        <v>269</v>
      </c>
      <c r="C52" s="105" t="s">
        <v>270</v>
      </c>
      <c r="D52" s="105" t="s">
        <v>271</v>
      </c>
      <c r="E52" s="105" t="s">
        <v>272</v>
      </c>
      <c r="F52" s="105" t="s">
        <v>273</v>
      </c>
      <c r="G52" s="105" t="s">
        <v>274</v>
      </c>
      <c r="H52" s="105" t="s">
        <v>275</v>
      </c>
      <c r="I52" s="105" t="s">
        <v>276</v>
      </c>
      <c r="J52" s="105" t="s">
        <v>277</v>
      </c>
      <c r="K52" s="30"/>
      <c r="L52" s="30"/>
      <c r="M52" s="30"/>
      <c r="N52" s="5"/>
      <c r="O52" s="5"/>
      <c r="P52" s="30"/>
      <c r="Q52" s="30"/>
      <c r="R52" s="15" t="s">
        <v>403</v>
      </c>
      <c r="S52" s="15" t="s">
        <v>50</v>
      </c>
      <c r="T52" s="15" t="s">
        <v>415</v>
      </c>
      <c r="U52" s="15" t="s">
        <v>469</v>
      </c>
      <c r="V52" s="15" t="s">
        <v>470</v>
      </c>
      <c r="W52" s="15" t="s">
        <v>465</v>
      </c>
      <c r="X52" s="18"/>
      <c r="Y52" s="21"/>
      <c r="Z52" s="21"/>
    </row>
    <row r="53" spans="2:26" ht="180" x14ac:dyDescent="0.2">
      <c r="B53" s="104" t="s">
        <v>278</v>
      </c>
      <c r="C53" s="105" t="s">
        <v>279</v>
      </c>
      <c r="D53" s="105" t="s">
        <v>271</v>
      </c>
      <c r="E53" s="105" t="s">
        <v>280</v>
      </c>
      <c r="F53" s="105" t="s">
        <v>273</v>
      </c>
      <c r="G53" s="105" t="s">
        <v>274</v>
      </c>
      <c r="H53" s="105" t="s">
        <v>281</v>
      </c>
      <c r="I53" s="105" t="s">
        <v>276</v>
      </c>
      <c r="J53" s="105" t="s">
        <v>277</v>
      </c>
      <c r="K53" s="30"/>
      <c r="L53" s="30"/>
      <c r="M53" s="30"/>
      <c r="N53" s="5"/>
      <c r="O53" s="5"/>
      <c r="P53" s="30"/>
      <c r="Q53" s="30"/>
      <c r="R53" s="15" t="s">
        <v>403</v>
      </c>
      <c r="S53" s="15" t="s">
        <v>50</v>
      </c>
      <c r="T53" s="15" t="s">
        <v>404</v>
      </c>
      <c r="U53" s="15" t="s">
        <v>471</v>
      </c>
      <c r="V53" s="15" t="s">
        <v>472</v>
      </c>
      <c r="W53" s="15" t="s">
        <v>461</v>
      </c>
      <c r="X53" s="18"/>
      <c r="Y53" s="21"/>
      <c r="Z53" s="21"/>
    </row>
    <row r="54" spans="2:26" ht="409.5" x14ac:dyDescent="0.2">
      <c r="B54" s="173" t="s">
        <v>282</v>
      </c>
      <c r="C54" s="174" t="s">
        <v>283</v>
      </c>
      <c r="D54" s="175" t="s">
        <v>284</v>
      </c>
      <c r="E54" s="174" t="s">
        <v>285</v>
      </c>
      <c r="F54" s="174" t="s">
        <v>286</v>
      </c>
      <c r="G54" s="174" t="s">
        <v>287</v>
      </c>
      <c r="H54" s="174" t="s">
        <v>288</v>
      </c>
      <c r="I54" s="174" t="s">
        <v>289</v>
      </c>
      <c r="J54" s="174" t="s">
        <v>290</v>
      </c>
      <c r="K54" s="176"/>
      <c r="L54" s="176"/>
      <c r="M54" s="176"/>
      <c r="N54" s="177"/>
      <c r="O54" s="177"/>
      <c r="P54" s="176"/>
      <c r="Q54" s="176"/>
      <c r="R54" s="178" t="s">
        <v>403</v>
      </c>
      <c r="S54" s="178" t="s">
        <v>50</v>
      </c>
      <c r="T54" s="178" t="s">
        <v>404</v>
      </c>
      <c r="U54" s="178" t="s">
        <v>473</v>
      </c>
      <c r="V54" s="178" t="s">
        <v>474</v>
      </c>
      <c r="W54" s="178" t="s">
        <v>461</v>
      </c>
      <c r="X54" s="179"/>
      <c r="Y54" s="180"/>
      <c r="Z54" s="180"/>
    </row>
    <row r="55" spans="2:26" ht="409.5" x14ac:dyDescent="0.2">
      <c r="B55" s="173" t="s">
        <v>291</v>
      </c>
      <c r="C55" s="174" t="s">
        <v>292</v>
      </c>
      <c r="D55" s="175" t="s">
        <v>284</v>
      </c>
      <c r="E55" s="174" t="s">
        <v>285</v>
      </c>
      <c r="F55" s="174" t="s">
        <v>286</v>
      </c>
      <c r="G55" s="174" t="s">
        <v>287</v>
      </c>
      <c r="H55" s="174" t="s">
        <v>288</v>
      </c>
      <c r="I55" s="175" t="s">
        <v>293</v>
      </c>
      <c r="J55" s="174" t="s">
        <v>294</v>
      </c>
      <c r="K55" s="176"/>
      <c r="L55" s="176"/>
      <c r="M55" s="176"/>
      <c r="N55" s="177"/>
      <c r="O55" s="177"/>
      <c r="P55" s="176"/>
      <c r="Q55" s="176"/>
      <c r="R55" s="178" t="s">
        <v>403</v>
      </c>
      <c r="S55" s="178" t="s">
        <v>50</v>
      </c>
      <c r="T55" s="178" t="s">
        <v>404</v>
      </c>
      <c r="U55" s="178" t="s">
        <v>475</v>
      </c>
      <c r="V55" s="178" t="s">
        <v>476</v>
      </c>
      <c r="W55" s="178" t="s">
        <v>461</v>
      </c>
      <c r="X55" s="180"/>
      <c r="Y55" s="180"/>
      <c r="Z55" s="180"/>
    </row>
    <row r="56" spans="2:26" ht="409.5" x14ac:dyDescent="0.2">
      <c r="B56" s="173" t="s">
        <v>295</v>
      </c>
      <c r="C56" s="181" t="s">
        <v>296</v>
      </c>
      <c r="D56" s="174" t="s">
        <v>251</v>
      </c>
      <c r="E56" s="174" t="s">
        <v>297</v>
      </c>
      <c r="F56" s="174" t="s">
        <v>286</v>
      </c>
      <c r="G56" s="174" t="s">
        <v>287</v>
      </c>
      <c r="H56" s="174" t="s">
        <v>288</v>
      </c>
      <c r="I56" s="175" t="s">
        <v>298</v>
      </c>
      <c r="J56" s="181" t="s">
        <v>299</v>
      </c>
      <c r="K56" s="176"/>
      <c r="L56" s="176"/>
      <c r="M56" s="176"/>
      <c r="N56" s="177"/>
      <c r="O56" s="177"/>
      <c r="P56" s="176"/>
      <c r="Q56" s="176"/>
      <c r="R56" s="178" t="s">
        <v>403</v>
      </c>
      <c r="S56" s="178" t="s">
        <v>50</v>
      </c>
      <c r="T56" s="178" t="s">
        <v>404</v>
      </c>
      <c r="U56" s="178" t="s">
        <v>477</v>
      </c>
      <c r="V56" s="178" t="s">
        <v>478</v>
      </c>
      <c r="W56" s="178" t="s">
        <v>461</v>
      </c>
      <c r="X56" s="180"/>
      <c r="Y56" s="180"/>
      <c r="Z56" s="180"/>
    </row>
    <row r="57" spans="2:26" ht="60" x14ac:dyDescent="0.2">
      <c r="B57" s="173" t="s">
        <v>311</v>
      </c>
      <c r="C57" s="174" t="s">
        <v>312</v>
      </c>
      <c r="D57" s="174" t="s">
        <v>260</v>
      </c>
      <c r="E57" s="174" t="s">
        <v>268</v>
      </c>
      <c r="F57" s="174" t="s">
        <v>262</v>
      </c>
      <c r="G57" s="174" t="s">
        <v>264</v>
      </c>
      <c r="H57" s="174" t="s">
        <v>264</v>
      </c>
      <c r="I57" s="174" t="s">
        <v>311</v>
      </c>
      <c r="J57" s="174" t="s">
        <v>265</v>
      </c>
      <c r="K57" s="176"/>
      <c r="L57" s="176"/>
      <c r="M57" s="176"/>
      <c r="N57" s="177"/>
      <c r="O57" s="177"/>
      <c r="P57" s="176"/>
      <c r="Q57" s="176"/>
      <c r="R57" s="178" t="s">
        <v>403</v>
      </c>
      <c r="S57" s="178" t="s">
        <v>50</v>
      </c>
      <c r="T57" s="178"/>
      <c r="U57" s="178"/>
      <c r="V57" s="178"/>
      <c r="W57" s="178"/>
      <c r="X57" s="180" t="s">
        <v>468</v>
      </c>
      <c r="Y57" s="180"/>
      <c r="Z57" s="180"/>
    </row>
    <row r="58" spans="2:26" x14ac:dyDescent="0.2">
      <c r="B58" s="116" t="s">
        <v>390</v>
      </c>
      <c r="C58" s="116"/>
      <c r="D58" s="116"/>
      <c r="E58" s="115"/>
      <c r="F58" s="116"/>
      <c r="G58" s="116"/>
      <c r="H58" s="113"/>
      <c r="I58" s="116"/>
      <c r="J58" s="116"/>
      <c r="K58" s="30"/>
      <c r="L58" s="30"/>
      <c r="M58" s="30"/>
      <c r="N58" s="5"/>
      <c r="O58" s="5"/>
      <c r="P58" s="30"/>
      <c r="Q58" s="30"/>
      <c r="R58" s="30"/>
      <c r="S58" s="30"/>
      <c r="T58" s="30"/>
      <c r="U58" s="30"/>
      <c r="V58" s="30"/>
      <c r="W58" s="30"/>
      <c r="X58" s="30"/>
      <c r="Y58" s="30"/>
      <c r="Z58" s="30"/>
    </row>
    <row r="59" spans="2:26" x14ac:dyDescent="0.2">
      <c r="B59" s="118"/>
      <c r="C59" s="118"/>
      <c r="D59" s="118"/>
      <c r="E59" s="114"/>
      <c r="F59" s="114"/>
      <c r="G59" s="114"/>
      <c r="H59" s="116"/>
      <c r="I59" s="114"/>
      <c r="J59" s="114"/>
      <c r="K59" s="30"/>
      <c r="L59" s="30"/>
      <c r="M59" s="30"/>
      <c r="N59" s="5"/>
      <c r="O59" s="5"/>
      <c r="P59" s="30"/>
      <c r="Q59" s="30"/>
      <c r="R59" s="30"/>
      <c r="S59" s="30"/>
      <c r="T59" s="30"/>
      <c r="U59" s="30"/>
      <c r="V59" s="30"/>
      <c r="W59" s="30"/>
      <c r="X59" s="30"/>
      <c r="Y59" s="30"/>
      <c r="Z59" s="30"/>
    </row>
  </sheetData>
  <autoFilter ref="A13:Z58"/>
  <mergeCells count="11">
    <mergeCell ref="B2:C2"/>
    <mergeCell ref="K12:L12"/>
    <mergeCell ref="R12:W12"/>
    <mergeCell ref="B3:C3"/>
    <mergeCell ref="B12:J12"/>
    <mergeCell ref="M12:O12"/>
    <mergeCell ref="P12:Q12"/>
    <mergeCell ref="C6:C8"/>
    <mergeCell ref="E5:F5"/>
    <mergeCell ref="E6:F6"/>
    <mergeCell ref="E7:F7"/>
  </mergeCells>
  <hyperlinks>
    <hyperlink ref="E7" r:id="rId1"/>
    <hyperlink ref="E6" r:id="rId2"/>
    <hyperlink ref="V33" r:id="rId3"/>
    <hyperlink ref="V22" r:id="rId4"/>
    <hyperlink ref="V24" r:id="rId5"/>
    <hyperlink ref="V26" r:id="rId6"/>
    <hyperlink ref="V29" r:id="rId7"/>
    <hyperlink ref="V30" r:id="rId8"/>
    <hyperlink ref="V14" r:id="rId9"/>
    <hyperlink ref="V15" r:id="rId10"/>
    <hyperlink ref="V17" r:id="rId11"/>
    <hyperlink ref="V18" r:id="rId12"/>
    <hyperlink ref="V21" r:id="rId13"/>
    <hyperlink ref="V34" r:id="rId14"/>
    <hyperlink ref="V37" r:id="rId15"/>
  </hyperlinks>
  <pageMargins left="0.7" right="0.7" top="0.75" bottom="0.75" header="0.3" footer="0.3"/>
  <pageSetup orientation="landscape" r:id="rId16"/>
  <legacy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tabSelected="1" zoomScaleNormal="100" workbookViewId="0">
      <pane xSplit="1" topLeftCell="B1" activePane="topRight" state="frozen"/>
      <selection pane="topRight" activeCell="A3" sqref="A3:I3"/>
    </sheetView>
  </sheetViews>
  <sheetFormatPr defaultColWidth="9.28515625" defaultRowHeight="12.75" x14ac:dyDescent="0.2"/>
  <cols>
    <col min="1" max="3" width="22.7109375" style="2" customWidth="1"/>
    <col min="4" max="9" width="22.7109375" style="1" customWidth="1"/>
    <col min="10" max="10" width="13.7109375" style="1" customWidth="1"/>
    <col min="11" max="11" width="13.7109375" style="231" customWidth="1"/>
    <col min="12" max="12" width="13.7109375" style="1" customWidth="1"/>
    <col min="13" max="14" width="13.7109375" style="2" customWidth="1"/>
    <col min="15" max="25" width="13.7109375" style="1" customWidth="1"/>
    <col min="26" max="16384" width="9.28515625" style="245"/>
  </cols>
  <sheetData>
    <row r="1" spans="1:25" ht="15.75" x14ac:dyDescent="0.25">
      <c r="A1" s="408" t="s">
        <v>545</v>
      </c>
      <c r="B1" s="408"/>
      <c r="C1" s="408"/>
      <c r="D1" s="408"/>
    </row>
    <row r="2" spans="1:25" x14ac:dyDescent="0.2">
      <c r="A2" s="333"/>
      <c r="B2" s="333"/>
    </row>
    <row r="3" spans="1:25" x14ac:dyDescent="0.2">
      <c r="A3" s="409" t="s">
        <v>10</v>
      </c>
      <c r="B3" s="409"/>
      <c r="C3" s="409"/>
      <c r="D3" s="409"/>
      <c r="E3" s="409"/>
      <c r="F3" s="409"/>
      <c r="G3" s="409"/>
      <c r="H3" s="409"/>
      <c r="I3" s="409"/>
      <c r="J3" s="404" t="s">
        <v>362</v>
      </c>
      <c r="K3" s="404"/>
      <c r="L3" s="404" t="s">
        <v>363</v>
      </c>
      <c r="M3" s="404"/>
      <c r="N3" s="404"/>
      <c r="O3" s="404" t="s">
        <v>364</v>
      </c>
      <c r="P3" s="404"/>
      <c r="Q3" s="404" t="s">
        <v>396</v>
      </c>
      <c r="R3" s="404"/>
      <c r="S3" s="404"/>
      <c r="T3" s="404"/>
      <c r="U3" s="404"/>
      <c r="V3" s="404"/>
      <c r="W3" s="404" t="s">
        <v>479</v>
      </c>
      <c r="X3" s="404"/>
      <c r="Y3" s="332" t="s">
        <v>547</v>
      </c>
    </row>
    <row r="4" spans="1:25" s="246" customFormat="1" ht="75" customHeight="1" x14ac:dyDescent="0.2">
      <c r="A4" s="336" t="s">
        <v>11</v>
      </c>
      <c r="B4" s="336" t="s">
        <v>12</v>
      </c>
      <c r="C4" s="336" t="s">
        <v>13</v>
      </c>
      <c r="D4" s="336" t="s">
        <v>14</v>
      </c>
      <c r="E4" s="336" t="s">
        <v>365</v>
      </c>
      <c r="F4" s="336" t="s">
        <v>16</v>
      </c>
      <c r="G4" s="336" t="s">
        <v>17</v>
      </c>
      <c r="H4" s="336" t="s">
        <v>18</v>
      </c>
      <c r="I4" s="336" t="s">
        <v>19</v>
      </c>
      <c r="J4" s="336" t="s">
        <v>480</v>
      </c>
      <c r="K4" s="336" t="s">
        <v>367</v>
      </c>
      <c r="L4" s="336" t="s">
        <v>368</v>
      </c>
      <c r="M4" s="336" t="s">
        <v>369</v>
      </c>
      <c r="N4" s="336" t="s">
        <v>370</v>
      </c>
      <c r="O4" s="336" t="s">
        <v>371</v>
      </c>
      <c r="P4" s="336" t="s">
        <v>372</v>
      </c>
      <c r="Q4" s="336" t="s">
        <v>397</v>
      </c>
      <c r="R4" s="336" t="s">
        <v>398</v>
      </c>
      <c r="S4" s="336" t="s">
        <v>399</v>
      </c>
      <c r="T4" s="336" t="s">
        <v>400</v>
      </c>
      <c r="U4" s="336" t="s">
        <v>401</v>
      </c>
      <c r="V4" s="336" t="s">
        <v>402</v>
      </c>
      <c r="W4" s="336" t="s">
        <v>481</v>
      </c>
      <c r="X4" s="336" t="s">
        <v>482</v>
      </c>
      <c r="Y4" s="337"/>
    </row>
    <row r="5" spans="1:25" s="348" customFormat="1" ht="75" customHeight="1" x14ac:dyDescent="0.25">
      <c r="A5" s="338" t="s">
        <v>24</v>
      </c>
      <c r="B5" s="339" t="s">
        <v>25</v>
      </c>
      <c r="C5" s="339" t="s">
        <v>26</v>
      </c>
      <c r="D5" s="339" t="s">
        <v>27</v>
      </c>
      <c r="E5" s="339" t="s">
        <v>548</v>
      </c>
      <c r="F5" s="339" t="s">
        <v>29</v>
      </c>
      <c r="G5" s="339" t="s">
        <v>30</v>
      </c>
      <c r="H5" s="339" t="s">
        <v>555</v>
      </c>
      <c r="I5" s="339" t="s">
        <v>32</v>
      </c>
      <c r="J5" s="340">
        <v>1078291</v>
      </c>
      <c r="K5" s="341" t="s">
        <v>483</v>
      </c>
      <c r="L5" s="342">
        <v>223</v>
      </c>
      <c r="M5" s="342">
        <v>369</v>
      </c>
      <c r="N5" s="339"/>
      <c r="O5" s="339"/>
      <c r="P5" s="339"/>
      <c r="Q5" s="339" t="s">
        <v>403</v>
      </c>
      <c r="R5" s="339" t="s">
        <v>50</v>
      </c>
      <c r="S5" s="339" t="s">
        <v>404</v>
      </c>
      <c r="T5" s="339" t="s">
        <v>405</v>
      </c>
      <c r="U5" s="339" t="s">
        <v>406</v>
      </c>
      <c r="V5" s="339" t="s">
        <v>407</v>
      </c>
      <c r="W5" s="339" t="s">
        <v>403</v>
      </c>
      <c r="X5" s="339"/>
      <c r="Y5" s="339"/>
    </row>
    <row r="6" spans="1:25" s="348" customFormat="1" ht="75" customHeight="1" x14ac:dyDescent="0.25">
      <c r="A6" s="338" t="s">
        <v>35</v>
      </c>
      <c r="B6" s="339" t="s">
        <v>36</v>
      </c>
      <c r="C6" s="339" t="s">
        <v>26</v>
      </c>
      <c r="D6" s="339" t="s">
        <v>27</v>
      </c>
      <c r="E6" s="339" t="s">
        <v>548</v>
      </c>
      <c r="F6" s="339" t="s">
        <v>29</v>
      </c>
      <c r="G6" s="339" t="s">
        <v>30</v>
      </c>
      <c r="H6" s="339" t="s">
        <v>555</v>
      </c>
      <c r="I6" s="339" t="s">
        <v>32</v>
      </c>
      <c r="J6" s="340">
        <v>21348</v>
      </c>
      <c r="K6" s="341" t="s">
        <v>483</v>
      </c>
      <c r="L6" s="339">
        <v>10</v>
      </c>
      <c r="M6" s="342">
        <v>22</v>
      </c>
      <c r="N6" s="339"/>
      <c r="O6" s="339"/>
      <c r="P6" s="339"/>
      <c r="Q6" s="339" t="s">
        <v>403</v>
      </c>
      <c r="R6" s="339" t="s">
        <v>50</v>
      </c>
      <c r="S6" s="339" t="s">
        <v>404</v>
      </c>
      <c r="T6" s="339" t="s">
        <v>408</v>
      </c>
      <c r="U6" s="349" t="s">
        <v>409</v>
      </c>
      <c r="V6" s="339" t="s">
        <v>407</v>
      </c>
      <c r="W6" s="339" t="s">
        <v>403</v>
      </c>
      <c r="X6" s="339"/>
      <c r="Y6" s="339"/>
    </row>
    <row r="7" spans="1:25" s="348" customFormat="1" ht="75" customHeight="1" x14ac:dyDescent="0.25">
      <c r="A7" s="338" t="s">
        <v>37</v>
      </c>
      <c r="B7" s="339" t="s">
        <v>38</v>
      </c>
      <c r="C7" s="339" t="s">
        <v>39</v>
      </c>
      <c r="D7" s="339" t="s">
        <v>40</v>
      </c>
      <c r="E7" s="339" t="s">
        <v>548</v>
      </c>
      <c r="F7" s="339" t="s">
        <v>29</v>
      </c>
      <c r="G7" s="339" t="s">
        <v>30</v>
      </c>
      <c r="H7" s="339" t="s">
        <v>555</v>
      </c>
      <c r="I7" s="339" t="s">
        <v>42</v>
      </c>
      <c r="J7" s="340">
        <v>92901.249999999985</v>
      </c>
      <c r="K7" s="341" t="s">
        <v>483</v>
      </c>
      <c r="L7" s="342">
        <v>47</v>
      </c>
      <c r="M7" s="342">
        <v>103</v>
      </c>
      <c r="N7" s="339"/>
      <c r="O7" s="339"/>
      <c r="P7" s="339"/>
      <c r="Q7" s="339" t="s">
        <v>403</v>
      </c>
      <c r="R7" s="339" t="s">
        <v>50</v>
      </c>
      <c r="S7" s="339" t="s">
        <v>410</v>
      </c>
      <c r="T7" s="339"/>
      <c r="U7" s="339"/>
      <c r="V7" s="339"/>
      <c r="W7" s="339" t="s">
        <v>403</v>
      </c>
      <c r="X7" s="339"/>
      <c r="Y7" s="339"/>
    </row>
    <row r="8" spans="1:25" s="348" customFormat="1" ht="75" customHeight="1" x14ac:dyDescent="0.25">
      <c r="A8" s="338" t="s">
        <v>48</v>
      </c>
      <c r="B8" s="339" t="s">
        <v>49</v>
      </c>
      <c r="C8" s="339" t="s">
        <v>50</v>
      </c>
      <c r="D8" s="339" t="s">
        <v>51</v>
      </c>
      <c r="E8" s="339" t="s">
        <v>548</v>
      </c>
      <c r="F8" s="339" t="s">
        <v>29</v>
      </c>
      <c r="G8" s="339" t="s">
        <v>30</v>
      </c>
      <c r="H8" s="339" t="s">
        <v>555</v>
      </c>
      <c r="I8" s="339" t="s">
        <v>52</v>
      </c>
      <c r="J8" s="341"/>
      <c r="K8" s="341" t="s">
        <v>483</v>
      </c>
      <c r="L8" s="350"/>
      <c r="M8" s="339"/>
      <c r="N8" s="339"/>
      <c r="O8" s="339"/>
      <c r="P8" s="339"/>
      <c r="Q8" s="339" t="s">
        <v>403</v>
      </c>
      <c r="R8" s="339" t="s">
        <v>50</v>
      </c>
      <c r="S8" s="339" t="s">
        <v>415</v>
      </c>
      <c r="T8" s="339" t="s">
        <v>416</v>
      </c>
      <c r="U8" s="349" t="s">
        <v>417</v>
      </c>
      <c r="V8" s="339" t="s">
        <v>413</v>
      </c>
      <c r="W8" s="339" t="s">
        <v>403</v>
      </c>
      <c r="X8" s="339"/>
      <c r="Y8" s="339"/>
    </row>
    <row r="9" spans="1:25" s="348" customFormat="1" ht="75" customHeight="1" x14ac:dyDescent="0.25">
      <c r="A9" s="338" t="s">
        <v>54</v>
      </c>
      <c r="B9" s="339" t="s">
        <v>55</v>
      </c>
      <c r="C9" s="339" t="s">
        <v>26</v>
      </c>
      <c r="D9" s="339" t="s">
        <v>56</v>
      </c>
      <c r="E9" s="339" t="s">
        <v>548</v>
      </c>
      <c r="F9" s="339" t="s">
        <v>29</v>
      </c>
      <c r="G9" s="339" t="s">
        <v>30</v>
      </c>
      <c r="H9" s="339" t="s">
        <v>555</v>
      </c>
      <c r="I9" s="339" t="s">
        <v>556</v>
      </c>
      <c r="J9" s="340">
        <f>+'Phase IV (a) match Phase IV (b)'!P17</f>
        <v>25147.249999999993</v>
      </c>
      <c r="K9" s="341" t="s">
        <v>483</v>
      </c>
      <c r="L9" s="342">
        <v>5.9</v>
      </c>
      <c r="M9" s="342">
        <v>9</v>
      </c>
      <c r="N9" s="339"/>
      <c r="O9" s="339"/>
      <c r="P9" s="339"/>
      <c r="Q9" s="339" t="s">
        <v>403</v>
      </c>
      <c r="R9" s="339" t="s">
        <v>50</v>
      </c>
      <c r="S9" s="339" t="s">
        <v>418</v>
      </c>
      <c r="T9" s="339" t="s">
        <v>419</v>
      </c>
      <c r="U9" s="339" t="s">
        <v>420</v>
      </c>
      <c r="V9" s="339" t="s">
        <v>407</v>
      </c>
      <c r="W9" s="339" t="s">
        <v>403</v>
      </c>
      <c r="X9" s="339"/>
      <c r="Y9" s="339"/>
    </row>
    <row r="10" spans="1:25" s="348" customFormat="1" ht="75" customHeight="1" x14ac:dyDescent="0.25">
      <c r="A10" s="338" t="s">
        <v>60</v>
      </c>
      <c r="B10" s="339" t="s">
        <v>61</v>
      </c>
      <c r="C10" s="339" t="s">
        <v>26</v>
      </c>
      <c r="D10" s="339" t="s">
        <v>56</v>
      </c>
      <c r="E10" s="339" t="s">
        <v>548</v>
      </c>
      <c r="F10" s="339" t="s">
        <v>29</v>
      </c>
      <c r="G10" s="339" t="s">
        <v>30</v>
      </c>
      <c r="H10" s="339" t="s">
        <v>555</v>
      </c>
      <c r="I10" s="339" t="s">
        <v>556</v>
      </c>
      <c r="J10" s="340">
        <f>+'Phase IV (a) match Phase IV (b)'!P5</f>
        <v>43727.499999999985</v>
      </c>
      <c r="K10" s="341" t="s">
        <v>483</v>
      </c>
      <c r="L10" s="342">
        <v>15.4</v>
      </c>
      <c r="M10" s="342">
        <v>30</v>
      </c>
      <c r="N10" s="339"/>
      <c r="O10" s="339"/>
      <c r="P10" s="339"/>
      <c r="Q10" s="339" t="s">
        <v>403</v>
      </c>
      <c r="R10" s="339" t="s">
        <v>50</v>
      </c>
      <c r="S10" s="339" t="s">
        <v>422</v>
      </c>
      <c r="T10" s="339" t="s">
        <v>423</v>
      </c>
      <c r="U10" s="339" t="s">
        <v>424</v>
      </c>
      <c r="V10" s="339" t="s">
        <v>425</v>
      </c>
      <c r="W10" s="339" t="s">
        <v>484</v>
      </c>
      <c r="X10" s="339" t="s">
        <v>485</v>
      </c>
      <c r="Y10" s="339"/>
    </row>
    <row r="11" spans="1:25" s="348" customFormat="1" ht="75" customHeight="1" x14ac:dyDescent="0.25">
      <c r="A11" s="343" t="s">
        <v>63</v>
      </c>
      <c r="B11" s="344" t="s">
        <v>377</v>
      </c>
      <c r="C11" s="344" t="s">
        <v>65</v>
      </c>
      <c r="D11" s="344" t="s">
        <v>66</v>
      </c>
      <c r="E11" s="339" t="s">
        <v>548</v>
      </c>
      <c r="F11" s="344" t="s">
        <v>68</v>
      </c>
      <c r="G11" s="344" t="s">
        <v>89</v>
      </c>
      <c r="H11" s="339" t="s">
        <v>555</v>
      </c>
      <c r="I11" s="339" t="s">
        <v>556</v>
      </c>
      <c r="J11" s="340">
        <f>+'Phase IV (a) match Phase IV (b)'!P25</f>
        <v>186607.1428571429</v>
      </c>
      <c r="K11" s="341" t="s">
        <v>483</v>
      </c>
      <c r="L11" s="342">
        <v>39.6</v>
      </c>
      <c r="M11" s="342">
        <v>71</v>
      </c>
      <c r="N11" s="339"/>
      <c r="O11" s="339"/>
      <c r="P11" s="339"/>
      <c r="Q11" s="339" t="s">
        <v>403</v>
      </c>
      <c r="R11" s="339" t="s">
        <v>50</v>
      </c>
      <c r="S11" s="339" t="s">
        <v>404</v>
      </c>
      <c r="T11" s="339" t="s">
        <v>426</v>
      </c>
      <c r="U11" s="349" t="s">
        <v>427</v>
      </c>
      <c r="V11" s="339" t="s">
        <v>413</v>
      </c>
      <c r="W11" s="339" t="s">
        <v>484</v>
      </c>
      <c r="X11" s="339" t="s">
        <v>485</v>
      </c>
      <c r="Y11" s="339"/>
    </row>
    <row r="12" spans="1:25" s="348" customFormat="1" ht="75" customHeight="1" x14ac:dyDescent="0.25">
      <c r="A12" s="343" t="s">
        <v>70</v>
      </c>
      <c r="B12" s="344" t="s">
        <v>71</v>
      </c>
      <c r="C12" s="344" t="s">
        <v>65</v>
      </c>
      <c r="D12" s="344" t="s">
        <v>72</v>
      </c>
      <c r="E12" s="339" t="s">
        <v>548</v>
      </c>
      <c r="F12" s="344" t="s">
        <v>68</v>
      </c>
      <c r="G12" s="344" t="s">
        <v>89</v>
      </c>
      <c r="H12" s="339" t="s">
        <v>555</v>
      </c>
      <c r="I12" s="339" t="s">
        <v>556</v>
      </c>
      <c r="J12" s="340">
        <f>+'Phase IV (a) match Phase IV (b)'!P13</f>
        <v>149285.71428571432</v>
      </c>
      <c r="K12" s="341" t="s">
        <v>483</v>
      </c>
      <c r="L12" s="342">
        <v>31.7</v>
      </c>
      <c r="M12" s="342">
        <v>57</v>
      </c>
      <c r="N12" s="339"/>
      <c r="O12" s="339"/>
      <c r="P12" s="339"/>
      <c r="Q12" s="339" t="s">
        <v>403</v>
      </c>
      <c r="R12" s="339" t="s">
        <v>50</v>
      </c>
      <c r="S12" s="339" t="s">
        <v>428</v>
      </c>
      <c r="T12" s="339" t="s">
        <v>168</v>
      </c>
      <c r="U12" s="349" t="s">
        <v>429</v>
      </c>
      <c r="V12" s="339" t="s">
        <v>413</v>
      </c>
      <c r="W12" s="339" t="s">
        <v>403</v>
      </c>
      <c r="X12" s="339"/>
      <c r="Y12" s="339"/>
    </row>
    <row r="13" spans="1:25" s="348" customFormat="1" ht="75" customHeight="1" x14ac:dyDescent="0.25">
      <c r="A13" s="343" t="s">
        <v>75</v>
      </c>
      <c r="B13" s="344" t="s">
        <v>486</v>
      </c>
      <c r="C13" s="344" t="s">
        <v>65</v>
      </c>
      <c r="D13" s="344" t="s">
        <v>72</v>
      </c>
      <c r="E13" s="339" t="s">
        <v>548</v>
      </c>
      <c r="F13" s="344" t="s">
        <v>68</v>
      </c>
      <c r="G13" s="344" t="s">
        <v>89</v>
      </c>
      <c r="H13" s="339" t="s">
        <v>555</v>
      </c>
      <c r="I13" s="339" t="s">
        <v>556</v>
      </c>
      <c r="J13" s="340">
        <f>+'Phase IV (a) match Phase IV (b)'!P9</f>
        <v>149285.71428571432</v>
      </c>
      <c r="K13" s="341" t="s">
        <v>483</v>
      </c>
      <c r="L13" s="342">
        <v>31.7</v>
      </c>
      <c r="M13" s="342">
        <v>57</v>
      </c>
      <c r="N13" s="339"/>
      <c r="O13" s="339"/>
      <c r="P13" s="339"/>
      <c r="Q13" s="339" t="s">
        <v>403</v>
      </c>
      <c r="R13" s="339" t="s">
        <v>50</v>
      </c>
      <c r="S13" s="339" t="s">
        <v>410</v>
      </c>
      <c r="T13" s="339"/>
      <c r="U13" s="339"/>
      <c r="V13" s="339"/>
      <c r="W13" s="339" t="s">
        <v>484</v>
      </c>
      <c r="X13" s="339" t="s">
        <v>485</v>
      </c>
      <c r="Y13" s="339"/>
    </row>
    <row r="14" spans="1:25" s="348" customFormat="1" ht="75" customHeight="1" x14ac:dyDescent="0.25">
      <c r="A14" s="343" t="s">
        <v>78</v>
      </c>
      <c r="B14" s="344" t="s">
        <v>486</v>
      </c>
      <c r="C14" s="344" t="s">
        <v>65</v>
      </c>
      <c r="D14" s="344" t="s">
        <v>79</v>
      </c>
      <c r="E14" s="339" t="s">
        <v>548</v>
      </c>
      <c r="F14" s="344" t="s">
        <v>68</v>
      </c>
      <c r="G14" s="344" t="s">
        <v>89</v>
      </c>
      <c r="H14" s="339" t="s">
        <v>555</v>
      </c>
      <c r="I14" s="339" t="s">
        <v>556</v>
      </c>
      <c r="J14" s="340">
        <f>+'Phase IV (a) match Phase IV (b)'!P6</f>
        <v>37321.42857142858</v>
      </c>
      <c r="K14" s="341" t="s">
        <v>483</v>
      </c>
      <c r="L14" s="342">
        <v>7.9</v>
      </c>
      <c r="M14" s="342">
        <v>14</v>
      </c>
      <c r="N14" s="339"/>
      <c r="O14" s="339"/>
      <c r="P14" s="339"/>
      <c r="Q14" s="339" t="s">
        <v>403</v>
      </c>
      <c r="R14" s="339" t="s">
        <v>50</v>
      </c>
      <c r="S14" s="339" t="s">
        <v>430</v>
      </c>
      <c r="T14" s="339" t="s">
        <v>431</v>
      </c>
      <c r="U14" s="349" t="s">
        <v>432</v>
      </c>
      <c r="V14" s="339" t="s">
        <v>407</v>
      </c>
      <c r="W14" s="339" t="s">
        <v>484</v>
      </c>
      <c r="X14" s="339" t="s">
        <v>485</v>
      </c>
      <c r="Y14" s="339"/>
    </row>
    <row r="15" spans="1:25" s="351" customFormat="1" ht="75" customHeight="1" x14ac:dyDescent="0.25">
      <c r="A15" s="343" t="s">
        <v>81</v>
      </c>
      <c r="B15" s="344" t="s">
        <v>486</v>
      </c>
      <c r="C15" s="344" t="s">
        <v>65</v>
      </c>
      <c r="D15" s="344" t="s">
        <v>72</v>
      </c>
      <c r="E15" s="339" t="s">
        <v>548</v>
      </c>
      <c r="F15" s="344" t="s">
        <v>68</v>
      </c>
      <c r="G15" s="344" t="s">
        <v>89</v>
      </c>
      <c r="H15" s="339" t="s">
        <v>555</v>
      </c>
      <c r="I15" s="339" t="s">
        <v>556</v>
      </c>
      <c r="J15" s="340">
        <f>+'Phase IV (a) match Phase IV (b)'!P7</f>
        <v>186607.1428571429</v>
      </c>
      <c r="K15" s="341" t="s">
        <v>483</v>
      </c>
      <c r="L15" s="342">
        <v>40</v>
      </c>
      <c r="M15" s="342">
        <v>59</v>
      </c>
      <c r="N15" s="339"/>
      <c r="O15" s="339"/>
      <c r="P15" s="339"/>
      <c r="Q15" s="339" t="s">
        <v>403</v>
      </c>
      <c r="R15" s="339" t="s">
        <v>50</v>
      </c>
      <c r="S15" s="339" t="s">
        <v>410</v>
      </c>
      <c r="T15" s="339"/>
      <c r="U15" s="339"/>
      <c r="V15" s="339"/>
      <c r="W15" s="339" t="s">
        <v>484</v>
      </c>
      <c r="X15" s="339" t="s">
        <v>485</v>
      </c>
      <c r="Y15" s="339"/>
    </row>
    <row r="16" spans="1:25" s="348" customFormat="1" ht="75" customHeight="1" x14ac:dyDescent="0.25">
      <c r="A16" s="343" t="s">
        <v>83</v>
      </c>
      <c r="B16" s="344" t="s">
        <v>84</v>
      </c>
      <c r="C16" s="344" t="s">
        <v>85</v>
      </c>
      <c r="D16" s="344" t="s">
        <v>86</v>
      </c>
      <c r="E16" s="339" t="s">
        <v>549</v>
      </c>
      <c r="F16" s="339" t="s">
        <v>29</v>
      </c>
      <c r="G16" s="344" t="s">
        <v>89</v>
      </c>
      <c r="H16" s="339" t="s">
        <v>555</v>
      </c>
      <c r="I16" s="339" t="s">
        <v>556</v>
      </c>
      <c r="J16" s="340">
        <f>+'Phase IV (a) match Phase IV (b)'!P16</f>
        <v>82461.153846153844</v>
      </c>
      <c r="K16" s="341" t="s">
        <v>483</v>
      </c>
      <c r="L16" s="342">
        <v>48.5</v>
      </c>
      <c r="M16" s="342">
        <v>94</v>
      </c>
      <c r="N16" s="339"/>
      <c r="O16" s="339"/>
      <c r="P16" s="339"/>
      <c r="Q16" s="339" t="s">
        <v>403</v>
      </c>
      <c r="R16" s="339" t="s">
        <v>50</v>
      </c>
      <c r="S16" s="339" t="s">
        <v>428</v>
      </c>
      <c r="T16" s="339" t="s">
        <v>83</v>
      </c>
      <c r="U16" s="349" t="s">
        <v>433</v>
      </c>
      <c r="V16" s="339" t="s">
        <v>413</v>
      </c>
      <c r="W16" s="339" t="s">
        <v>484</v>
      </c>
      <c r="X16" s="339" t="s">
        <v>485</v>
      </c>
      <c r="Y16" s="339"/>
    </row>
    <row r="17" spans="1:25" s="348" customFormat="1" ht="75" customHeight="1" x14ac:dyDescent="0.25">
      <c r="A17" s="338" t="s">
        <v>92</v>
      </c>
      <c r="B17" s="339" t="s">
        <v>93</v>
      </c>
      <c r="C17" s="339" t="s">
        <v>94</v>
      </c>
      <c r="D17" s="339" t="s">
        <v>86</v>
      </c>
      <c r="E17" s="339" t="s">
        <v>549</v>
      </c>
      <c r="F17" s="339" t="s">
        <v>29</v>
      </c>
      <c r="G17" s="339" t="s">
        <v>95</v>
      </c>
      <c r="H17" s="339" t="s">
        <v>555</v>
      </c>
      <c r="I17" s="339" t="s">
        <v>556</v>
      </c>
      <c r="J17" s="340">
        <f>+'Phase IV (a) match Phase IV (b)'!P30</f>
        <v>82461.153846153844</v>
      </c>
      <c r="K17" s="341" t="s">
        <v>483</v>
      </c>
      <c r="L17" s="342">
        <v>48.5</v>
      </c>
      <c r="M17" s="342">
        <v>94</v>
      </c>
      <c r="N17" s="339"/>
      <c r="O17" s="339"/>
      <c r="P17" s="339"/>
      <c r="Q17" s="339" t="s">
        <v>403</v>
      </c>
      <c r="R17" s="339" t="s">
        <v>50</v>
      </c>
      <c r="S17" s="339" t="s">
        <v>410</v>
      </c>
      <c r="T17" s="339"/>
      <c r="U17" s="339"/>
      <c r="V17" s="339"/>
      <c r="W17" s="339" t="s">
        <v>403</v>
      </c>
      <c r="X17" s="339"/>
      <c r="Y17" s="339"/>
    </row>
    <row r="18" spans="1:25" s="348" customFormat="1" ht="75" customHeight="1" x14ac:dyDescent="0.25">
      <c r="A18" s="343" t="s">
        <v>96</v>
      </c>
      <c r="B18" s="344" t="s">
        <v>97</v>
      </c>
      <c r="C18" s="344" t="s">
        <v>98</v>
      </c>
      <c r="D18" s="344" t="s">
        <v>99</v>
      </c>
      <c r="E18" s="339" t="s">
        <v>549</v>
      </c>
      <c r="F18" s="339" t="s">
        <v>29</v>
      </c>
      <c r="G18" s="344" t="s">
        <v>100</v>
      </c>
      <c r="H18" s="339" t="s">
        <v>555</v>
      </c>
      <c r="I18" s="339" t="s">
        <v>556</v>
      </c>
      <c r="J18" s="340">
        <f>+'Phase IV (a) match Phase IV (b)'!P20</f>
        <v>274870.51282051281</v>
      </c>
      <c r="K18" s="341" t="s">
        <v>483</v>
      </c>
      <c r="L18" s="342">
        <v>161.5</v>
      </c>
      <c r="M18" s="342">
        <v>314</v>
      </c>
      <c r="N18" s="339"/>
      <c r="O18" s="339"/>
      <c r="P18" s="339"/>
      <c r="Q18" s="339" t="s">
        <v>403</v>
      </c>
      <c r="R18" s="339" t="s">
        <v>50</v>
      </c>
      <c r="S18" s="339" t="s">
        <v>418</v>
      </c>
      <c r="T18" s="339" t="s">
        <v>434</v>
      </c>
      <c r="U18" s="349" t="s">
        <v>435</v>
      </c>
      <c r="V18" s="339" t="s">
        <v>436</v>
      </c>
      <c r="W18" s="339" t="s">
        <v>484</v>
      </c>
      <c r="X18" s="339" t="s">
        <v>485</v>
      </c>
      <c r="Y18" s="339" t="s">
        <v>546</v>
      </c>
    </row>
    <row r="19" spans="1:25" s="348" customFormat="1" ht="75" customHeight="1" x14ac:dyDescent="0.25">
      <c r="A19" s="338" t="s">
        <v>101</v>
      </c>
      <c r="B19" s="339" t="s">
        <v>102</v>
      </c>
      <c r="C19" s="339" t="s">
        <v>103</v>
      </c>
      <c r="D19" s="339" t="s">
        <v>86</v>
      </c>
      <c r="E19" s="339" t="s">
        <v>549</v>
      </c>
      <c r="F19" s="339" t="s">
        <v>29</v>
      </c>
      <c r="G19" s="339" t="s">
        <v>104</v>
      </c>
      <c r="H19" s="339" t="s">
        <v>555</v>
      </c>
      <c r="I19" s="339" t="s">
        <v>556</v>
      </c>
      <c r="J19" s="340">
        <f>+'Phase IV (a) match Phase IV (b)'!P11</f>
        <v>82461.153846153844</v>
      </c>
      <c r="K19" s="339" t="s">
        <v>483</v>
      </c>
      <c r="L19" s="345">
        <v>48.5</v>
      </c>
      <c r="M19" s="345">
        <v>94</v>
      </c>
      <c r="N19" s="339"/>
      <c r="O19" s="339"/>
      <c r="P19" s="339"/>
      <c r="Q19" s="339" t="s">
        <v>403</v>
      </c>
      <c r="R19" s="339" t="s">
        <v>50</v>
      </c>
      <c r="S19" s="339" t="s">
        <v>428</v>
      </c>
      <c r="T19" s="339" t="s">
        <v>166</v>
      </c>
      <c r="U19" s="349" t="s">
        <v>437</v>
      </c>
      <c r="V19" s="339" t="s">
        <v>407</v>
      </c>
      <c r="W19" s="339" t="s">
        <v>403</v>
      </c>
      <c r="X19" s="339"/>
      <c r="Y19" s="347"/>
    </row>
    <row r="20" spans="1:25" s="352" customFormat="1" ht="75" customHeight="1" x14ac:dyDescent="0.25">
      <c r="A20" s="338" t="s">
        <v>105</v>
      </c>
      <c r="B20" s="339" t="s">
        <v>106</v>
      </c>
      <c r="C20" s="339" t="s">
        <v>98</v>
      </c>
      <c r="D20" s="339" t="s">
        <v>86</v>
      </c>
      <c r="E20" s="339" t="s">
        <v>549</v>
      </c>
      <c r="F20" s="339" t="s">
        <v>29</v>
      </c>
      <c r="G20" s="339" t="s">
        <v>107</v>
      </c>
      <c r="H20" s="339" t="s">
        <v>555</v>
      </c>
      <c r="I20" s="339" t="s">
        <v>556</v>
      </c>
      <c r="J20" s="340">
        <f>+'Phase IV (a) match Phase IV (b)'!G19</f>
        <v>82461.153846153844</v>
      </c>
      <c r="K20" s="339" t="s">
        <v>483</v>
      </c>
      <c r="L20" s="345">
        <v>48.5</v>
      </c>
      <c r="M20" s="345">
        <v>94</v>
      </c>
      <c r="N20" s="339"/>
      <c r="O20" s="339"/>
      <c r="P20" s="339"/>
      <c r="Q20" s="339" t="s">
        <v>403</v>
      </c>
      <c r="R20" s="339" t="s">
        <v>50</v>
      </c>
      <c r="S20" s="339" t="s">
        <v>430</v>
      </c>
      <c r="T20" s="339" t="s">
        <v>438</v>
      </c>
      <c r="U20" s="349" t="s">
        <v>439</v>
      </c>
      <c r="V20" s="339" t="s">
        <v>440</v>
      </c>
      <c r="W20" s="339" t="s">
        <v>484</v>
      </c>
      <c r="X20" s="339" t="s">
        <v>485</v>
      </c>
      <c r="Y20" s="347"/>
    </row>
    <row r="21" spans="1:25" s="348" customFormat="1" ht="75" customHeight="1" x14ac:dyDescent="0.25">
      <c r="A21" s="338" t="s">
        <v>108</v>
      </c>
      <c r="B21" s="339" t="s">
        <v>97</v>
      </c>
      <c r="C21" s="339" t="s">
        <v>109</v>
      </c>
      <c r="D21" s="339" t="s">
        <v>86</v>
      </c>
      <c r="E21" s="339" t="s">
        <v>549</v>
      </c>
      <c r="F21" s="339" t="s">
        <v>29</v>
      </c>
      <c r="G21" s="339" t="s">
        <v>95</v>
      </c>
      <c r="H21" s="339" t="s">
        <v>555</v>
      </c>
      <c r="I21" s="339" t="s">
        <v>556</v>
      </c>
      <c r="J21" s="340">
        <f>+'Phase IV (a) match Phase IV (b)'!P18</f>
        <v>420094.46634615381</v>
      </c>
      <c r="K21" s="339" t="s">
        <v>483</v>
      </c>
      <c r="L21" s="345">
        <v>107.1</v>
      </c>
      <c r="M21" s="345">
        <v>254</v>
      </c>
      <c r="N21" s="339"/>
      <c r="O21" s="339"/>
      <c r="P21" s="339"/>
      <c r="Q21" s="339" t="s">
        <v>403</v>
      </c>
      <c r="R21" s="339" t="s">
        <v>50</v>
      </c>
      <c r="S21" s="339" t="s">
        <v>418</v>
      </c>
      <c r="T21" s="339" t="s">
        <v>434</v>
      </c>
      <c r="U21" s="349" t="s">
        <v>435</v>
      </c>
      <c r="V21" s="339" t="s">
        <v>436</v>
      </c>
      <c r="W21" s="339" t="s">
        <v>484</v>
      </c>
      <c r="X21" s="339" t="s">
        <v>485</v>
      </c>
      <c r="Y21" s="347"/>
    </row>
    <row r="22" spans="1:25" s="352" customFormat="1" ht="75" customHeight="1" x14ac:dyDescent="0.25">
      <c r="A22" s="338" t="s">
        <v>110</v>
      </c>
      <c r="B22" s="339" t="s">
        <v>106</v>
      </c>
      <c r="C22" s="339" t="s">
        <v>98</v>
      </c>
      <c r="D22" s="339" t="s">
        <v>86</v>
      </c>
      <c r="E22" s="339" t="s">
        <v>549</v>
      </c>
      <c r="F22" s="339" t="s">
        <v>29</v>
      </c>
      <c r="G22" s="339" t="s">
        <v>111</v>
      </c>
      <c r="H22" s="339" t="s">
        <v>555</v>
      </c>
      <c r="I22" s="339" t="s">
        <v>556</v>
      </c>
      <c r="J22" s="340">
        <f>+'Phase IV (a) match Phase IV (b)'!G21</f>
        <v>82461.153846153844</v>
      </c>
      <c r="K22" s="339" t="s">
        <v>483</v>
      </c>
      <c r="L22" s="345">
        <v>48.5</v>
      </c>
      <c r="M22" s="345">
        <v>94</v>
      </c>
      <c r="N22" s="339"/>
      <c r="O22" s="339"/>
      <c r="P22" s="339"/>
      <c r="Q22" s="339" t="s">
        <v>403</v>
      </c>
      <c r="R22" s="339" t="s">
        <v>50</v>
      </c>
      <c r="S22" s="339" t="s">
        <v>441</v>
      </c>
      <c r="T22" s="339" t="s">
        <v>442</v>
      </c>
      <c r="U22" s="349" t="s">
        <v>443</v>
      </c>
      <c r="V22" s="339" t="s">
        <v>444</v>
      </c>
      <c r="W22" s="339" t="s">
        <v>484</v>
      </c>
      <c r="X22" s="339" t="s">
        <v>485</v>
      </c>
      <c r="Y22" s="347"/>
    </row>
    <row r="23" spans="1:25" s="348" customFormat="1" ht="75" customHeight="1" x14ac:dyDescent="0.25">
      <c r="A23" s="338" t="s">
        <v>112</v>
      </c>
      <c r="B23" s="339" t="s">
        <v>113</v>
      </c>
      <c r="C23" s="339" t="s">
        <v>98</v>
      </c>
      <c r="D23" s="339" t="s">
        <v>86</v>
      </c>
      <c r="E23" s="339" t="s">
        <v>549</v>
      </c>
      <c r="F23" s="339" t="s">
        <v>29</v>
      </c>
      <c r="G23" s="339" t="s">
        <v>95</v>
      </c>
      <c r="H23" s="339" t="s">
        <v>555</v>
      </c>
      <c r="I23" s="339" t="s">
        <v>556</v>
      </c>
      <c r="J23" s="341">
        <f>+'Phase IV (a) match Phase IV (b)'!G22</f>
        <v>82461.153846153844</v>
      </c>
      <c r="K23" s="341" t="s">
        <v>483</v>
      </c>
      <c r="L23" s="342">
        <v>48.5</v>
      </c>
      <c r="M23" s="342">
        <v>94</v>
      </c>
      <c r="N23" s="347"/>
      <c r="O23" s="339"/>
      <c r="P23" s="339"/>
      <c r="Q23" s="339" t="s">
        <v>403</v>
      </c>
      <c r="R23" s="339" t="s">
        <v>50</v>
      </c>
      <c r="S23" s="339" t="s">
        <v>428</v>
      </c>
      <c r="T23" s="339" t="s">
        <v>164</v>
      </c>
      <c r="U23" s="349" t="s">
        <v>445</v>
      </c>
      <c r="V23" s="339" t="s">
        <v>413</v>
      </c>
      <c r="W23" s="339" t="s">
        <v>403</v>
      </c>
      <c r="X23" s="339"/>
      <c r="Y23" s="347"/>
    </row>
    <row r="24" spans="1:25" s="348" customFormat="1" ht="75" customHeight="1" x14ac:dyDescent="0.25">
      <c r="A24" s="343" t="s">
        <v>166</v>
      </c>
      <c r="B24" s="344" t="s">
        <v>167</v>
      </c>
      <c r="C24" s="339" t="s">
        <v>150</v>
      </c>
      <c r="D24" s="339" t="s">
        <v>151</v>
      </c>
      <c r="E24" s="339" t="s">
        <v>549</v>
      </c>
      <c r="F24" s="339" t="s">
        <v>152</v>
      </c>
      <c r="G24" s="339" t="s">
        <v>153</v>
      </c>
      <c r="H24" s="339" t="s">
        <v>555</v>
      </c>
      <c r="I24" s="339" t="s">
        <v>556</v>
      </c>
      <c r="J24" s="341">
        <f>+'Phase IV (a) match Phase IV (b)'!P12</f>
        <v>380033.21634615387</v>
      </c>
      <c r="K24" s="341" t="s">
        <v>483</v>
      </c>
      <c r="L24" s="342">
        <v>94</v>
      </c>
      <c r="M24" s="342">
        <v>237</v>
      </c>
      <c r="N24" s="347"/>
      <c r="O24" s="339"/>
      <c r="P24" s="339"/>
      <c r="Q24" s="339"/>
      <c r="R24" s="339"/>
      <c r="S24" s="339"/>
      <c r="T24" s="339"/>
      <c r="U24" s="349"/>
      <c r="V24" s="339"/>
      <c r="W24" s="339"/>
      <c r="X24" s="339"/>
      <c r="Y24" s="347"/>
    </row>
    <row r="25" spans="1:25" s="348" customFormat="1" ht="75" customHeight="1" x14ac:dyDescent="0.25">
      <c r="A25" s="338" t="s">
        <v>114</v>
      </c>
      <c r="B25" s="339" t="s">
        <v>97</v>
      </c>
      <c r="C25" s="339" t="s">
        <v>98</v>
      </c>
      <c r="D25" s="339" t="s">
        <v>115</v>
      </c>
      <c r="E25" s="339" t="s">
        <v>549</v>
      </c>
      <c r="F25" s="339" t="s">
        <v>88</v>
      </c>
      <c r="G25" s="339" t="s">
        <v>116</v>
      </c>
      <c r="H25" s="339" t="s">
        <v>555</v>
      </c>
      <c r="I25" s="339" t="s">
        <v>556</v>
      </c>
      <c r="J25" s="340">
        <f>+'Phase IV (a) match Phase IV (b)'!P19</f>
        <v>219896.41025641025</v>
      </c>
      <c r="K25" s="339" t="s">
        <v>483</v>
      </c>
      <c r="L25" s="345">
        <v>129.19999999999999</v>
      </c>
      <c r="M25" s="345">
        <v>251</v>
      </c>
      <c r="N25" s="347"/>
      <c r="O25" s="339"/>
      <c r="P25" s="339"/>
      <c r="Q25" s="339" t="s">
        <v>403</v>
      </c>
      <c r="R25" s="339" t="s">
        <v>50</v>
      </c>
      <c r="S25" s="339" t="s">
        <v>418</v>
      </c>
      <c r="T25" s="339" t="s">
        <v>434</v>
      </c>
      <c r="U25" s="349" t="s">
        <v>435</v>
      </c>
      <c r="V25" s="339" t="s">
        <v>436</v>
      </c>
      <c r="W25" s="339" t="s">
        <v>484</v>
      </c>
      <c r="X25" s="339" t="s">
        <v>485</v>
      </c>
      <c r="Y25" s="347"/>
    </row>
    <row r="26" spans="1:25" s="348" customFormat="1" ht="75" customHeight="1" x14ac:dyDescent="0.25">
      <c r="A26" s="338" t="s">
        <v>128</v>
      </c>
      <c r="B26" s="339" t="s">
        <v>129</v>
      </c>
      <c r="C26" s="339" t="s">
        <v>130</v>
      </c>
      <c r="D26" s="339" t="s">
        <v>131</v>
      </c>
      <c r="E26" s="339" t="s">
        <v>549</v>
      </c>
      <c r="F26" s="339" t="s">
        <v>132</v>
      </c>
      <c r="G26" s="339" t="s">
        <v>133</v>
      </c>
      <c r="H26" s="339" t="s">
        <v>555</v>
      </c>
      <c r="I26" s="339" t="s">
        <v>556</v>
      </c>
      <c r="J26" s="341">
        <f>+'Phase IV (a) match Phase IV (b)'!P23</f>
        <v>25147.249999999993</v>
      </c>
      <c r="K26" s="341" t="s">
        <v>483</v>
      </c>
      <c r="L26" s="346">
        <v>5.9</v>
      </c>
      <c r="M26" s="346">
        <v>9</v>
      </c>
      <c r="N26" s="353"/>
      <c r="O26" s="338"/>
      <c r="P26" s="339"/>
      <c r="Q26" s="339" t="s">
        <v>403</v>
      </c>
      <c r="R26" s="339" t="s">
        <v>50</v>
      </c>
      <c r="S26" s="347" t="s">
        <v>410</v>
      </c>
      <c r="T26" s="347"/>
      <c r="U26" s="339"/>
      <c r="V26" s="339"/>
      <c r="W26" s="339" t="s">
        <v>403</v>
      </c>
      <c r="X26" s="339" t="s">
        <v>403</v>
      </c>
      <c r="Y26" s="347"/>
    </row>
    <row r="27" spans="1:25" s="348" customFormat="1" ht="75" customHeight="1" x14ac:dyDescent="0.25">
      <c r="A27" s="338" t="s">
        <v>138</v>
      </c>
      <c r="B27" s="339" t="s">
        <v>139</v>
      </c>
      <c r="C27" s="339" t="s">
        <v>140</v>
      </c>
      <c r="D27" s="339" t="s">
        <v>141</v>
      </c>
      <c r="E27" s="339" t="s">
        <v>549</v>
      </c>
      <c r="F27" s="339" t="s">
        <v>132</v>
      </c>
      <c r="G27" s="339" t="s">
        <v>142</v>
      </c>
      <c r="H27" s="339" t="s">
        <v>555</v>
      </c>
      <c r="I27" s="339" t="s">
        <v>556</v>
      </c>
      <c r="J27" s="340">
        <f>+'Phase IV (a) match Phase IV (b)'!P24</f>
        <v>75441.749999999985</v>
      </c>
      <c r="K27" s="339" t="s">
        <v>483</v>
      </c>
      <c r="L27" s="345">
        <v>17.600000000000001</v>
      </c>
      <c r="M27" s="345">
        <v>27</v>
      </c>
      <c r="N27" s="347"/>
      <c r="O27" s="339"/>
      <c r="P27" s="339"/>
      <c r="Q27" s="339" t="s">
        <v>403</v>
      </c>
      <c r="R27" s="339" t="s">
        <v>50</v>
      </c>
      <c r="S27" s="347" t="s">
        <v>428</v>
      </c>
      <c r="T27" s="347" t="s">
        <v>446</v>
      </c>
      <c r="U27" s="349" t="s">
        <v>447</v>
      </c>
      <c r="V27" s="339" t="s">
        <v>413</v>
      </c>
      <c r="W27" s="339" t="s">
        <v>403</v>
      </c>
      <c r="X27" s="339" t="s">
        <v>403</v>
      </c>
      <c r="Y27" s="347"/>
    </row>
    <row r="28" spans="1:25" s="348" customFormat="1" ht="75" customHeight="1" x14ac:dyDescent="0.25">
      <c r="A28" s="338" t="s">
        <v>146</v>
      </c>
      <c r="B28" s="339" t="s">
        <v>147</v>
      </c>
      <c r="C28" s="339" t="s">
        <v>130</v>
      </c>
      <c r="D28" s="339" t="s">
        <v>145</v>
      </c>
      <c r="E28" s="339" t="s">
        <v>549</v>
      </c>
      <c r="F28" s="339" t="s">
        <v>132</v>
      </c>
      <c r="G28" s="339" t="s">
        <v>142</v>
      </c>
      <c r="H28" s="339" t="s">
        <v>555</v>
      </c>
      <c r="I28" s="339" t="s">
        <v>556</v>
      </c>
      <c r="J28" s="341">
        <f>+'Phase IV (a) match Phase IV (b)'!P32</f>
        <v>25147.249999999993</v>
      </c>
      <c r="K28" s="341" t="s">
        <v>483</v>
      </c>
      <c r="L28" s="346">
        <v>5.9</v>
      </c>
      <c r="M28" s="346">
        <v>9</v>
      </c>
      <c r="N28" s="353"/>
      <c r="O28" s="338"/>
      <c r="P28" s="339"/>
      <c r="Q28" s="339" t="s">
        <v>403</v>
      </c>
      <c r="R28" s="339" t="s">
        <v>50</v>
      </c>
      <c r="S28" s="347" t="s">
        <v>410</v>
      </c>
      <c r="T28" s="347"/>
      <c r="U28" s="339"/>
      <c r="V28" s="339"/>
      <c r="W28" s="339" t="s">
        <v>403</v>
      </c>
      <c r="X28" s="339"/>
      <c r="Y28" s="347"/>
    </row>
    <row r="29" spans="1:25" s="348" customFormat="1" ht="75" customHeight="1" x14ac:dyDescent="0.25">
      <c r="A29" s="338" t="s">
        <v>155</v>
      </c>
      <c r="B29" s="339" t="s">
        <v>156</v>
      </c>
      <c r="C29" s="339" t="s">
        <v>150</v>
      </c>
      <c r="D29" s="339" t="s">
        <v>157</v>
      </c>
      <c r="E29" s="339" t="s">
        <v>549</v>
      </c>
      <c r="F29" s="339" t="s">
        <v>152</v>
      </c>
      <c r="G29" s="339" t="s">
        <v>153</v>
      </c>
      <c r="H29" s="339" t="s">
        <v>555</v>
      </c>
      <c r="I29" s="339" t="s">
        <v>556</v>
      </c>
      <c r="J29" s="340">
        <f>+'Phase IV (a) match Phase IV (b)'!P4</f>
        <v>99190.6875</v>
      </c>
      <c r="K29" s="339" t="s">
        <v>483</v>
      </c>
      <c r="L29" s="345">
        <v>15</v>
      </c>
      <c r="M29" s="345">
        <v>47</v>
      </c>
      <c r="N29" s="347"/>
      <c r="O29" s="339"/>
      <c r="P29" s="339"/>
      <c r="Q29" s="339" t="s">
        <v>403</v>
      </c>
      <c r="R29" s="339" t="s">
        <v>50</v>
      </c>
      <c r="S29" s="347" t="s">
        <v>441</v>
      </c>
      <c r="T29" s="347" t="s">
        <v>442</v>
      </c>
      <c r="U29" s="349" t="s">
        <v>443</v>
      </c>
      <c r="V29" s="339" t="s">
        <v>444</v>
      </c>
      <c r="W29" s="339" t="s">
        <v>484</v>
      </c>
      <c r="X29" s="339" t="s">
        <v>485</v>
      </c>
      <c r="Y29" s="347"/>
    </row>
    <row r="30" spans="1:25" s="351" customFormat="1" ht="75" customHeight="1" x14ac:dyDescent="0.25">
      <c r="A30" s="354" t="s">
        <v>384</v>
      </c>
      <c r="B30" s="355" t="s">
        <v>487</v>
      </c>
      <c r="C30" s="355" t="s">
        <v>211</v>
      </c>
      <c r="D30" s="355" t="s">
        <v>212</v>
      </c>
      <c r="E30" s="355" t="s">
        <v>213</v>
      </c>
      <c r="F30" s="355" t="s">
        <v>214</v>
      </c>
      <c r="G30" s="355" t="s">
        <v>215</v>
      </c>
      <c r="H30" s="355"/>
      <c r="I30" s="355" t="s">
        <v>217</v>
      </c>
      <c r="J30" s="356">
        <f>+'Phase IV (a) match Phase IV (b)'!P22</f>
        <v>147668.93055555556</v>
      </c>
      <c r="K30" s="357" t="s">
        <v>550</v>
      </c>
      <c r="L30" s="358">
        <v>62.3</v>
      </c>
      <c r="M30" s="358">
        <v>96</v>
      </c>
      <c r="N30" s="357"/>
      <c r="O30" s="359"/>
      <c r="P30" s="359"/>
      <c r="Q30" s="357" t="s">
        <v>403</v>
      </c>
      <c r="R30" s="357" t="s">
        <v>50</v>
      </c>
      <c r="S30" s="357" t="s">
        <v>404</v>
      </c>
      <c r="T30" s="357" t="s">
        <v>451</v>
      </c>
      <c r="U30" s="357" t="s">
        <v>452</v>
      </c>
      <c r="V30" s="357" t="s">
        <v>407</v>
      </c>
      <c r="W30" s="359" t="s">
        <v>403</v>
      </c>
      <c r="X30" s="359"/>
      <c r="Y30" s="359"/>
    </row>
    <row r="31" spans="1:25" s="351" customFormat="1" ht="75" customHeight="1" x14ac:dyDescent="0.25">
      <c r="A31" s="354" t="s">
        <v>385</v>
      </c>
      <c r="B31" s="355" t="s">
        <v>210</v>
      </c>
      <c r="C31" s="355" t="s">
        <v>211</v>
      </c>
      <c r="D31" s="355" t="s">
        <v>212</v>
      </c>
      <c r="E31" s="355" t="s">
        <v>213</v>
      </c>
      <c r="F31" s="355" t="s">
        <v>214</v>
      </c>
      <c r="G31" s="355" t="s">
        <v>215</v>
      </c>
      <c r="H31" s="355"/>
      <c r="I31" s="355" t="s">
        <v>217</v>
      </c>
      <c r="J31" s="356">
        <f>+'Phase IV (a) match Phase IV (b)'!P21</f>
        <v>141100.56944444444</v>
      </c>
      <c r="K31" s="357" t="s">
        <v>550</v>
      </c>
      <c r="L31" s="358">
        <v>61.8</v>
      </c>
      <c r="M31" s="358">
        <v>84</v>
      </c>
      <c r="N31" s="357"/>
      <c r="O31" s="359"/>
      <c r="P31" s="359"/>
      <c r="Q31" s="357" t="s">
        <v>403</v>
      </c>
      <c r="R31" s="357" t="s">
        <v>50</v>
      </c>
      <c r="S31" s="357" t="s">
        <v>415</v>
      </c>
      <c r="T31" s="357" t="s">
        <v>453</v>
      </c>
      <c r="U31" s="357" t="s">
        <v>454</v>
      </c>
      <c r="V31" s="357" t="s">
        <v>407</v>
      </c>
      <c r="W31" s="359" t="s">
        <v>484</v>
      </c>
      <c r="X31" s="357" t="s">
        <v>485</v>
      </c>
      <c r="Y31" s="359"/>
    </row>
    <row r="32" spans="1:25" s="348" customFormat="1" ht="75" customHeight="1" x14ac:dyDescent="0.25">
      <c r="A32" s="338" t="s">
        <v>269</v>
      </c>
      <c r="B32" s="339" t="s">
        <v>270</v>
      </c>
      <c r="C32" s="339" t="s">
        <v>271</v>
      </c>
      <c r="D32" s="339" t="s">
        <v>272</v>
      </c>
      <c r="E32" s="339" t="s">
        <v>273</v>
      </c>
      <c r="F32" s="339" t="s">
        <v>274</v>
      </c>
      <c r="G32" s="339" t="s">
        <v>275</v>
      </c>
      <c r="H32" s="339" t="s">
        <v>276</v>
      </c>
      <c r="I32" s="339" t="s">
        <v>557</v>
      </c>
      <c r="J32" s="340">
        <f>+'Phase IV (a) match Phase IV (b)'!P3</f>
        <v>190582</v>
      </c>
      <c r="K32" s="339" t="s">
        <v>552</v>
      </c>
      <c r="L32" s="347">
        <v>15</v>
      </c>
      <c r="M32" s="345">
        <v>15</v>
      </c>
      <c r="N32" s="339"/>
      <c r="O32" s="347"/>
      <c r="P32" s="347"/>
      <c r="Q32" s="339" t="s">
        <v>403</v>
      </c>
      <c r="R32" s="339" t="s">
        <v>50</v>
      </c>
      <c r="S32" s="339" t="s">
        <v>415</v>
      </c>
      <c r="T32" s="339" t="s">
        <v>469</v>
      </c>
      <c r="U32" s="339" t="s">
        <v>470</v>
      </c>
      <c r="V32" s="339" t="s">
        <v>465</v>
      </c>
      <c r="W32" s="347" t="s">
        <v>484</v>
      </c>
      <c r="X32" s="347" t="s">
        <v>469</v>
      </c>
      <c r="Y32" s="347"/>
    </row>
    <row r="33" spans="1:25" s="348" customFormat="1" ht="75" customHeight="1" x14ac:dyDescent="0.25">
      <c r="A33" s="338" t="s">
        <v>278</v>
      </c>
      <c r="B33" s="339" t="s">
        <v>279</v>
      </c>
      <c r="C33" s="339" t="s">
        <v>271</v>
      </c>
      <c r="D33" s="339" t="s">
        <v>280</v>
      </c>
      <c r="E33" s="339" t="s">
        <v>551</v>
      </c>
      <c r="F33" s="339" t="s">
        <v>274</v>
      </c>
      <c r="G33" s="339" t="s">
        <v>281</v>
      </c>
      <c r="H33" s="339" t="s">
        <v>276</v>
      </c>
      <c r="I33" s="339" t="s">
        <v>557</v>
      </c>
      <c r="J33" s="340">
        <f>+'Phase IV (a) match Phase IV (b)'!P14</f>
        <v>315533</v>
      </c>
      <c r="K33" s="339" t="s">
        <v>483</v>
      </c>
      <c r="L33" s="339">
        <v>15</v>
      </c>
      <c r="M33" s="345">
        <v>15</v>
      </c>
      <c r="N33" s="339"/>
      <c r="O33" s="347"/>
      <c r="P33" s="347"/>
      <c r="Q33" s="339" t="s">
        <v>403</v>
      </c>
      <c r="R33" s="339" t="s">
        <v>50</v>
      </c>
      <c r="S33" s="339" t="s">
        <v>404</v>
      </c>
      <c r="T33" s="339" t="s">
        <v>471</v>
      </c>
      <c r="U33" s="339" t="s">
        <v>472</v>
      </c>
      <c r="V33" s="339" t="s">
        <v>461</v>
      </c>
      <c r="W33" s="347" t="s">
        <v>484</v>
      </c>
      <c r="X33" s="347" t="s">
        <v>488</v>
      </c>
      <c r="Y33" s="347"/>
    </row>
    <row r="34" spans="1:25" s="348" customFormat="1" ht="75" customHeight="1" x14ac:dyDescent="0.25">
      <c r="A34" s="338" t="s">
        <v>352</v>
      </c>
      <c r="B34" s="339" t="s">
        <v>353</v>
      </c>
      <c r="C34" s="339" t="s">
        <v>354</v>
      </c>
      <c r="D34" s="339" t="s">
        <v>386</v>
      </c>
      <c r="E34" s="339" t="s">
        <v>553</v>
      </c>
      <c r="F34" s="339" t="s">
        <v>356</v>
      </c>
      <c r="G34" s="339" t="s">
        <v>388</v>
      </c>
      <c r="H34" s="339" t="s">
        <v>555</v>
      </c>
      <c r="I34" s="339" t="s">
        <v>558</v>
      </c>
      <c r="J34" s="341">
        <f>+'Phase IV (a) match Phase IV (b)'!P26</f>
        <v>175000</v>
      </c>
      <c r="K34" s="339" t="s">
        <v>554</v>
      </c>
      <c r="L34" s="347">
        <v>91</v>
      </c>
      <c r="M34" s="345">
        <v>153</v>
      </c>
      <c r="N34" s="347"/>
      <c r="O34" s="347"/>
      <c r="P34" s="347"/>
      <c r="Q34" s="347" t="s">
        <v>403</v>
      </c>
      <c r="R34" s="347" t="s">
        <v>50</v>
      </c>
      <c r="S34" s="347"/>
      <c r="T34" s="347"/>
      <c r="U34" s="347"/>
      <c r="V34" s="347"/>
      <c r="W34" s="347" t="s">
        <v>403</v>
      </c>
      <c r="X34" s="347"/>
      <c r="Y34" s="347"/>
    </row>
    <row r="35" spans="1:25" s="246" customFormat="1" x14ac:dyDescent="0.2">
      <c r="A35" s="334"/>
      <c r="B35" s="335"/>
      <c r="C35" s="335"/>
      <c r="D35" s="335"/>
      <c r="E35" s="308"/>
      <c r="F35" s="308"/>
      <c r="G35" s="308"/>
      <c r="H35" s="308"/>
      <c r="I35" s="335"/>
      <c r="J35" s="307"/>
      <c r="K35" s="308"/>
      <c r="L35" s="309"/>
      <c r="M35" s="310"/>
      <c r="N35" s="311"/>
      <c r="O35" s="311"/>
      <c r="P35" s="311"/>
      <c r="Q35" s="311"/>
      <c r="R35" s="311"/>
      <c r="S35" s="311"/>
      <c r="T35" s="311"/>
      <c r="U35" s="311"/>
      <c r="V35" s="311"/>
      <c r="W35" s="311"/>
      <c r="X35" s="311"/>
      <c r="Y35" s="311"/>
    </row>
    <row r="36" spans="1:25" x14ac:dyDescent="0.2">
      <c r="L36" s="293"/>
      <c r="M36" s="293"/>
    </row>
    <row r="37" spans="1:25" x14ac:dyDescent="0.2">
      <c r="J37" s="294"/>
      <c r="L37" s="293"/>
      <c r="M37" s="293"/>
    </row>
    <row r="38" spans="1:25" x14ac:dyDescent="0.2">
      <c r="L38" s="230"/>
    </row>
    <row r="39" spans="1:25" x14ac:dyDescent="0.2">
      <c r="J39" s="294"/>
      <c r="L39" s="245"/>
    </row>
    <row r="40" spans="1:25" x14ac:dyDescent="0.2">
      <c r="L40" s="230"/>
    </row>
    <row r="45" spans="1:25" x14ac:dyDescent="0.2">
      <c r="L45" s="295"/>
      <c r="M45" s="295"/>
      <c r="N45" s="295"/>
    </row>
    <row r="46" spans="1:25" x14ac:dyDescent="0.2">
      <c r="L46" s="295"/>
      <c r="M46" s="295"/>
      <c r="N46" s="295"/>
    </row>
    <row r="47" spans="1:25" x14ac:dyDescent="0.2">
      <c r="L47" s="296"/>
      <c r="M47" s="296"/>
      <c r="N47" s="296"/>
    </row>
  </sheetData>
  <mergeCells count="7">
    <mergeCell ref="A1:D1"/>
    <mergeCell ref="W3:X3"/>
    <mergeCell ref="O3:P3"/>
    <mergeCell ref="Q3:V3"/>
    <mergeCell ref="A3:I3"/>
    <mergeCell ref="J3:K3"/>
    <mergeCell ref="L3:N3"/>
  </mergeCells>
  <hyperlinks>
    <hyperlink ref="U23" r:id="rId1"/>
    <hyperlink ref="U12" r:id="rId2"/>
    <hyperlink ref="U14" r:id="rId3"/>
    <hyperlink ref="U16" r:id="rId4"/>
    <hyperlink ref="U19" r:id="rId5"/>
    <hyperlink ref="U20" r:id="rId6"/>
    <hyperlink ref="U5" r:id="rId7"/>
    <hyperlink ref="U6" r:id="rId8"/>
    <hyperlink ref="U8" r:id="rId9"/>
    <hyperlink ref="U11" r:id="rId10"/>
    <hyperlink ref="U27" r:id="rId11"/>
  </hyperlinks>
  <pageMargins left="0.7" right="0.7" top="0.75" bottom="0.75" header="0.3" footer="0.3"/>
  <pageSetup orientation="landscape"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47"/>
  <sheetViews>
    <sheetView topLeftCell="A4" zoomScale="80" zoomScaleNormal="80" workbookViewId="0">
      <pane ySplit="10" topLeftCell="A14" activePane="bottomLeft" state="frozen"/>
      <selection activeCell="A4" sqref="A4"/>
      <selection pane="bottomLeft" activeCell="A4" sqref="A1:XFD1048576"/>
    </sheetView>
  </sheetViews>
  <sheetFormatPr defaultColWidth="9.28515625" defaultRowHeight="12.75" x14ac:dyDescent="0.2"/>
  <cols>
    <col min="1" max="1" width="53.5703125" style="2" customWidth="1"/>
    <col min="2" max="2" width="55.5703125" style="2" customWidth="1"/>
    <col min="3" max="3" width="20.42578125" style="2" customWidth="1"/>
    <col min="4" max="4" width="17.5703125" style="1" customWidth="1"/>
    <col min="5" max="5" width="17.28515625" style="1" customWidth="1"/>
    <col min="6" max="6" width="13.7109375" style="234" customWidth="1"/>
    <col min="7" max="7" width="13.7109375" style="1" customWidth="1"/>
    <col min="8" max="8" width="15.7109375" style="1" customWidth="1"/>
    <col min="9" max="9" width="9.28515625" style="1" customWidth="1"/>
    <col min="10" max="10" width="62" style="1" customWidth="1"/>
    <col min="11" max="11" width="15.7109375" style="1" customWidth="1"/>
    <col min="12" max="16384" width="9.28515625" style="1"/>
  </cols>
  <sheetData>
    <row r="2" spans="1:15" ht="27.6" customHeight="1" x14ac:dyDescent="0.3">
      <c r="A2" s="396" t="s">
        <v>0</v>
      </c>
      <c r="B2" s="396"/>
    </row>
    <row r="3" spans="1:15" ht="19.5" customHeight="1" x14ac:dyDescent="0.3">
      <c r="A3" s="397" t="s">
        <v>489</v>
      </c>
      <c r="B3" s="398"/>
    </row>
    <row r="5" spans="1:15" ht="20.65" customHeight="1" x14ac:dyDescent="0.2">
      <c r="A5" s="4" t="s">
        <v>4</v>
      </c>
      <c r="B5" s="5"/>
      <c r="D5" s="415" t="s">
        <v>5</v>
      </c>
      <c r="E5" s="416"/>
    </row>
    <row r="6" spans="1:15" ht="13.9" customHeight="1" x14ac:dyDescent="0.25">
      <c r="A6" s="410"/>
      <c r="B6" s="412" t="s">
        <v>490</v>
      </c>
      <c r="C6" s="7"/>
      <c r="D6" s="417" t="s">
        <v>7</v>
      </c>
      <c r="E6" s="418"/>
    </row>
    <row r="7" spans="1:15" x14ac:dyDescent="0.2">
      <c r="A7" s="411"/>
      <c r="B7" s="413"/>
      <c r="C7" s="7"/>
    </row>
    <row r="8" spans="1:15" ht="13.15" customHeight="1" x14ac:dyDescent="0.2">
      <c r="A8" s="34"/>
      <c r="B8" s="414"/>
      <c r="C8" s="7"/>
    </row>
    <row r="9" spans="1:15" x14ac:dyDescent="0.2">
      <c r="A9" s="36"/>
      <c r="B9" s="26" t="s">
        <v>491</v>
      </c>
      <c r="C9" s="7"/>
    </row>
    <row r="10" spans="1:15" x14ac:dyDescent="0.2">
      <c r="A10" s="40" t="s">
        <v>9</v>
      </c>
      <c r="B10" s="38"/>
      <c r="C10" s="7"/>
    </row>
    <row r="11" spans="1:15" x14ac:dyDescent="0.2">
      <c r="A11" s="39"/>
      <c r="B11" s="39"/>
      <c r="C11" s="7"/>
    </row>
    <row r="12" spans="1:15" ht="25.5" customHeight="1" x14ac:dyDescent="0.2">
      <c r="A12" s="401" t="s">
        <v>10</v>
      </c>
      <c r="B12" s="402"/>
      <c r="C12" s="403"/>
      <c r="D12" s="394"/>
      <c r="E12" s="395"/>
      <c r="F12" s="393" t="s">
        <v>492</v>
      </c>
      <c r="G12" s="394"/>
      <c r="H12" s="394"/>
      <c r="I12" s="394"/>
      <c r="J12" s="395"/>
    </row>
    <row r="13" spans="1:15" ht="65.650000000000006" customHeight="1" x14ac:dyDescent="0.2">
      <c r="A13" s="12" t="s">
        <v>11</v>
      </c>
      <c r="B13" s="12" t="s">
        <v>12</v>
      </c>
      <c r="C13" s="12" t="s">
        <v>13</v>
      </c>
      <c r="D13" s="35" t="s">
        <v>482</v>
      </c>
      <c r="E13" s="37" t="s">
        <v>493</v>
      </c>
      <c r="F13" s="235" t="s">
        <v>494</v>
      </c>
      <c r="G13" s="37" t="s">
        <v>495</v>
      </c>
      <c r="H13" s="37" t="s">
        <v>496</v>
      </c>
      <c r="I13" s="37" t="s">
        <v>497</v>
      </c>
      <c r="J13" s="37" t="s">
        <v>498</v>
      </c>
      <c r="K13" s="331" t="s">
        <v>373</v>
      </c>
      <c r="L13" s="41" t="s">
        <v>374</v>
      </c>
      <c r="M13" s="41" t="s">
        <v>375</v>
      </c>
    </row>
    <row r="14" spans="1:15" s="14" customFormat="1" ht="76.5" x14ac:dyDescent="0.25">
      <c r="A14" s="128" t="s">
        <v>24</v>
      </c>
      <c r="B14" s="129" t="s">
        <v>25</v>
      </c>
      <c r="C14" s="129" t="s">
        <v>26</v>
      </c>
      <c r="D14" s="72" t="s">
        <v>50</v>
      </c>
      <c r="E14" s="138"/>
      <c r="F14" s="270">
        <f>VLOOKUP(A14,'Phase IV (a) match Phase IV (b)'!$L$3:$O$26,4,TRUE)</f>
        <v>2922.1410762331843</v>
      </c>
      <c r="G14" s="138" t="s">
        <v>499</v>
      </c>
      <c r="H14" s="138" t="s">
        <v>50</v>
      </c>
      <c r="I14" s="138" t="s">
        <v>500</v>
      </c>
      <c r="J14" s="15" t="s">
        <v>501</v>
      </c>
      <c r="K14" s="18"/>
      <c r="L14" s="21"/>
      <c r="M14" s="21"/>
      <c r="O14" s="228"/>
    </row>
    <row r="15" spans="1:15" s="14" customFormat="1" ht="76.5" x14ac:dyDescent="0.25">
      <c r="A15" s="128" t="s">
        <v>155</v>
      </c>
      <c r="B15" s="129" t="s">
        <v>156</v>
      </c>
      <c r="C15" s="129" t="s">
        <v>150</v>
      </c>
      <c r="D15" s="292" t="s">
        <v>485</v>
      </c>
      <c r="E15" s="138"/>
      <c r="F15" s="270">
        <f>VLOOKUP(A15,'Phase IV (a) match Phase IV (b)'!$L$3:$O$26,4,TRUE)</f>
        <v>2127.6799999999998</v>
      </c>
      <c r="G15" s="138" t="s">
        <v>499</v>
      </c>
      <c r="H15" s="138" t="s">
        <v>50</v>
      </c>
      <c r="I15" s="138" t="s">
        <v>500</v>
      </c>
      <c r="J15" s="15" t="s">
        <v>501</v>
      </c>
      <c r="K15" s="18"/>
      <c r="L15" s="21"/>
      <c r="M15" s="21"/>
      <c r="O15" s="228"/>
    </row>
    <row r="16" spans="1:15" s="14" customFormat="1" ht="76.5" x14ac:dyDescent="0.25">
      <c r="A16" s="128" t="s">
        <v>81</v>
      </c>
      <c r="B16" s="129" t="s">
        <v>486</v>
      </c>
      <c r="C16" s="129" t="s">
        <v>65</v>
      </c>
      <c r="D16" s="292" t="s">
        <v>485</v>
      </c>
      <c r="E16" s="138"/>
      <c r="F16" s="270">
        <f>VLOOKUP(A16,'Phase IV (a) match Phase IV (b)'!$L$3:$O$26,4,TRUE)</f>
        <v>3139.4169081081072</v>
      </c>
      <c r="G16" s="138" t="s">
        <v>499</v>
      </c>
      <c r="H16" s="138" t="s">
        <v>50</v>
      </c>
      <c r="I16" s="138" t="s">
        <v>500</v>
      </c>
      <c r="J16" s="15" t="s">
        <v>501</v>
      </c>
      <c r="K16" s="18"/>
      <c r="L16" s="21"/>
      <c r="M16" s="21"/>
      <c r="O16" s="228"/>
    </row>
    <row r="17" spans="1:15" s="14" customFormat="1" ht="76.5" x14ac:dyDescent="0.25">
      <c r="A17" s="128" t="s">
        <v>37</v>
      </c>
      <c r="B17" s="129" t="s">
        <v>38</v>
      </c>
      <c r="C17" s="129" t="s">
        <v>39</v>
      </c>
      <c r="D17" s="15" t="s">
        <v>50</v>
      </c>
      <c r="E17" s="138"/>
      <c r="F17" s="270">
        <f>VLOOKUP(A17,'Phase IV (a) match Phase IV (b)'!$L$3:$O$26,4,TRUE)</f>
        <v>903.2770390070923</v>
      </c>
      <c r="G17" s="138" t="s">
        <v>499</v>
      </c>
      <c r="H17" s="138" t="s">
        <v>50</v>
      </c>
      <c r="I17" s="138" t="s">
        <v>500</v>
      </c>
      <c r="J17" s="15" t="s">
        <v>501</v>
      </c>
      <c r="K17" s="18"/>
      <c r="L17" s="21"/>
      <c r="M17" s="21"/>
      <c r="O17" s="228"/>
    </row>
    <row r="18" spans="1:15" s="14" customFormat="1" ht="76.5" x14ac:dyDescent="0.25">
      <c r="A18" s="128" t="s">
        <v>166</v>
      </c>
      <c r="B18" s="129" t="s">
        <v>167</v>
      </c>
      <c r="C18" s="129" t="s">
        <v>150</v>
      </c>
      <c r="D18" s="15"/>
      <c r="E18" s="138"/>
      <c r="F18" s="270">
        <f>VLOOKUP(A18,'Phase IV (a) match Phase IV (b)'!$L$3:$O$26,4,TRUE)</f>
        <v>1463.4096899720798</v>
      </c>
      <c r="G18" s="138" t="s">
        <v>499</v>
      </c>
      <c r="H18" s="138" t="s">
        <v>50</v>
      </c>
      <c r="I18" s="138" t="s">
        <v>500</v>
      </c>
      <c r="J18" s="15" t="s">
        <v>501</v>
      </c>
      <c r="K18" s="18"/>
      <c r="L18" s="21"/>
      <c r="M18" s="21"/>
      <c r="O18" s="228"/>
    </row>
    <row r="19" spans="1:15" s="14" customFormat="1" ht="76.5" x14ac:dyDescent="0.25">
      <c r="A19" s="128" t="s">
        <v>54</v>
      </c>
      <c r="B19" s="129" t="s">
        <v>55</v>
      </c>
      <c r="C19" s="129" t="s">
        <v>26</v>
      </c>
      <c r="D19" s="15" t="s">
        <v>50</v>
      </c>
      <c r="E19" s="138"/>
      <c r="F19" s="270">
        <f>VLOOKUP(A19,'Phase IV (a) match Phase IV (b)'!$L$3:$O$26,4,TRUE)</f>
        <v>2846.4957446808512</v>
      </c>
      <c r="G19" s="138" t="s">
        <v>499</v>
      </c>
      <c r="H19" s="138" t="s">
        <v>50</v>
      </c>
      <c r="I19" s="138" t="s">
        <v>500</v>
      </c>
      <c r="J19" s="15" t="s">
        <v>501</v>
      </c>
      <c r="K19" s="18"/>
      <c r="L19" s="21"/>
      <c r="M19" s="21"/>
      <c r="O19" s="228"/>
    </row>
    <row r="20" spans="1:15" s="14" customFormat="1" ht="76.5" x14ac:dyDescent="0.25">
      <c r="A20" s="152" t="s">
        <v>60</v>
      </c>
      <c r="B20" s="129" t="s">
        <v>61</v>
      </c>
      <c r="C20" s="129" t="s">
        <v>26</v>
      </c>
      <c r="D20" s="292" t="s">
        <v>485</v>
      </c>
      <c r="E20" s="15"/>
      <c r="F20" s="270">
        <f>VLOOKUP(A20,'Phase IV (a) match Phase IV (b)'!$L$3:$O$26,4,TRUE)</f>
        <v>1639.9327913279135</v>
      </c>
      <c r="G20" s="138" t="s">
        <v>499</v>
      </c>
      <c r="H20" s="138" t="s">
        <v>50</v>
      </c>
      <c r="I20" s="138" t="s">
        <v>500</v>
      </c>
      <c r="J20" s="15" t="s">
        <v>501</v>
      </c>
      <c r="K20" s="18"/>
      <c r="L20" s="21"/>
      <c r="M20" s="21"/>
      <c r="O20" s="228"/>
    </row>
    <row r="21" spans="1:15" s="14" customFormat="1" ht="76.5" x14ac:dyDescent="0.25">
      <c r="A21" s="153" t="s">
        <v>63</v>
      </c>
      <c r="B21" s="132" t="s">
        <v>377</v>
      </c>
      <c r="C21" s="132" t="s">
        <v>65</v>
      </c>
      <c r="D21" s="292" t="s">
        <v>485</v>
      </c>
      <c r="E21" s="15"/>
      <c r="F21" s="270">
        <f>VLOOKUP(A21,'Phase IV (a) match Phase IV (b)'!$L$3:$O$26,4,TRUE)</f>
        <v>2616.1807567567562</v>
      </c>
      <c r="G21" s="138" t="s">
        <v>499</v>
      </c>
      <c r="H21" s="138" t="s">
        <v>50</v>
      </c>
      <c r="I21" s="138" t="s">
        <v>500</v>
      </c>
      <c r="J21" s="15" t="s">
        <v>501</v>
      </c>
      <c r="K21" s="18"/>
      <c r="L21" s="21"/>
      <c r="M21" s="21"/>
      <c r="O21" s="228"/>
    </row>
    <row r="22" spans="1:15" s="14" customFormat="1" ht="76.5" x14ac:dyDescent="0.25">
      <c r="A22" s="131" t="s">
        <v>70</v>
      </c>
      <c r="B22" s="132" t="s">
        <v>71</v>
      </c>
      <c r="C22" s="132" t="s">
        <v>65</v>
      </c>
      <c r="D22" s="15" t="s">
        <v>50</v>
      </c>
      <c r="E22" s="15"/>
      <c r="F22" s="270">
        <f>VLOOKUP(A22,'Phase IV (a) match Phase IV (b)'!$L$3:$O$26,4,TRUE)</f>
        <v>2616.1807567567566</v>
      </c>
      <c r="G22" s="138" t="s">
        <v>499</v>
      </c>
      <c r="H22" s="138" t="s">
        <v>50</v>
      </c>
      <c r="I22" s="138" t="s">
        <v>500</v>
      </c>
      <c r="J22" s="15" t="s">
        <v>501</v>
      </c>
      <c r="K22" s="18"/>
      <c r="L22" s="21"/>
      <c r="M22" s="21"/>
      <c r="O22" s="228"/>
    </row>
    <row r="23" spans="1:15" s="14" customFormat="1" ht="76.5" x14ac:dyDescent="0.25">
      <c r="A23" s="153" t="s">
        <v>75</v>
      </c>
      <c r="B23" s="132" t="s">
        <v>379</v>
      </c>
      <c r="C23" s="132" t="s">
        <v>65</v>
      </c>
      <c r="D23" s="292" t="s">
        <v>485</v>
      </c>
      <c r="E23" s="15"/>
      <c r="F23" s="270">
        <f>VLOOKUP(A23,'Phase IV (a) match Phase IV (b)'!$L$3:$O$26,4,TRUE)</f>
        <v>2616.1807567567566</v>
      </c>
      <c r="G23" s="138" t="s">
        <v>499</v>
      </c>
      <c r="H23" s="138" t="s">
        <v>50</v>
      </c>
      <c r="I23" s="138" t="s">
        <v>500</v>
      </c>
      <c r="J23" s="15" t="s">
        <v>501</v>
      </c>
      <c r="K23" s="18"/>
      <c r="L23" s="21"/>
      <c r="M23" s="21"/>
      <c r="O23" s="228"/>
    </row>
    <row r="24" spans="1:15" s="14" customFormat="1" ht="76.5" x14ac:dyDescent="0.25">
      <c r="A24" s="153" t="s">
        <v>78</v>
      </c>
      <c r="B24" s="132" t="s">
        <v>380</v>
      </c>
      <c r="C24" s="132" t="s">
        <v>65</v>
      </c>
      <c r="D24" s="292" t="s">
        <v>485</v>
      </c>
      <c r="E24" s="15"/>
      <c r="F24" s="270">
        <f>VLOOKUP(A24,'Phase IV (a) match Phase IV (b)'!$L$3:$O$26,4,TRUE)</f>
        <v>2616.1807567567566</v>
      </c>
      <c r="G24" s="138" t="s">
        <v>499</v>
      </c>
      <c r="H24" s="138" t="s">
        <v>50</v>
      </c>
      <c r="I24" s="138" t="s">
        <v>500</v>
      </c>
      <c r="J24" s="15" t="s">
        <v>501</v>
      </c>
      <c r="K24" s="18"/>
      <c r="L24" s="21"/>
      <c r="M24" s="21"/>
      <c r="O24" s="228"/>
    </row>
    <row r="25" spans="1:15" s="14" customFormat="1" ht="51" x14ac:dyDescent="0.25">
      <c r="A25" s="301" t="s">
        <v>96</v>
      </c>
      <c r="B25" s="148" t="s">
        <v>97</v>
      </c>
      <c r="C25" s="148" t="s">
        <v>98</v>
      </c>
      <c r="D25" s="292" t="s">
        <v>485</v>
      </c>
      <c r="E25" s="15"/>
      <c r="F25" s="270">
        <f>VLOOKUP(A25,'Phase IV (a) match Phase IV (b)'!$L$3:$O$26,4,TRUE)</f>
        <v>876.78460204081637</v>
      </c>
      <c r="G25" s="138" t="s">
        <v>499</v>
      </c>
      <c r="H25" s="138" t="s">
        <v>50</v>
      </c>
      <c r="I25" s="138" t="s">
        <v>500</v>
      </c>
      <c r="J25" s="15" t="s">
        <v>502</v>
      </c>
      <c r="K25" s="18"/>
      <c r="L25" s="21"/>
      <c r="M25" s="21"/>
      <c r="O25" s="228"/>
    </row>
    <row r="26" spans="1:15" s="14" customFormat="1" ht="76.5" x14ac:dyDescent="0.25">
      <c r="A26" s="298" t="s">
        <v>101</v>
      </c>
      <c r="B26" s="129" t="s">
        <v>102</v>
      </c>
      <c r="C26" s="129" t="s">
        <v>103</v>
      </c>
      <c r="D26" s="15" t="s">
        <v>50</v>
      </c>
      <c r="E26" s="15"/>
      <c r="F26" s="270">
        <f>VLOOKUP(A26,'Phase IV (a) match Phase IV (b)'!$L$3:$O$26,4,TRUE)</f>
        <v>876.78460204081625</v>
      </c>
      <c r="G26" s="138" t="s">
        <v>499</v>
      </c>
      <c r="H26" s="138" t="s">
        <v>50</v>
      </c>
      <c r="I26" s="138" t="s">
        <v>500</v>
      </c>
      <c r="J26" s="15" t="s">
        <v>501</v>
      </c>
      <c r="K26" s="18"/>
      <c r="L26" s="21"/>
      <c r="M26" s="21"/>
      <c r="O26" s="228"/>
    </row>
    <row r="27" spans="1:15" s="14" customFormat="1" ht="76.5" x14ac:dyDescent="0.25">
      <c r="A27" s="152" t="s">
        <v>105</v>
      </c>
      <c r="B27" s="302" t="s">
        <v>106</v>
      </c>
      <c r="C27" s="302" t="s">
        <v>98</v>
      </c>
      <c r="D27" s="292" t="s">
        <v>485</v>
      </c>
      <c r="E27" s="15"/>
      <c r="F27" s="270">
        <f>VLOOKUP(A27,'Phase IV (a) match Phase IV (b)'!$L$3:$O$26,4,TRUE)</f>
        <v>876.78460204081637</v>
      </c>
      <c r="G27" s="138" t="s">
        <v>499</v>
      </c>
      <c r="H27" s="138" t="s">
        <v>50</v>
      </c>
      <c r="I27" s="138" t="s">
        <v>500</v>
      </c>
      <c r="J27" s="15" t="s">
        <v>501</v>
      </c>
      <c r="K27" s="18"/>
      <c r="L27" s="21"/>
      <c r="M27" s="21"/>
      <c r="O27" s="228"/>
    </row>
    <row r="28" spans="1:15" s="14" customFormat="1" ht="76.5" x14ac:dyDescent="0.25">
      <c r="A28" s="301" t="s">
        <v>108</v>
      </c>
      <c r="B28" s="148" t="s">
        <v>97</v>
      </c>
      <c r="C28" s="148" t="s">
        <v>109</v>
      </c>
      <c r="D28" s="292" t="s">
        <v>485</v>
      </c>
      <c r="E28" s="15"/>
      <c r="F28" s="270">
        <f>VLOOKUP(A28,'Phase IV (a) match Phase IV (b)'!$L$3:$O$26,4,TRUE)</f>
        <v>1562.6245429007556</v>
      </c>
      <c r="G28" s="138" t="s">
        <v>499</v>
      </c>
      <c r="H28" s="138" t="s">
        <v>50</v>
      </c>
      <c r="I28" s="138" t="s">
        <v>500</v>
      </c>
      <c r="J28" s="15" t="s">
        <v>501</v>
      </c>
      <c r="K28" s="18"/>
      <c r="L28" s="21"/>
      <c r="M28" s="21"/>
      <c r="O28" s="228"/>
    </row>
    <row r="29" spans="1:15" s="14" customFormat="1" ht="76.5" x14ac:dyDescent="0.25">
      <c r="A29" s="152" t="s">
        <v>110</v>
      </c>
      <c r="B29" s="302" t="s">
        <v>106</v>
      </c>
      <c r="C29" s="302" t="s">
        <v>98</v>
      </c>
      <c r="D29" s="292" t="s">
        <v>485</v>
      </c>
      <c r="E29" s="15"/>
      <c r="F29" s="270">
        <f>VLOOKUP(A29,'Phase IV (a) match Phase IV (b)'!$L$3:$O$26,4,TRUE)</f>
        <v>876.78460204081637</v>
      </c>
      <c r="G29" s="138" t="s">
        <v>499</v>
      </c>
      <c r="H29" s="138" t="s">
        <v>50</v>
      </c>
      <c r="I29" s="138" t="s">
        <v>500</v>
      </c>
      <c r="J29" s="15" t="s">
        <v>501</v>
      </c>
      <c r="K29" s="18"/>
      <c r="L29" s="21"/>
      <c r="M29" s="21"/>
      <c r="O29" s="228"/>
    </row>
    <row r="30" spans="1:15" s="14" customFormat="1" ht="76.5" x14ac:dyDescent="0.25">
      <c r="A30" s="152" t="s">
        <v>83</v>
      </c>
      <c r="B30" s="129" t="s">
        <v>84</v>
      </c>
      <c r="C30" s="129" t="s">
        <v>85</v>
      </c>
      <c r="D30" s="292" t="s">
        <v>485</v>
      </c>
      <c r="E30" s="15"/>
      <c r="F30" s="270">
        <f>VLOOKUP(A30,'Phase IV (a) match Phase IV (b)'!$L$3:$O$26,4,TRUE)</f>
        <v>876.78460204081625</v>
      </c>
      <c r="G30" s="138" t="s">
        <v>499</v>
      </c>
      <c r="H30" s="138" t="s">
        <v>50</v>
      </c>
      <c r="I30" s="138" t="s">
        <v>500</v>
      </c>
      <c r="J30" s="15" t="s">
        <v>501</v>
      </c>
      <c r="K30" s="18"/>
      <c r="L30" s="21"/>
      <c r="M30" s="21"/>
      <c r="O30" s="228"/>
    </row>
    <row r="31" spans="1:15" s="14" customFormat="1" ht="51" x14ac:dyDescent="0.25">
      <c r="A31" s="301" t="s">
        <v>114</v>
      </c>
      <c r="B31" s="148" t="s">
        <v>97</v>
      </c>
      <c r="C31" s="148" t="s">
        <v>98</v>
      </c>
      <c r="D31" s="292" t="s">
        <v>485</v>
      </c>
      <c r="E31" s="15"/>
      <c r="F31" s="270">
        <f>VLOOKUP(A31,'Phase IV (a) match Phase IV (b)'!$L$3:$O$26,4,TRUE)</f>
        <v>876.78460204081625</v>
      </c>
      <c r="G31" s="138" t="s">
        <v>499</v>
      </c>
      <c r="H31" s="138" t="s">
        <v>50</v>
      </c>
      <c r="I31" s="138" t="s">
        <v>500</v>
      </c>
      <c r="J31" s="15" t="s">
        <v>502</v>
      </c>
      <c r="K31" s="18"/>
      <c r="L31" s="21"/>
      <c r="M31" s="21"/>
      <c r="O31" s="228"/>
    </row>
    <row r="32" spans="1:15" s="14" customFormat="1" ht="76.5" x14ac:dyDescent="0.25">
      <c r="A32" s="128" t="s">
        <v>128</v>
      </c>
      <c r="B32" s="129" t="s">
        <v>129</v>
      </c>
      <c r="C32" s="129" t="s">
        <v>130</v>
      </c>
      <c r="D32" s="15" t="s">
        <v>50</v>
      </c>
      <c r="E32" s="15"/>
      <c r="F32" s="270">
        <f>VLOOKUP(A32,'Phase IV (a) match Phase IV (b)'!$L$3:$O$26,4,TRUE)</f>
        <v>2846.4957446808512</v>
      </c>
      <c r="G32" s="138" t="s">
        <v>499</v>
      </c>
      <c r="H32" s="138" t="s">
        <v>50</v>
      </c>
      <c r="I32" s="138" t="s">
        <v>500</v>
      </c>
      <c r="J32" s="15" t="s">
        <v>501</v>
      </c>
      <c r="K32" s="18"/>
      <c r="L32" s="21"/>
      <c r="M32" s="21"/>
      <c r="O32" s="228"/>
    </row>
    <row r="33" spans="1:15" s="14" customFormat="1" ht="76.5" x14ac:dyDescent="0.25">
      <c r="A33" s="128" t="s">
        <v>138</v>
      </c>
      <c r="B33" s="129" t="s">
        <v>139</v>
      </c>
      <c r="C33" s="129" t="s">
        <v>140</v>
      </c>
      <c r="D33" s="15" t="s">
        <v>50</v>
      </c>
      <c r="E33" s="15"/>
      <c r="F33" s="270">
        <f>VLOOKUP(A33,'Phase IV (a) match Phase IV (b)'!$L$3:$O$26,4,TRUE)</f>
        <v>2846.4957446808517</v>
      </c>
      <c r="G33" s="138" t="s">
        <v>499</v>
      </c>
      <c r="H33" s="138" t="s">
        <v>50</v>
      </c>
      <c r="I33" s="138" t="s">
        <v>500</v>
      </c>
      <c r="J33" s="15" t="s">
        <v>501</v>
      </c>
      <c r="K33" s="18"/>
      <c r="L33" s="21"/>
      <c r="M33" s="21"/>
      <c r="O33" s="228"/>
    </row>
    <row r="34" spans="1:15" s="14" customFormat="1" ht="76.5" x14ac:dyDescent="0.25">
      <c r="A34" s="134" t="s">
        <v>384</v>
      </c>
      <c r="B34" s="135" t="s">
        <v>210</v>
      </c>
      <c r="C34" s="135" t="s">
        <v>211</v>
      </c>
      <c r="D34" s="15" t="s">
        <v>50</v>
      </c>
      <c r="E34" s="15"/>
      <c r="F34" s="270">
        <f>VLOOKUP(A34,'Phase IV (a) match Phase IV (b)'!$L$3:$O$26,4,TRUE)</f>
        <v>1439.9414323962515</v>
      </c>
      <c r="G34" s="138" t="s">
        <v>499</v>
      </c>
      <c r="H34" s="138" t="s">
        <v>50</v>
      </c>
      <c r="I34" s="138" t="s">
        <v>500</v>
      </c>
      <c r="J34" s="15" t="s">
        <v>501</v>
      </c>
      <c r="K34" s="21"/>
      <c r="L34" s="21"/>
      <c r="M34" s="21"/>
      <c r="O34" s="228"/>
    </row>
    <row r="35" spans="1:15" s="14" customFormat="1" ht="76.5" x14ac:dyDescent="0.25">
      <c r="A35" s="154" t="s">
        <v>385</v>
      </c>
      <c r="B35" s="135" t="s">
        <v>210</v>
      </c>
      <c r="C35" s="135" t="s">
        <v>211</v>
      </c>
      <c r="D35" s="292" t="s">
        <v>485</v>
      </c>
      <c r="E35" s="15"/>
      <c r="F35" s="270">
        <f>VLOOKUP(A35,'Phase IV (a) match Phase IV (b)'!$L$3:$O$26,4,TRUE)</f>
        <v>1506.3723076923077</v>
      </c>
      <c r="G35" s="138" t="s">
        <v>499</v>
      </c>
      <c r="H35" s="138" t="s">
        <v>50</v>
      </c>
      <c r="I35" s="138" t="s">
        <v>500</v>
      </c>
      <c r="J35" s="15" t="s">
        <v>501</v>
      </c>
      <c r="K35" s="21"/>
      <c r="L35" s="21"/>
      <c r="M35" s="21"/>
      <c r="O35" s="228"/>
    </row>
    <row r="36" spans="1:15" s="14" customFormat="1" ht="105" x14ac:dyDescent="0.25">
      <c r="A36" s="155" t="s">
        <v>269</v>
      </c>
      <c r="B36" s="129" t="s">
        <v>270</v>
      </c>
      <c r="C36" s="129" t="s">
        <v>271</v>
      </c>
      <c r="D36" s="129" t="s">
        <v>469</v>
      </c>
      <c r="E36" s="15"/>
      <c r="F36" s="270">
        <f>VLOOKUP(A36,'Phase IV (a) match Phase IV (b)'!$L$3:$O$26,4,TRUE)</f>
        <v>12705.481736773334</v>
      </c>
      <c r="G36" s="138" t="s">
        <v>499</v>
      </c>
      <c r="H36" s="138" t="s">
        <v>50</v>
      </c>
      <c r="I36" s="138" t="s">
        <v>500</v>
      </c>
      <c r="J36" s="15" t="s">
        <v>501</v>
      </c>
      <c r="K36" s="21"/>
      <c r="L36" s="21"/>
      <c r="M36" s="21"/>
      <c r="O36" s="228"/>
    </row>
    <row r="37" spans="1:15" s="14" customFormat="1" ht="105.75" thickBot="1" x14ac:dyDescent="0.3">
      <c r="A37" s="155" t="s">
        <v>278</v>
      </c>
      <c r="B37" s="129" t="s">
        <v>279</v>
      </c>
      <c r="C37" s="129" t="s">
        <v>271</v>
      </c>
      <c r="D37" s="129" t="s">
        <v>278</v>
      </c>
      <c r="E37" s="15"/>
      <c r="F37" s="270">
        <f>VLOOKUP(A37,'Phase IV (a) match Phase IV (b)'!$L$3:$O$26,4,TRUE)</f>
        <v>21035.52510438667</v>
      </c>
      <c r="G37" s="138" t="s">
        <v>499</v>
      </c>
      <c r="H37" s="138" t="s">
        <v>50</v>
      </c>
      <c r="I37" s="138" t="s">
        <v>500</v>
      </c>
      <c r="J37" s="15" t="s">
        <v>503</v>
      </c>
      <c r="K37" s="21"/>
      <c r="L37" s="21"/>
      <c r="M37" s="21"/>
      <c r="O37" s="228"/>
    </row>
    <row r="38" spans="1:15" s="14" customFormat="1" ht="45" x14ac:dyDescent="0.25">
      <c r="A38" s="144" t="s">
        <v>352</v>
      </c>
      <c r="B38" s="145" t="s">
        <v>353</v>
      </c>
      <c r="C38" s="145" t="s">
        <v>354</v>
      </c>
      <c r="D38" s="15" t="s">
        <v>50</v>
      </c>
      <c r="E38" s="15"/>
      <c r="F38" s="270">
        <f>VLOOKUP(A38,'Phase IV (a) match Phase IV (b)'!$L$3:$O$26,4,TRUE)</f>
        <v>1120.6593406593406</v>
      </c>
      <c r="G38" s="138" t="s">
        <v>499</v>
      </c>
      <c r="H38" s="138" t="s">
        <v>50</v>
      </c>
      <c r="I38" s="138" t="s">
        <v>500</v>
      </c>
      <c r="J38" s="15" t="s">
        <v>504</v>
      </c>
      <c r="K38" s="21"/>
      <c r="L38" s="21"/>
      <c r="M38" s="21"/>
      <c r="O38" s="228"/>
    </row>
    <row r="39" spans="1:15" s="14" customFormat="1" x14ac:dyDescent="0.2">
      <c r="A39" s="18"/>
      <c r="B39" s="18"/>
      <c r="C39" s="20"/>
      <c r="D39" s="15"/>
      <c r="E39" s="15"/>
      <c r="F39" s="236"/>
      <c r="G39" s="15"/>
      <c r="H39" s="15"/>
      <c r="I39" s="19"/>
      <c r="J39" s="15"/>
      <c r="K39" s="21"/>
      <c r="L39" s="21"/>
      <c r="M39" s="21"/>
    </row>
    <row r="40" spans="1:15" s="14" customFormat="1" x14ac:dyDescent="0.2">
      <c r="A40" s="18"/>
      <c r="B40" s="18"/>
      <c r="C40" s="20"/>
      <c r="D40" s="15"/>
      <c r="E40" s="15"/>
      <c r="F40" s="236"/>
      <c r="G40" s="15"/>
      <c r="H40" s="15"/>
      <c r="I40" s="19"/>
      <c r="J40" s="15"/>
      <c r="K40" s="21"/>
      <c r="L40" s="21"/>
      <c r="M40" s="21"/>
    </row>
    <row r="41" spans="1:15" s="14" customFormat="1" x14ac:dyDescent="0.2">
      <c r="A41" s="18"/>
      <c r="B41" s="18"/>
      <c r="C41" s="20"/>
      <c r="D41" s="15"/>
      <c r="E41" s="15"/>
      <c r="F41" s="236"/>
      <c r="G41" s="15"/>
      <c r="H41" s="15"/>
      <c r="I41" s="19"/>
      <c r="J41" s="15"/>
      <c r="K41" s="21"/>
      <c r="L41" s="21"/>
      <c r="M41" s="21"/>
    </row>
    <row r="42" spans="1:15" s="14" customFormat="1" x14ac:dyDescent="0.2">
      <c r="A42" s="20"/>
      <c r="B42" s="20"/>
      <c r="C42" s="20"/>
      <c r="D42" s="15"/>
      <c r="E42" s="15"/>
      <c r="F42" s="236"/>
      <c r="G42" s="15"/>
      <c r="H42" s="15"/>
      <c r="I42" s="21"/>
      <c r="J42" s="15"/>
      <c r="K42" s="21"/>
      <c r="L42" s="21"/>
      <c r="M42" s="21"/>
    </row>
    <row r="43" spans="1:15" s="22" customFormat="1" x14ac:dyDescent="0.2">
      <c r="A43" s="23" t="s">
        <v>390</v>
      </c>
      <c r="B43" s="23"/>
      <c r="C43" s="23"/>
      <c r="D43" s="15"/>
      <c r="E43" s="15"/>
      <c r="F43" s="236"/>
      <c r="G43" s="15"/>
      <c r="H43" s="27"/>
      <c r="I43" s="24"/>
      <c r="J43" s="15"/>
      <c r="K43" s="24"/>
      <c r="L43" s="24"/>
      <c r="M43" s="24"/>
    </row>
    <row r="45" spans="1:15" x14ac:dyDescent="0.2">
      <c r="F45" s="271">
        <f>SUM(F14:F44)</f>
        <v>75831.379842771523</v>
      </c>
    </row>
    <row r="46" spans="1:15" x14ac:dyDescent="0.2">
      <c r="F46" s="271">
        <f>+'Phase IV (a) match Phase IV (b)'!O41</f>
        <v>75831.379842771523</v>
      </c>
    </row>
    <row r="47" spans="1:15" x14ac:dyDescent="0.2">
      <c r="F47" s="271">
        <f>+F45-F46</f>
        <v>0</v>
      </c>
    </row>
  </sheetData>
  <autoFilter ref="A13:M43"/>
  <mergeCells count="9">
    <mergeCell ref="A2:B2"/>
    <mergeCell ref="F12:J12"/>
    <mergeCell ref="A3:B3"/>
    <mergeCell ref="A12:C12"/>
    <mergeCell ref="A6:A7"/>
    <mergeCell ref="B6:B8"/>
    <mergeCell ref="D12:E12"/>
    <mergeCell ref="D5:E5"/>
    <mergeCell ref="D6:E6"/>
  </mergeCells>
  <hyperlinks>
    <hyperlink ref="D6" r:id="rId1"/>
  </hyperlinks>
  <pageMargins left="0.7" right="0.7" top="0.75" bottom="0.75" header="0.3" footer="0.3"/>
  <pageSetup orientation="landscape"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workbookViewId="0">
      <pane xSplit="1" ySplit="2" topLeftCell="B50" activePane="bottomRight" state="frozen"/>
      <selection pane="topRight" activeCell="B1" sqref="B1"/>
      <selection pane="bottomLeft" activeCell="A3" sqref="A3"/>
      <selection pane="bottomRight" activeCell="A66" sqref="A66"/>
    </sheetView>
  </sheetViews>
  <sheetFormatPr defaultRowHeight="15" x14ac:dyDescent="0.25"/>
  <cols>
    <col min="1" max="1" width="44.140625" style="208" bestFit="1" customWidth="1"/>
    <col min="2" max="2" width="54.85546875" style="208" bestFit="1" customWidth="1"/>
    <col min="3" max="3" width="10" style="197" bestFit="1" customWidth="1"/>
    <col min="4" max="4" width="11.85546875" style="220" bestFit="1" customWidth="1"/>
    <col min="5" max="5" width="11.5703125" style="249" bestFit="1" customWidth="1"/>
    <col min="6" max="6" width="3.5703125" style="255" customWidth="1"/>
    <col min="7" max="8" width="11.5703125" bestFit="1" customWidth="1"/>
    <col min="9" max="9" width="10" style="250" bestFit="1" customWidth="1"/>
    <col min="10" max="10" width="11.140625" style="250" bestFit="1" customWidth="1"/>
    <col min="11" max="11" width="7" bestFit="1" customWidth="1"/>
    <col min="12" max="12" width="54.85546875" bestFit="1" customWidth="1"/>
    <col min="13" max="13" width="11.5703125" style="250" bestFit="1" customWidth="1"/>
    <col min="14" max="14" width="8.28515625" bestFit="1" customWidth="1"/>
    <col min="15" max="15" width="10" style="250" bestFit="1" customWidth="1"/>
    <col min="16" max="17" width="11.5703125" style="250" bestFit="1" customWidth="1"/>
    <col min="18" max="18" width="11.140625" bestFit="1" customWidth="1"/>
  </cols>
  <sheetData>
    <row r="1" spans="1:18" ht="15.75" thickBot="1" x14ac:dyDescent="0.3">
      <c r="A1" s="419" t="s">
        <v>505</v>
      </c>
      <c r="B1" s="419"/>
      <c r="C1" s="419"/>
      <c r="D1" s="419"/>
      <c r="E1" s="419"/>
      <c r="F1" s="266"/>
      <c r="L1" s="419" t="s">
        <v>505</v>
      </c>
      <c r="M1" s="419"/>
      <c r="N1" s="419"/>
      <c r="O1" s="419"/>
    </row>
    <row r="2" spans="1:18" x14ac:dyDescent="0.25">
      <c r="A2" s="218" t="s">
        <v>506</v>
      </c>
      <c r="B2" s="218" t="s">
        <v>507</v>
      </c>
      <c r="C2" s="317" t="s">
        <v>508</v>
      </c>
      <c r="D2" s="318" t="s">
        <v>509</v>
      </c>
      <c r="E2" s="316" t="s">
        <v>510</v>
      </c>
      <c r="F2" s="316"/>
      <c r="G2" s="319" t="s">
        <v>362</v>
      </c>
      <c r="H2" s="320" t="s">
        <v>511</v>
      </c>
      <c r="I2" s="316" t="s">
        <v>512</v>
      </c>
      <c r="J2" s="316" t="s">
        <v>363</v>
      </c>
      <c r="L2" s="213" t="s">
        <v>506</v>
      </c>
      <c r="M2" s="314" t="s">
        <v>510</v>
      </c>
      <c r="N2" s="315" t="s">
        <v>509</v>
      </c>
      <c r="O2" s="316" t="s">
        <v>512</v>
      </c>
      <c r="P2" s="316" t="s">
        <v>362</v>
      </c>
      <c r="Q2" s="316" t="s">
        <v>511</v>
      </c>
      <c r="R2" s="316" t="s">
        <v>363</v>
      </c>
    </row>
    <row r="3" spans="1:18" ht="15.75" x14ac:dyDescent="0.25">
      <c r="A3" s="214" t="s">
        <v>37</v>
      </c>
      <c r="B3" s="166" t="s">
        <v>37</v>
      </c>
      <c r="C3" s="197" t="s">
        <v>513</v>
      </c>
      <c r="D3" s="220">
        <v>47</v>
      </c>
      <c r="E3" s="249">
        <v>42454.020833333336</v>
      </c>
      <c r="G3" s="250">
        <v>92901.249999999985</v>
      </c>
      <c r="H3" s="264">
        <f>+G3-E3</f>
        <v>50447.22916666665</v>
      </c>
      <c r="I3" s="250">
        <f>+E3/D3</f>
        <v>903.2770390070923</v>
      </c>
      <c r="J3" s="290">
        <f>+G3/I3</f>
        <v>102.84912157417359</v>
      </c>
      <c r="L3" s="238" t="s">
        <v>269</v>
      </c>
      <c r="M3" s="250">
        <f t="shared" ref="M3:M33" si="0">SUMIF($B$3:$B$60,L3,$E$3:$E$60)</f>
        <v>190582.22605160001</v>
      </c>
      <c r="N3" s="228">
        <f t="shared" ref="N3:N33" si="1">SUMIF($B$3:$B$60,L3,$D$3:$D$60)</f>
        <v>15</v>
      </c>
      <c r="O3" s="250">
        <f>+M3/N3</f>
        <v>12705.481736773334</v>
      </c>
      <c r="P3" s="250">
        <f t="shared" ref="P3:P33" si="2">SUMIF($B$3:$B$60,L3,$G$3:$G$60)</f>
        <v>190582</v>
      </c>
      <c r="Q3" s="250">
        <f t="shared" ref="Q3:Q26" si="3">+P3-M3</f>
        <v>-0.22605160000966862</v>
      </c>
      <c r="R3" s="228">
        <f t="shared" ref="R3:R33" si="4">SUMIF($B$3:$B$60,L3,$J$3:$J$60)</f>
        <v>14.99998220834088</v>
      </c>
    </row>
    <row r="4" spans="1:18" ht="15.75" x14ac:dyDescent="0.25">
      <c r="A4" s="243" t="s">
        <v>43</v>
      </c>
      <c r="B4" s="243" t="s">
        <v>43</v>
      </c>
      <c r="C4" s="197" t="s">
        <v>513</v>
      </c>
      <c r="D4" s="220">
        <v>48</v>
      </c>
      <c r="E4" s="249">
        <v>42454.020833333336</v>
      </c>
      <c r="G4" s="250">
        <v>92901.249999999985</v>
      </c>
      <c r="H4" s="264">
        <f t="shared" ref="H4:H60" si="5">+G4-E4</f>
        <v>50447.22916666665</v>
      </c>
      <c r="I4" s="250">
        <f>+E4/D4</f>
        <v>884.4587673611112</v>
      </c>
      <c r="J4" s="290">
        <f>+G4/I4</f>
        <v>105.03740075660282</v>
      </c>
      <c r="L4" s="312" t="s">
        <v>155</v>
      </c>
      <c r="M4" s="250">
        <f t="shared" si="0"/>
        <v>31915.199999999997</v>
      </c>
      <c r="N4" s="228">
        <f t="shared" si="1"/>
        <v>15</v>
      </c>
      <c r="O4" s="250">
        <f t="shared" ref="O4:O28" si="6">+M4/N4</f>
        <v>2127.6799999999998</v>
      </c>
      <c r="P4" s="250">
        <f t="shared" si="2"/>
        <v>99190.6875</v>
      </c>
      <c r="Q4" s="250">
        <f t="shared" ref="Q4" si="7">+P4-M4</f>
        <v>67275.487500000003</v>
      </c>
      <c r="R4" s="228">
        <f t="shared" si="4"/>
        <v>46.61917558091443</v>
      </c>
    </row>
    <row r="5" spans="1:18" ht="15.75" x14ac:dyDescent="0.25">
      <c r="A5" s="214" t="s">
        <v>54</v>
      </c>
      <c r="B5" s="169" t="s">
        <v>384</v>
      </c>
      <c r="C5" s="197" t="s">
        <v>513</v>
      </c>
      <c r="D5" s="220">
        <v>9.4999999999999982</v>
      </c>
      <c r="E5" s="249">
        <v>8490.804166666665</v>
      </c>
      <c r="G5" s="250">
        <v>18580.249999999996</v>
      </c>
      <c r="H5" s="264">
        <f t="shared" si="5"/>
        <v>10089.445833333331</v>
      </c>
      <c r="I5" s="250">
        <f>+E5/D5</f>
        <v>893.76885964912276</v>
      </c>
      <c r="J5" s="290">
        <f>+G5/I5</f>
        <v>20.788652233077645</v>
      </c>
      <c r="L5" s="171" t="s">
        <v>60</v>
      </c>
      <c r="M5" s="250">
        <f t="shared" si="0"/>
        <v>25213.966666666664</v>
      </c>
      <c r="N5" s="228">
        <f t="shared" si="1"/>
        <v>15.374999999999996</v>
      </c>
      <c r="O5" s="250">
        <f t="shared" si="6"/>
        <v>1639.9327913279135</v>
      </c>
      <c r="P5" s="250">
        <f t="shared" si="2"/>
        <v>43727.499999999985</v>
      </c>
      <c r="Q5" s="250">
        <f t="shared" si="3"/>
        <v>18513.533333333322</v>
      </c>
      <c r="R5" s="228">
        <f t="shared" si="4"/>
        <v>29.623111250622919</v>
      </c>
    </row>
    <row r="6" spans="1:18" ht="15.75" x14ac:dyDescent="0.25">
      <c r="A6" s="214" t="s">
        <v>60</v>
      </c>
      <c r="B6" s="217" t="s">
        <v>60</v>
      </c>
      <c r="C6" s="197" t="s">
        <v>513</v>
      </c>
      <c r="D6" s="220">
        <v>9.4999999999999982</v>
      </c>
      <c r="E6" s="249">
        <v>8490.804166666665</v>
      </c>
      <c r="G6" s="250">
        <v>18580.249999999996</v>
      </c>
      <c r="H6" s="264">
        <f t="shared" si="5"/>
        <v>10089.445833333331</v>
      </c>
      <c r="I6" s="250">
        <f>+E6/D6</f>
        <v>893.76885964912276</v>
      </c>
      <c r="J6" s="290">
        <f>+G6/I6</f>
        <v>20.788652233077645</v>
      </c>
      <c r="L6" s="224" t="s">
        <v>78</v>
      </c>
      <c r="M6" s="250">
        <f t="shared" si="0"/>
        <v>20742.576000000001</v>
      </c>
      <c r="N6" s="228">
        <f t="shared" si="1"/>
        <v>7.9285714285714297</v>
      </c>
      <c r="O6" s="250">
        <f t="shared" si="6"/>
        <v>2616.1807567567566</v>
      </c>
      <c r="P6" s="250">
        <f t="shared" si="2"/>
        <v>37321.42857142858</v>
      </c>
      <c r="Q6" s="250">
        <f t="shared" si="3"/>
        <v>16578.852571428579</v>
      </c>
      <c r="R6" s="228">
        <f t="shared" si="4"/>
        <v>14.2656154300651</v>
      </c>
    </row>
    <row r="7" spans="1:18" ht="15.75" x14ac:dyDescent="0.25">
      <c r="A7" s="423"/>
      <c r="B7" s="423"/>
      <c r="C7" s="203"/>
      <c r="D7" s="221">
        <f>SUM(D3:D6)</f>
        <v>114</v>
      </c>
      <c r="E7" s="253">
        <f>SUM(E3:E6)</f>
        <v>101889.65000000001</v>
      </c>
      <c r="F7" s="267"/>
      <c r="G7" s="253">
        <f>SUM(G3:G6)</f>
        <v>222962.99999999997</v>
      </c>
      <c r="H7" s="264">
        <f t="shared" si="5"/>
        <v>121073.34999999996</v>
      </c>
      <c r="J7" s="290"/>
      <c r="L7" s="170" t="s">
        <v>324</v>
      </c>
      <c r="M7" s="250">
        <f t="shared" si="0"/>
        <v>124455.45600000001</v>
      </c>
      <c r="N7" s="228">
        <f t="shared" si="1"/>
        <v>39.642857142857153</v>
      </c>
      <c r="O7" s="250">
        <f t="shared" ref="O7" si="8">+M7/N7</f>
        <v>3139.4169081081072</v>
      </c>
      <c r="P7" s="250">
        <f t="shared" si="2"/>
        <v>186607.1428571429</v>
      </c>
      <c r="Q7" s="250">
        <f t="shared" ref="Q7" si="9">+P7-M7</f>
        <v>62151.686857142893</v>
      </c>
      <c r="R7" s="228">
        <f t="shared" si="4"/>
        <v>59.440064291937937</v>
      </c>
    </row>
    <row r="8" spans="1:18" ht="15.75" x14ac:dyDescent="0.25">
      <c r="A8" s="216" t="s">
        <v>63</v>
      </c>
      <c r="B8" s="168" t="s">
        <v>63</v>
      </c>
      <c r="C8" s="197" t="s">
        <v>514</v>
      </c>
      <c r="D8" s="220">
        <v>39.642857142857153</v>
      </c>
      <c r="E8" s="249">
        <v>103712.88</v>
      </c>
      <c r="G8" s="250">
        <v>186607.1428571429</v>
      </c>
      <c r="H8" s="264">
        <f t="shared" si="5"/>
        <v>82894.262857142894</v>
      </c>
      <c r="I8" s="250">
        <f>+E8/D8</f>
        <v>2616.1807567567562</v>
      </c>
      <c r="J8" s="290">
        <f>+G8/I8</f>
        <v>71.328077150325512</v>
      </c>
      <c r="L8" s="170" t="s">
        <v>37</v>
      </c>
      <c r="M8" s="250">
        <f t="shared" si="0"/>
        <v>42454.020833333336</v>
      </c>
      <c r="N8" s="228">
        <f t="shared" si="1"/>
        <v>47</v>
      </c>
      <c r="O8" s="250">
        <f t="shared" si="6"/>
        <v>903.2770390070923</v>
      </c>
      <c r="P8" s="250">
        <f t="shared" si="2"/>
        <v>92901.249999999985</v>
      </c>
      <c r="Q8" s="250">
        <f t="shared" si="3"/>
        <v>50447.22916666665</v>
      </c>
      <c r="R8" s="228">
        <f t="shared" si="4"/>
        <v>102.84912157417359</v>
      </c>
    </row>
    <row r="9" spans="1:18" ht="15.75" x14ac:dyDescent="0.25">
      <c r="A9" s="216" t="s">
        <v>324</v>
      </c>
      <c r="B9" s="321" t="s">
        <v>324</v>
      </c>
      <c r="C9" s="197" t="s">
        <v>514</v>
      </c>
      <c r="D9" s="220">
        <v>39.642857142857153</v>
      </c>
      <c r="E9" s="249">
        <v>124455.45600000001</v>
      </c>
      <c r="G9" s="250">
        <v>186607.1428571429</v>
      </c>
      <c r="H9" s="264">
        <f t="shared" ref="H9" si="10">+G9-E9</f>
        <v>62151.686857142893</v>
      </c>
      <c r="I9" s="250">
        <f>+E9/D9</f>
        <v>3139.4169081081072</v>
      </c>
      <c r="J9" s="290">
        <f>+G9/I9</f>
        <v>59.440064291937937</v>
      </c>
      <c r="L9" s="224" t="s">
        <v>75</v>
      </c>
      <c r="M9" s="250">
        <f t="shared" si="0"/>
        <v>82970.304000000004</v>
      </c>
      <c r="N9" s="228">
        <f t="shared" si="1"/>
        <v>31.714285714285719</v>
      </c>
      <c r="O9" s="250">
        <f t="shared" si="6"/>
        <v>2616.1807567567566</v>
      </c>
      <c r="P9" s="250">
        <f t="shared" si="2"/>
        <v>149285.71428571432</v>
      </c>
      <c r="Q9" s="250">
        <f t="shared" si="3"/>
        <v>66315.410285714315</v>
      </c>
      <c r="R9" s="228">
        <f t="shared" si="4"/>
        <v>57.062461720260401</v>
      </c>
    </row>
    <row r="10" spans="1:18" ht="15.75" x14ac:dyDescent="0.25">
      <c r="A10" s="216" t="s">
        <v>70</v>
      </c>
      <c r="B10" s="169" t="s">
        <v>70</v>
      </c>
      <c r="C10" s="197" t="s">
        <v>514</v>
      </c>
      <c r="D10" s="220">
        <v>31.714285714285719</v>
      </c>
      <c r="E10" s="249">
        <v>82970.304000000004</v>
      </c>
      <c r="G10" s="250">
        <v>149285.71428571432</v>
      </c>
      <c r="H10" s="264">
        <f t="shared" si="5"/>
        <v>66315.410285714315</v>
      </c>
      <c r="I10" s="250">
        <f>+E10/D10</f>
        <v>2616.1807567567566</v>
      </c>
      <c r="J10" s="290">
        <f>+G10/I10</f>
        <v>57.062461720260401</v>
      </c>
      <c r="L10" s="172" t="s">
        <v>234</v>
      </c>
      <c r="M10" s="250">
        <f t="shared" si="0"/>
        <v>0</v>
      </c>
      <c r="N10" s="228">
        <f t="shared" si="1"/>
        <v>0</v>
      </c>
      <c r="O10" s="250">
        <v>0</v>
      </c>
      <c r="P10" s="250">
        <f t="shared" si="2"/>
        <v>0</v>
      </c>
      <c r="Q10" s="250">
        <f t="shared" si="3"/>
        <v>0</v>
      </c>
      <c r="R10" s="228">
        <f t="shared" si="4"/>
        <v>0</v>
      </c>
    </row>
    <row r="11" spans="1:18" ht="15.75" x14ac:dyDescent="0.25">
      <c r="A11" s="216" t="s">
        <v>75</v>
      </c>
      <c r="B11" s="168" t="s">
        <v>75</v>
      </c>
      <c r="C11" s="197" t="s">
        <v>514</v>
      </c>
      <c r="D11" s="220">
        <v>31.714285714285719</v>
      </c>
      <c r="E11" s="249">
        <v>82970.304000000004</v>
      </c>
      <c r="G11" s="250">
        <v>149285.71428571432</v>
      </c>
      <c r="H11" s="264">
        <f t="shared" si="5"/>
        <v>66315.410285714315</v>
      </c>
      <c r="I11" s="250">
        <f>+E11/D11</f>
        <v>2616.1807567567566</v>
      </c>
      <c r="J11" s="290">
        <f>+G11/I11</f>
        <v>57.062461720260401</v>
      </c>
      <c r="L11" s="300" t="s">
        <v>101</v>
      </c>
      <c r="M11" s="250">
        <f t="shared" si="0"/>
        <v>42490.330714285716</v>
      </c>
      <c r="N11" s="228">
        <f t="shared" si="1"/>
        <v>48.461538461538467</v>
      </c>
      <c r="O11" s="250">
        <f t="shared" si="6"/>
        <v>876.78460204081625</v>
      </c>
      <c r="P11" s="250">
        <f t="shared" si="2"/>
        <v>82461.153846153844</v>
      </c>
      <c r="Q11" s="250">
        <f t="shared" si="3"/>
        <v>39970.823131868128</v>
      </c>
      <c r="R11" s="228">
        <f t="shared" si="4"/>
        <v>94.049500475049513</v>
      </c>
    </row>
    <row r="12" spans="1:18" ht="15.75" x14ac:dyDescent="0.25">
      <c r="A12" s="216" t="s">
        <v>78</v>
      </c>
      <c r="B12" s="168" t="s">
        <v>78</v>
      </c>
      <c r="C12" s="197" t="s">
        <v>514</v>
      </c>
      <c r="D12" s="220">
        <v>7.9285714285714297</v>
      </c>
      <c r="E12" s="249">
        <v>20742.576000000001</v>
      </c>
      <c r="G12" s="250">
        <v>37321.42857142858</v>
      </c>
      <c r="H12" s="264">
        <f t="shared" si="5"/>
        <v>16578.852571428579</v>
      </c>
      <c r="I12" s="250">
        <f>+E12/D12</f>
        <v>2616.1807567567566</v>
      </c>
      <c r="J12" s="290">
        <f>+G12/I12</f>
        <v>14.2656154300651</v>
      </c>
      <c r="L12" s="300" t="s">
        <v>166</v>
      </c>
      <c r="M12" s="250">
        <f t="shared" si="0"/>
        <v>138235.9307142857</v>
      </c>
      <c r="N12" s="228">
        <f t="shared" si="1"/>
        <v>94.461538461538467</v>
      </c>
      <c r="O12" s="250">
        <f t="shared" si="6"/>
        <v>1463.4096899720798</v>
      </c>
      <c r="P12" s="250">
        <f t="shared" si="2"/>
        <v>380033.21634615387</v>
      </c>
      <c r="Q12" s="250">
        <f t="shared" ref="Q12" si="11">+P12-M12</f>
        <v>241797.28563186817</v>
      </c>
      <c r="R12" s="228">
        <f t="shared" si="4"/>
        <v>237.01497225652042</v>
      </c>
    </row>
    <row r="13" spans="1:18" ht="15.75" x14ac:dyDescent="0.25">
      <c r="A13" s="423"/>
      <c r="B13" s="423"/>
      <c r="C13" s="203"/>
      <c r="D13" s="221">
        <f>SUM(D8:D12)</f>
        <v>150.64285714285717</v>
      </c>
      <c r="E13" s="253">
        <f>SUM(E8:E12)</f>
        <v>414851.52</v>
      </c>
      <c r="F13" s="267"/>
      <c r="G13" s="253">
        <f>SUM(G8:G12)</f>
        <v>709107.14285714296</v>
      </c>
      <c r="H13" s="264">
        <f t="shared" si="5"/>
        <v>294255.62285714294</v>
      </c>
      <c r="J13" s="290"/>
      <c r="L13" s="225" t="s">
        <v>70</v>
      </c>
      <c r="M13" s="250">
        <f t="shared" si="0"/>
        <v>82970.304000000004</v>
      </c>
      <c r="N13" s="228">
        <f t="shared" si="1"/>
        <v>31.714285714285719</v>
      </c>
      <c r="O13" s="250">
        <f t="shared" si="6"/>
        <v>2616.1807567567566</v>
      </c>
      <c r="P13" s="250">
        <f t="shared" si="2"/>
        <v>149285.71428571432</v>
      </c>
      <c r="Q13" s="250">
        <f t="shared" si="3"/>
        <v>66315.410285714315</v>
      </c>
      <c r="R13" s="228">
        <f t="shared" si="4"/>
        <v>57.062461720260401</v>
      </c>
    </row>
    <row r="14" spans="1:18" ht="15.75" x14ac:dyDescent="0.25">
      <c r="A14" s="214" t="s">
        <v>83</v>
      </c>
      <c r="B14" s="167" t="s">
        <v>83</v>
      </c>
      <c r="C14" s="197" t="s">
        <v>515</v>
      </c>
      <c r="D14" s="220">
        <v>48.461538461538467</v>
      </c>
      <c r="E14" s="249">
        <v>42490.330714285716</v>
      </c>
      <c r="G14" s="250">
        <v>82461.153846153844</v>
      </c>
      <c r="H14" s="264">
        <f t="shared" si="5"/>
        <v>39970.823131868128</v>
      </c>
      <c r="I14" s="250">
        <f t="shared" ref="I14:I23" si="12">+E14/D14</f>
        <v>876.78460204081625</v>
      </c>
      <c r="J14" s="290">
        <f t="shared" ref="J14:J23" si="13">+G14/I14</f>
        <v>94.049500475049513</v>
      </c>
      <c r="K14" t="s">
        <v>515</v>
      </c>
      <c r="L14" s="237" t="s">
        <v>278</v>
      </c>
      <c r="M14" s="250">
        <f t="shared" si="0"/>
        <v>315532.87656580005</v>
      </c>
      <c r="N14" s="228">
        <f t="shared" si="1"/>
        <v>15</v>
      </c>
      <c r="O14" s="250">
        <f t="shared" si="6"/>
        <v>21035.52510438667</v>
      </c>
      <c r="P14" s="250">
        <f t="shared" si="2"/>
        <v>315533</v>
      </c>
      <c r="Q14" s="250">
        <f t="shared" si="3"/>
        <v>0.12343419995158911</v>
      </c>
      <c r="R14" s="228">
        <f t="shared" si="4"/>
        <v>15.000005867892497</v>
      </c>
    </row>
    <row r="15" spans="1:18" ht="15.75" x14ac:dyDescent="0.25">
      <c r="A15" s="214" t="s">
        <v>166</v>
      </c>
      <c r="B15" s="299" t="s">
        <v>166</v>
      </c>
      <c r="C15" s="197" t="s">
        <v>515</v>
      </c>
      <c r="D15" s="220">
        <v>48.461538461538467</v>
      </c>
      <c r="E15" s="249">
        <v>42490.330714285716</v>
      </c>
      <c r="G15" s="250">
        <v>82461.153846153844</v>
      </c>
      <c r="H15" s="264">
        <f t="shared" ref="H15" si="14">+G15-E15</f>
        <v>39970.823131868128</v>
      </c>
      <c r="I15" s="250">
        <f t="shared" ref="I15" si="15">+E15/D15</f>
        <v>876.78460204081625</v>
      </c>
      <c r="J15" s="290">
        <f t="shared" ref="J15" si="16">+G15/I15</f>
        <v>94.049500475049513</v>
      </c>
      <c r="K15" t="s">
        <v>515</v>
      </c>
      <c r="L15" s="170" t="s">
        <v>24</v>
      </c>
      <c r="M15" s="250">
        <f t="shared" si="0"/>
        <v>651637.46000000008</v>
      </c>
      <c r="N15" s="228">
        <f t="shared" si="1"/>
        <v>223</v>
      </c>
      <c r="O15" s="250">
        <f t="shared" si="6"/>
        <v>2922.1410762331843</v>
      </c>
      <c r="P15" s="250">
        <f t="shared" si="2"/>
        <v>1078291</v>
      </c>
      <c r="Q15" s="250">
        <f t="shared" si="3"/>
        <v>426653.53999999992</v>
      </c>
      <c r="R15" s="228">
        <f t="shared" si="4"/>
        <v>368.76802054621959</v>
      </c>
    </row>
    <row r="16" spans="1:18" ht="15.75" x14ac:dyDescent="0.25">
      <c r="A16" s="243" t="s">
        <v>92</v>
      </c>
      <c r="B16" s="243" t="s">
        <v>92</v>
      </c>
      <c r="C16" s="197" t="s">
        <v>515</v>
      </c>
      <c r="D16" s="220">
        <v>48.461538461538467</v>
      </c>
      <c r="E16" s="249">
        <v>42490.330714285716</v>
      </c>
      <c r="G16" s="250">
        <v>82461.153846153844</v>
      </c>
      <c r="H16" s="264">
        <f t="shared" si="5"/>
        <v>39970.823131868128</v>
      </c>
      <c r="I16" s="250">
        <f t="shared" si="12"/>
        <v>876.78460204081625</v>
      </c>
      <c r="J16" s="290">
        <f t="shared" si="13"/>
        <v>94.049500475049513</v>
      </c>
      <c r="L16" s="171" t="s">
        <v>83</v>
      </c>
      <c r="M16" s="250">
        <f t="shared" si="0"/>
        <v>42490.330714285716</v>
      </c>
      <c r="N16" s="228">
        <f t="shared" si="1"/>
        <v>48.461538461538467</v>
      </c>
      <c r="O16" s="250">
        <f t="shared" si="6"/>
        <v>876.78460204081625</v>
      </c>
      <c r="P16" s="250">
        <f t="shared" si="2"/>
        <v>82461.153846153844</v>
      </c>
      <c r="Q16" s="250">
        <f t="shared" si="3"/>
        <v>39970.823131868128</v>
      </c>
      <c r="R16" s="228">
        <f t="shared" si="4"/>
        <v>94.049500475049513</v>
      </c>
    </row>
    <row r="17" spans="1:18" ht="15.75" x14ac:dyDescent="0.25">
      <c r="A17" s="214" t="s">
        <v>96</v>
      </c>
      <c r="B17" s="168" t="s">
        <v>96</v>
      </c>
      <c r="C17" s="197" t="s">
        <v>515</v>
      </c>
      <c r="D17" s="220">
        <v>161.53846153846152</v>
      </c>
      <c r="E17" s="249">
        <v>141634.4357142857</v>
      </c>
      <c r="G17" s="250">
        <v>274870.51282051281</v>
      </c>
      <c r="H17" s="264">
        <f t="shared" si="5"/>
        <v>133236.07710622711</v>
      </c>
      <c r="I17" s="250">
        <f t="shared" si="12"/>
        <v>876.78460204081637</v>
      </c>
      <c r="J17" s="290">
        <f t="shared" si="13"/>
        <v>313.49833491683165</v>
      </c>
      <c r="L17" s="170" t="s">
        <v>54</v>
      </c>
      <c r="M17" s="250">
        <f t="shared" si="0"/>
        <v>16723.162499999999</v>
      </c>
      <c r="N17" s="228">
        <f t="shared" si="1"/>
        <v>5.8749999999999991</v>
      </c>
      <c r="O17" s="250">
        <f t="shared" si="6"/>
        <v>2846.4957446808512</v>
      </c>
      <c r="P17" s="250">
        <f t="shared" si="2"/>
        <v>25147.249999999993</v>
      </c>
      <c r="Q17" s="250">
        <f t="shared" si="3"/>
        <v>8424.0874999999942</v>
      </c>
      <c r="R17" s="228">
        <f t="shared" si="4"/>
        <v>8.8344590175452726</v>
      </c>
    </row>
    <row r="18" spans="1:18" ht="15.75" x14ac:dyDescent="0.25">
      <c r="A18" s="214" t="s">
        <v>101</v>
      </c>
      <c r="B18" s="299" t="s">
        <v>101</v>
      </c>
      <c r="C18" s="197" t="s">
        <v>515</v>
      </c>
      <c r="D18" s="220">
        <v>48.461538461538467</v>
      </c>
      <c r="E18" s="249">
        <v>42490.330714285716</v>
      </c>
      <c r="G18" s="250">
        <v>82461.153846153844</v>
      </c>
      <c r="H18" s="264">
        <f t="shared" si="5"/>
        <v>39970.823131868128</v>
      </c>
      <c r="I18" s="250">
        <f t="shared" si="12"/>
        <v>876.78460204081625</v>
      </c>
      <c r="J18" s="290">
        <f t="shared" si="13"/>
        <v>94.049500475049513</v>
      </c>
      <c r="L18" s="224" t="s">
        <v>108</v>
      </c>
      <c r="M18" s="250">
        <f t="shared" si="0"/>
        <v>167336.05321428573</v>
      </c>
      <c r="N18" s="228">
        <f t="shared" si="1"/>
        <v>107.08653846153847</v>
      </c>
      <c r="O18" s="250">
        <f t="shared" si="6"/>
        <v>1562.6245429007556</v>
      </c>
      <c r="P18" s="250">
        <f t="shared" si="2"/>
        <v>420094.46634615381</v>
      </c>
      <c r="Q18" s="250">
        <f t="shared" si="3"/>
        <v>252758.41313186809</v>
      </c>
      <c r="R18" s="228">
        <f t="shared" si="4"/>
        <v>253.53218705406573</v>
      </c>
    </row>
    <row r="19" spans="1:18" ht="15.75" x14ac:dyDescent="0.25">
      <c r="A19" s="214" t="s">
        <v>105</v>
      </c>
      <c r="B19" s="168" t="s">
        <v>105</v>
      </c>
      <c r="C19" s="197" t="s">
        <v>515</v>
      </c>
      <c r="D19" s="220">
        <v>48.461538461538467</v>
      </c>
      <c r="E19" s="249">
        <v>42490.330714285716</v>
      </c>
      <c r="G19" s="250">
        <v>82461.153846153844</v>
      </c>
      <c r="H19" s="264">
        <f t="shared" si="5"/>
        <v>39970.823131868128</v>
      </c>
      <c r="I19" s="250">
        <f t="shared" si="12"/>
        <v>876.78460204081625</v>
      </c>
      <c r="J19" s="290">
        <f t="shared" si="13"/>
        <v>94.049500475049513</v>
      </c>
      <c r="L19" s="224" t="s">
        <v>114</v>
      </c>
      <c r="M19" s="250">
        <f t="shared" si="0"/>
        <v>113307.54857142856</v>
      </c>
      <c r="N19" s="228">
        <f t="shared" si="1"/>
        <v>129.23076923076923</v>
      </c>
      <c r="O19" s="250">
        <f t="shared" si="6"/>
        <v>876.78460204081625</v>
      </c>
      <c r="P19" s="250">
        <f t="shared" si="2"/>
        <v>219896.41025641025</v>
      </c>
      <c r="Q19" s="250">
        <f t="shared" si="3"/>
        <v>106588.86168498169</v>
      </c>
      <c r="R19" s="228">
        <f t="shared" si="4"/>
        <v>250.79866793346537</v>
      </c>
    </row>
    <row r="20" spans="1:18" ht="15.75" x14ac:dyDescent="0.25">
      <c r="A20" s="214" t="s">
        <v>516</v>
      </c>
      <c r="B20" s="168" t="s">
        <v>108</v>
      </c>
      <c r="C20" s="197" t="s">
        <v>515</v>
      </c>
      <c r="D20" s="220">
        <v>48.461538461538467</v>
      </c>
      <c r="E20" s="249">
        <v>42490.330714285716</v>
      </c>
      <c r="G20" s="250">
        <v>82461.153846153844</v>
      </c>
      <c r="H20" s="264">
        <f t="shared" si="5"/>
        <v>39970.823131868128</v>
      </c>
      <c r="I20" s="250">
        <f t="shared" si="12"/>
        <v>876.78460204081625</v>
      </c>
      <c r="J20" s="290">
        <f t="shared" si="13"/>
        <v>94.049500475049513</v>
      </c>
      <c r="L20" s="224" t="s">
        <v>96</v>
      </c>
      <c r="M20" s="250">
        <f t="shared" si="0"/>
        <v>141634.4357142857</v>
      </c>
      <c r="N20" s="228">
        <f t="shared" si="1"/>
        <v>161.53846153846152</v>
      </c>
      <c r="O20" s="250">
        <f t="shared" si="6"/>
        <v>876.78460204081637</v>
      </c>
      <c r="P20" s="250">
        <f t="shared" si="2"/>
        <v>274870.51282051281</v>
      </c>
      <c r="Q20" s="250">
        <f t="shared" si="3"/>
        <v>133236.07710622711</v>
      </c>
      <c r="R20" s="228">
        <f t="shared" si="4"/>
        <v>313.49833491683165</v>
      </c>
    </row>
    <row r="21" spans="1:18" ht="15.75" x14ac:dyDescent="0.25">
      <c r="A21" s="214" t="s">
        <v>110</v>
      </c>
      <c r="B21" s="168" t="s">
        <v>110</v>
      </c>
      <c r="C21" s="197" t="s">
        <v>515</v>
      </c>
      <c r="D21" s="220">
        <v>48.461538461538467</v>
      </c>
      <c r="E21" s="249">
        <v>42490.330714285716</v>
      </c>
      <c r="G21" s="250">
        <v>82461.153846153844</v>
      </c>
      <c r="H21" s="264">
        <f t="shared" si="5"/>
        <v>39970.823131868128</v>
      </c>
      <c r="I21" s="250">
        <f t="shared" si="12"/>
        <v>876.78460204081625</v>
      </c>
      <c r="J21" s="290">
        <f t="shared" si="13"/>
        <v>94.049500475049513</v>
      </c>
      <c r="L21" s="171" t="s">
        <v>385</v>
      </c>
      <c r="M21" s="250">
        <f t="shared" si="0"/>
        <v>93018.49</v>
      </c>
      <c r="N21" s="228">
        <f t="shared" si="1"/>
        <v>61.75</v>
      </c>
      <c r="O21" s="250">
        <f t="shared" si="6"/>
        <v>1506.3723076923077</v>
      </c>
      <c r="P21" s="250">
        <f t="shared" si="2"/>
        <v>141100.56944444444</v>
      </c>
      <c r="Q21" s="250">
        <f t="shared" si="3"/>
        <v>48082.079444444433</v>
      </c>
      <c r="R21" s="228">
        <f t="shared" si="4"/>
        <v>84.288817675490009</v>
      </c>
    </row>
    <row r="22" spans="1:18" ht="15.75" x14ac:dyDescent="0.25">
      <c r="A22" s="243" t="s">
        <v>112</v>
      </c>
      <c r="B22" s="243" t="s">
        <v>112</v>
      </c>
      <c r="C22" s="197" t="s">
        <v>515</v>
      </c>
      <c r="D22" s="220">
        <v>48.461538461538467</v>
      </c>
      <c r="E22" s="249">
        <v>42490.330714285716</v>
      </c>
      <c r="G22" s="250">
        <v>82461.153846153844</v>
      </c>
      <c r="H22" s="264">
        <f t="shared" si="5"/>
        <v>39970.823131868128</v>
      </c>
      <c r="I22" s="250">
        <f t="shared" si="12"/>
        <v>876.78460204081625</v>
      </c>
      <c r="J22" s="290">
        <f t="shared" si="13"/>
        <v>94.049500475049513</v>
      </c>
      <c r="L22" s="170" t="s">
        <v>384</v>
      </c>
      <c r="M22" s="250">
        <f t="shared" si="0"/>
        <v>89636.354166666657</v>
      </c>
      <c r="N22" s="228">
        <f t="shared" si="1"/>
        <v>62.25</v>
      </c>
      <c r="O22" s="250">
        <f t="shared" si="6"/>
        <v>1439.9414323962515</v>
      </c>
      <c r="P22" s="250">
        <f t="shared" si="2"/>
        <v>147668.93055555556</v>
      </c>
      <c r="Q22" s="250">
        <f t="shared" si="3"/>
        <v>58032.576388888905</v>
      </c>
      <c r="R22" s="228">
        <f t="shared" si="4"/>
        <v>95.972143005545703</v>
      </c>
    </row>
    <row r="23" spans="1:18" ht="16.5" thickBot="1" x14ac:dyDescent="0.3">
      <c r="A23" s="214" t="s">
        <v>114</v>
      </c>
      <c r="B23" s="168" t="s">
        <v>114</v>
      </c>
      <c r="C23" s="197" t="s">
        <v>515</v>
      </c>
      <c r="D23" s="220">
        <v>129.23076923076923</v>
      </c>
      <c r="E23" s="249">
        <v>113307.54857142856</v>
      </c>
      <c r="G23" s="250">
        <v>219896.41025641025</v>
      </c>
      <c r="H23" s="264">
        <f t="shared" si="5"/>
        <v>106588.86168498169</v>
      </c>
      <c r="I23" s="250">
        <f t="shared" si="12"/>
        <v>876.78460204081625</v>
      </c>
      <c r="J23" s="290">
        <f t="shared" si="13"/>
        <v>250.79866793346537</v>
      </c>
      <c r="L23" s="170" t="s">
        <v>128</v>
      </c>
      <c r="M23" s="250">
        <f t="shared" si="0"/>
        <v>16723.162499999999</v>
      </c>
      <c r="N23" s="228">
        <f t="shared" si="1"/>
        <v>5.8749999999999991</v>
      </c>
      <c r="O23" s="250">
        <f t="shared" si="6"/>
        <v>2846.4957446808512</v>
      </c>
      <c r="P23" s="250">
        <f t="shared" si="2"/>
        <v>25147.249999999993</v>
      </c>
      <c r="Q23" s="250">
        <f t="shared" si="3"/>
        <v>8424.0874999999942</v>
      </c>
      <c r="R23" s="228">
        <f t="shared" si="4"/>
        <v>8.8344590175452726</v>
      </c>
    </row>
    <row r="24" spans="1:18" ht="15.75" x14ac:dyDescent="0.25">
      <c r="A24" s="424"/>
      <c r="B24" s="424"/>
      <c r="C24" s="206"/>
      <c r="D24" s="221">
        <f>SUM(D14:D23)</f>
        <v>678.46153846153834</v>
      </c>
      <c r="E24" s="253">
        <f>SUM(E14:E23)</f>
        <v>594864.63</v>
      </c>
      <c r="F24" s="267"/>
      <c r="G24" s="253">
        <f>SUM(G14:G23)</f>
        <v>1154456.153846154</v>
      </c>
      <c r="H24" s="264">
        <f t="shared" si="5"/>
        <v>559591.52384615398</v>
      </c>
      <c r="J24" s="290"/>
      <c r="L24" s="239" t="s">
        <v>138</v>
      </c>
      <c r="M24" s="250">
        <f t="shared" si="0"/>
        <v>50169.487500000003</v>
      </c>
      <c r="N24" s="228">
        <f t="shared" si="1"/>
        <v>17.624999999999996</v>
      </c>
      <c r="O24" s="250">
        <f t="shared" si="6"/>
        <v>2846.4957446808517</v>
      </c>
      <c r="P24" s="250">
        <f t="shared" si="2"/>
        <v>75441.749999999985</v>
      </c>
      <c r="Q24" s="250">
        <f t="shared" si="3"/>
        <v>25272.262499999983</v>
      </c>
      <c r="R24" s="228">
        <f t="shared" si="4"/>
        <v>26.503377052635816</v>
      </c>
    </row>
    <row r="25" spans="1:18" ht="16.5" thickBot="1" x14ac:dyDescent="0.3">
      <c r="A25" s="214" t="s">
        <v>124</v>
      </c>
      <c r="B25" s="166" t="s">
        <v>384</v>
      </c>
      <c r="C25" s="197" t="s">
        <v>517</v>
      </c>
      <c r="D25" s="220">
        <v>6</v>
      </c>
      <c r="E25" s="249">
        <v>9877.36</v>
      </c>
      <c r="G25" s="250">
        <v>10435.333333333332</v>
      </c>
      <c r="H25" s="264">
        <f t="shared" si="5"/>
        <v>557.97333333333154</v>
      </c>
      <c r="I25" s="250">
        <f>+E25/D25</f>
        <v>1646.2266666666667</v>
      </c>
      <c r="J25" s="290">
        <f>+G25/I25</f>
        <v>6.3389407695983531</v>
      </c>
      <c r="L25" s="224" t="s">
        <v>63</v>
      </c>
      <c r="M25" s="250">
        <f t="shared" si="0"/>
        <v>103712.88</v>
      </c>
      <c r="N25" s="228">
        <f t="shared" si="1"/>
        <v>39.642857142857153</v>
      </c>
      <c r="O25" s="250">
        <f t="shared" si="6"/>
        <v>2616.1807567567562</v>
      </c>
      <c r="P25" s="250">
        <f t="shared" si="2"/>
        <v>186607.1428571429</v>
      </c>
      <c r="Q25" s="250">
        <f t="shared" si="3"/>
        <v>82894.262857142894</v>
      </c>
      <c r="R25" s="228">
        <f t="shared" si="4"/>
        <v>71.328077150325512</v>
      </c>
    </row>
    <row r="26" spans="1:18" ht="15.75" x14ac:dyDescent="0.25">
      <c r="A26" s="214" t="s">
        <v>125</v>
      </c>
      <c r="B26" s="167" t="s">
        <v>385</v>
      </c>
      <c r="C26" s="197" t="s">
        <v>517</v>
      </c>
      <c r="D26" s="220">
        <v>6</v>
      </c>
      <c r="E26" s="249">
        <v>9877.36</v>
      </c>
      <c r="G26" s="250">
        <v>10435.333333333332</v>
      </c>
      <c r="H26" s="264">
        <f t="shared" si="5"/>
        <v>557.97333333333154</v>
      </c>
      <c r="I26" s="250">
        <f>+E26/D26</f>
        <v>1646.2266666666667</v>
      </c>
      <c r="J26" s="290">
        <f>+G26/I26</f>
        <v>6.3389407695983531</v>
      </c>
      <c r="K26" s="247"/>
      <c r="L26" s="239" t="s">
        <v>352</v>
      </c>
      <c r="M26" s="250">
        <f t="shared" si="0"/>
        <v>101980</v>
      </c>
      <c r="N26" s="228">
        <f t="shared" si="1"/>
        <v>91</v>
      </c>
      <c r="O26" s="250">
        <f t="shared" si="6"/>
        <v>1120.6593406593406</v>
      </c>
      <c r="P26" s="250">
        <f t="shared" si="2"/>
        <v>175000</v>
      </c>
      <c r="Q26" s="250">
        <f t="shared" si="3"/>
        <v>73020</v>
      </c>
      <c r="R26" s="228">
        <f t="shared" si="4"/>
        <v>152.99745319838593</v>
      </c>
    </row>
    <row r="27" spans="1:18" ht="15.75" x14ac:dyDescent="0.25">
      <c r="A27" s="214" t="s">
        <v>126</v>
      </c>
      <c r="B27" s="168" t="s">
        <v>108</v>
      </c>
      <c r="C27" s="197" t="s">
        <v>517</v>
      </c>
      <c r="D27" s="220">
        <v>6</v>
      </c>
      <c r="E27" s="249">
        <v>9877.36</v>
      </c>
      <c r="G27" s="250">
        <v>10435.333333333332</v>
      </c>
      <c r="H27" s="264">
        <f t="shared" si="5"/>
        <v>557.97333333333154</v>
      </c>
      <c r="I27" s="250">
        <f>+E27/D27</f>
        <v>1646.2266666666667</v>
      </c>
      <c r="J27" s="290">
        <f>+G27/I27</f>
        <v>6.3389407695983531</v>
      </c>
      <c r="L27" s="224" t="s">
        <v>105</v>
      </c>
      <c r="M27" s="250">
        <f t="shared" si="0"/>
        <v>42490.330714285716</v>
      </c>
      <c r="N27" s="228">
        <f t="shared" si="1"/>
        <v>48.461538461538467</v>
      </c>
      <c r="O27" s="250">
        <f t="shared" si="6"/>
        <v>876.78460204081625</v>
      </c>
      <c r="P27" s="250">
        <f t="shared" si="2"/>
        <v>82461.153846153844</v>
      </c>
      <c r="Q27" s="250">
        <f t="shared" ref="Q27" si="17">+P27-M27</f>
        <v>39970.823131868128</v>
      </c>
      <c r="R27" s="228">
        <f t="shared" si="4"/>
        <v>94.049500475049513</v>
      </c>
    </row>
    <row r="28" spans="1:18" ht="15.75" x14ac:dyDescent="0.25">
      <c r="A28" s="423"/>
      <c r="B28" s="423"/>
      <c r="C28" s="203"/>
      <c r="D28" s="221">
        <f>SUM(D25:D27)</f>
        <v>18</v>
      </c>
      <c r="E28" s="253">
        <f>SUM(E25:E27)</f>
        <v>29632.080000000002</v>
      </c>
      <c r="F28" s="267"/>
      <c r="G28" s="253">
        <f>SUM(G25:G27)</f>
        <v>31305.999999999996</v>
      </c>
      <c r="H28" s="264">
        <f t="shared" si="5"/>
        <v>1673.9199999999946</v>
      </c>
      <c r="J28" s="290"/>
      <c r="L28" s="224" t="s">
        <v>110</v>
      </c>
      <c r="M28" s="250">
        <f t="shared" si="0"/>
        <v>42490.330714285716</v>
      </c>
      <c r="N28" s="228">
        <f t="shared" si="1"/>
        <v>48.461538461538467</v>
      </c>
      <c r="O28" s="250">
        <f t="shared" si="6"/>
        <v>876.78460204081625</v>
      </c>
      <c r="P28" s="250">
        <f t="shared" si="2"/>
        <v>82461.153846153844</v>
      </c>
      <c r="Q28" s="250">
        <f t="shared" ref="Q28" si="18">+P28-M28</f>
        <v>39970.823131868128</v>
      </c>
      <c r="R28" s="228">
        <f t="shared" si="4"/>
        <v>94.049500475049513</v>
      </c>
    </row>
    <row r="29" spans="1:18" ht="15.75" x14ac:dyDescent="0.25">
      <c r="A29" s="205" t="s">
        <v>128</v>
      </c>
      <c r="B29" s="166" t="s">
        <v>128</v>
      </c>
      <c r="C29" s="197" t="s">
        <v>518</v>
      </c>
      <c r="D29" s="220">
        <v>5.8749999999999991</v>
      </c>
      <c r="E29" s="249">
        <v>16723.162499999999</v>
      </c>
      <c r="G29" s="250">
        <v>25147.249999999993</v>
      </c>
      <c r="H29" s="264">
        <f t="shared" si="5"/>
        <v>8424.0874999999942</v>
      </c>
      <c r="I29" s="250">
        <f t="shared" ref="I29:I34" si="19">+E29/D29</f>
        <v>2846.4957446808512</v>
      </c>
      <c r="J29" s="290">
        <f t="shared" ref="J29:J34" si="20">+G29/I29</f>
        <v>8.8344590175452726</v>
      </c>
      <c r="L29" s="243" t="s">
        <v>43</v>
      </c>
      <c r="M29" s="250">
        <f t="shared" si="0"/>
        <v>42454.020833333336</v>
      </c>
      <c r="N29" s="228">
        <f t="shared" si="1"/>
        <v>48</v>
      </c>
      <c r="O29" s="250">
        <f>+M29/N29</f>
        <v>884.4587673611112</v>
      </c>
      <c r="P29" s="250">
        <f t="shared" si="2"/>
        <v>92901.249999999985</v>
      </c>
      <c r="Q29" s="250">
        <f t="shared" ref="Q29" si="21">+P29-M29</f>
        <v>50447.22916666665</v>
      </c>
      <c r="R29" s="228">
        <f t="shared" si="4"/>
        <v>105.03740075660282</v>
      </c>
    </row>
    <row r="30" spans="1:18" ht="15.75" x14ac:dyDescent="0.25">
      <c r="A30" s="196" t="s">
        <v>126</v>
      </c>
      <c r="B30" s="168" t="s">
        <v>108</v>
      </c>
      <c r="C30" s="197" t="s">
        <v>518</v>
      </c>
      <c r="D30" s="220">
        <v>5.8749999999999991</v>
      </c>
      <c r="E30" s="249">
        <v>16723.162499999999</v>
      </c>
      <c r="G30" s="250">
        <v>25147.249999999993</v>
      </c>
      <c r="H30" s="264">
        <f t="shared" si="5"/>
        <v>8424.0874999999942</v>
      </c>
      <c r="I30" s="250">
        <f t="shared" si="19"/>
        <v>2846.4957446808512</v>
      </c>
      <c r="J30" s="290">
        <f t="shared" si="20"/>
        <v>8.8344590175452726</v>
      </c>
      <c r="L30" s="243" t="s">
        <v>92</v>
      </c>
      <c r="M30" s="250">
        <f t="shared" si="0"/>
        <v>42490.330714285716</v>
      </c>
      <c r="N30" s="228">
        <f t="shared" si="1"/>
        <v>48.461538461538467</v>
      </c>
      <c r="O30" s="250">
        <f>+M30/N30</f>
        <v>876.78460204081625</v>
      </c>
      <c r="P30" s="250">
        <f t="shared" si="2"/>
        <v>82461.153846153844</v>
      </c>
      <c r="Q30" s="250">
        <f t="shared" ref="Q30:Q33" si="22">+P30-M30</f>
        <v>39970.823131868128</v>
      </c>
      <c r="R30" s="228">
        <f t="shared" si="4"/>
        <v>94.049500475049513</v>
      </c>
    </row>
    <row r="31" spans="1:18" ht="15.75" x14ac:dyDescent="0.25">
      <c r="A31" s="196" t="s">
        <v>138</v>
      </c>
      <c r="B31" s="166" t="s">
        <v>138</v>
      </c>
      <c r="C31" s="197" t="s">
        <v>518</v>
      </c>
      <c r="D31" s="220">
        <v>17.624999999999996</v>
      </c>
      <c r="E31" s="249">
        <v>50169.487500000003</v>
      </c>
      <c r="G31" s="250">
        <v>75441.749999999985</v>
      </c>
      <c r="H31" s="264">
        <f t="shared" si="5"/>
        <v>25272.262499999983</v>
      </c>
      <c r="I31" s="250">
        <f t="shared" si="19"/>
        <v>2846.4957446808517</v>
      </c>
      <c r="J31" s="290">
        <f t="shared" si="20"/>
        <v>26.503377052635816</v>
      </c>
      <c r="L31" s="243" t="s">
        <v>112</v>
      </c>
      <c r="M31" s="250">
        <f t="shared" si="0"/>
        <v>42490.330714285716</v>
      </c>
      <c r="N31" s="228">
        <f t="shared" si="1"/>
        <v>48.461538461538467</v>
      </c>
      <c r="O31" s="250">
        <f>+M31/N31</f>
        <v>876.78460204081625</v>
      </c>
      <c r="P31" s="250">
        <f t="shared" si="2"/>
        <v>82461.153846153844</v>
      </c>
      <c r="Q31" s="250">
        <f t="shared" si="22"/>
        <v>39970.823131868128</v>
      </c>
      <c r="R31" s="228">
        <f t="shared" si="4"/>
        <v>94.049500475049513</v>
      </c>
    </row>
    <row r="32" spans="1:18" ht="15.75" x14ac:dyDescent="0.25">
      <c r="A32" s="196" t="s">
        <v>519</v>
      </c>
      <c r="B32" s="217" t="s">
        <v>60</v>
      </c>
      <c r="C32" s="197" t="s">
        <v>518</v>
      </c>
      <c r="D32" s="220">
        <v>5.8749999999999991</v>
      </c>
      <c r="E32" s="249">
        <v>16723.162499999999</v>
      </c>
      <c r="G32" s="250">
        <v>25147.249999999993</v>
      </c>
      <c r="H32" s="264">
        <f t="shared" si="5"/>
        <v>8424.0874999999942</v>
      </c>
      <c r="I32" s="250">
        <f t="shared" si="19"/>
        <v>2846.4957446808512</v>
      </c>
      <c r="J32" s="290">
        <f t="shared" si="20"/>
        <v>8.8344590175452726</v>
      </c>
      <c r="L32" s="243" t="s">
        <v>146</v>
      </c>
      <c r="M32" s="250">
        <f t="shared" si="0"/>
        <v>16723.162499999999</v>
      </c>
      <c r="N32" s="228">
        <f t="shared" si="1"/>
        <v>5.8749999999999991</v>
      </c>
      <c r="O32" s="250">
        <f>+M32/N32</f>
        <v>2846.4957446808512</v>
      </c>
      <c r="P32" s="250">
        <f t="shared" si="2"/>
        <v>25147.249999999993</v>
      </c>
      <c r="Q32" s="250">
        <f t="shared" si="22"/>
        <v>8424.0874999999942</v>
      </c>
      <c r="R32" s="228">
        <f t="shared" si="4"/>
        <v>8.8344590175452726</v>
      </c>
    </row>
    <row r="33" spans="1:18" ht="15.75" x14ac:dyDescent="0.25">
      <c r="A33" s="196" t="s">
        <v>520</v>
      </c>
      <c r="B33" s="166" t="s">
        <v>54</v>
      </c>
      <c r="C33" s="197" t="s">
        <v>518</v>
      </c>
      <c r="D33" s="220">
        <v>5.8749999999999991</v>
      </c>
      <c r="E33" s="249">
        <v>16723.162499999999</v>
      </c>
      <c r="G33" s="250">
        <v>25147.249999999993</v>
      </c>
      <c r="H33" s="264">
        <f t="shared" si="5"/>
        <v>8424.0874999999942</v>
      </c>
      <c r="I33" s="250">
        <f t="shared" si="19"/>
        <v>2846.4957446808512</v>
      </c>
      <c r="J33" s="290">
        <f t="shared" si="20"/>
        <v>8.8344590175452726</v>
      </c>
      <c r="L33" s="242" t="s">
        <v>35</v>
      </c>
      <c r="M33" s="250">
        <f t="shared" si="0"/>
        <v>9755.7000000000007</v>
      </c>
      <c r="N33" s="228">
        <f t="shared" si="1"/>
        <v>10</v>
      </c>
      <c r="O33" s="250">
        <f>+M33/N33</f>
        <v>975.57</v>
      </c>
      <c r="P33" s="250">
        <f t="shared" si="2"/>
        <v>21348</v>
      </c>
      <c r="Q33" s="250">
        <f t="shared" si="22"/>
        <v>11592.3</v>
      </c>
      <c r="R33" s="228">
        <f t="shared" si="4"/>
        <v>21.88259171561241</v>
      </c>
    </row>
    <row r="34" spans="1:18" ht="15.75" thickBot="1" x14ac:dyDescent="0.3">
      <c r="A34" s="241" t="s">
        <v>146</v>
      </c>
      <c r="B34" s="241" t="s">
        <v>146</v>
      </c>
      <c r="C34" s="197" t="s">
        <v>518</v>
      </c>
      <c r="D34" s="220">
        <v>5.8749999999999991</v>
      </c>
      <c r="E34" s="249">
        <v>16723.162499999999</v>
      </c>
      <c r="G34" s="250">
        <v>25147.249999999993</v>
      </c>
      <c r="H34" s="264">
        <f t="shared" si="5"/>
        <v>8424.0874999999942</v>
      </c>
      <c r="I34" s="250">
        <f t="shared" si="19"/>
        <v>2846.4957446808512</v>
      </c>
      <c r="J34" s="290">
        <f t="shared" si="20"/>
        <v>8.8344590175452726</v>
      </c>
    </row>
    <row r="35" spans="1:18" ht="15.75" thickBot="1" x14ac:dyDescent="0.3">
      <c r="A35" s="421"/>
      <c r="B35" s="422"/>
      <c r="C35" s="203"/>
      <c r="D35" s="221">
        <f>SUM(D29:D34)</f>
        <v>46.999999999999993</v>
      </c>
      <c r="E35" s="253">
        <f>SUM(E29:E34)</f>
        <v>133785.30000000002</v>
      </c>
      <c r="F35" s="267"/>
      <c r="G35" s="253">
        <f>SUM(G29:G34)</f>
        <v>201177.99999999997</v>
      </c>
      <c r="H35" s="264">
        <f t="shared" si="5"/>
        <v>67392.699999999953</v>
      </c>
      <c r="J35" s="290"/>
    </row>
    <row r="36" spans="1:18" ht="15.75" x14ac:dyDescent="0.25">
      <c r="A36" s="207" t="s">
        <v>126</v>
      </c>
      <c r="B36" s="168" t="s">
        <v>108</v>
      </c>
      <c r="C36" s="197" t="s">
        <v>521</v>
      </c>
      <c r="D36" s="220">
        <v>46</v>
      </c>
      <c r="E36" s="249">
        <v>95745.599999999991</v>
      </c>
      <c r="G36" s="250">
        <v>297572.0625</v>
      </c>
      <c r="H36" s="264">
        <f t="shared" si="5"/>
        <v>201826.46250000002</v>
      </c>
      <c r="I36" s="250">
        <f>+E36/D36</f>
        <v>2081.4260869565214</v>
      </c>
      <c r="J36" s="290">
        <f>+G36/I36</f>
        <v>142.96547178147091</v>
      </c>
      <c r="M36" s="259">
        <f t="shared" ref="M36:R36" si="23">SUM(M3:M33)</f>
        <v>2924826.7626174008</v>
      </c>
      <c r="N36" s="229">
        <f t="shared" si="23"/>
        <v>1572.3543956043959</v>
      </c>
      <c r="O36" s="259">
        <f t="shared" si="23"/>
        <v>82291.47355889513</v>
      </c>
      <c r="P36" s="259">
        <f t="shared" si="23"/>
        <v>5047896.3592032976</v>
      </c>
      <c r="Q36" s="259">
        <f t="shared" si="23"/>
        <v>2123069.5965858963</v>
      </c>
      <c r="R36" s="229">
        <f t="shared" si="23"/>
        <v>2969.3444228091021</v>
      </c>
    </row>
    <row r="37" spans="1:18" ht="15.75" x14ac:dyDescent="0.25">
      <c r="A37" s="214" t="s">
        <v>166</v>
      </c>
      <c r="B37" s="299" t="s">
        <v>166</v>
      </c>
      <c r="C37" s="197" t="s">
        <v>521</v>
      </c>
      <c r="D37" s="220">
        <v>46</v>
      </c>
      <c r="E37" s="249">
        <v>95745.599999999991</v>
      </c>
      <c r="G37" s="250">
        <v>297572.0625</v>
      </c>
      <c r="H37" s="264">
        <f t="shared" ref="H37" si="24">+G37-E37</f>
        <v>201826.46250000002</v>
      </c>
      <c r="I37" s="250">
        <f>+E37/D37</f>
        <v>2081.4260869565214</v>
      </c>
      <c r="J37" s="290">
        <f>+G37/I37</f>
        <v>142.96547178147091</v>
      </c>
      <c r="N37" s="240"/>
    </row>
    <row r="38" spans="1:18" ht="15.75" x14ac:dyDescent="0.25">
      <c r="A38" s="214" t="s">
        <v>155</v>
      </c>
      <c r="B38" s="299" t="s">
        <v>155</v>
      </c>
      <c r="C38" s="197" t="s">
        <v>521</v>
      </c>
      <c r="D38" s="220">
        <v>15</v>
      </c>
      <c r="E38" s="249">
        <v>31915.199999999997</v>
      </c>
      <c r="G38" s="250">
        <v>99190.6875</v>
      </c>
      <c r="H38" s="264">
        <f t="shared" si="5"/>
        <v>67275.487500000003</v>
      </c>
      <c r="I38" s="250">
        <f>+E38/D38</f>
        <v>2127.6799999999998</v>
      </c>
      <c r="J38" s="290">
        <f>+G38/I38</f>
        <v>46.61917558091443</v>
      </c>
      <c r="M38" s="250">
        <f>+E62</f>
        <v>2924826.7626174008</v>
      </c>
      <c r="N38" s="240">
        <f>SUM(N36:N37)</f>
        <v>1572.3543956043959</v>
      </c>
      <c r="P38" s="250">
        <f>+G62</f>
        <v>5047896.3592032967</v>
      </c>
      <c r="Q38" s="250">
        <f>+H62</f>
        <v>2123069.5965858963</v>
      </c>
    </row>
    <row r="39" spans="1:18" ht="15.75" x14ac:dyDescent="0.25">
      <c r="A39" s="196" t="s">
        <v>158</v>
      </c>
      <c r="B39" s="167" t="s">
        <v>385</v>
      </c>
      <c r="C39" s="197" t="s">
        <v>521</v>
      </c>
      <c r="D39" s="220">
        <v>10</v>
      </c>
      <c r="E39" s="249">
        <v>21276.799999999999</v>
      </c>
      <c r="G39" s="250">
        <v>66127.125</v>
      </c>
      <c r="H39" s="264">
        <f t="shared" si="5"/>
        <v>44850.324999999997</v>
      </c>
      <c r="I39" s="250">
        <f>+E39/D39</f>
        <v>2127.6799999999998</v>
      </c>
      <c r="J39" s="290">
        <f>+G39/I39</f>
        <v>31.079450387276285</v>
      </c>
      <c r="M39" s="250">
        <f>+M36-M38</f>
        <v>0</v>
      </c>
      <c r="N39" s="250">
        <f>+N36-N38</f>
        <v>0</v>
      </c>
      <c r="P39" s="250">
        <f>+P36-P38</f>
        <v>0</v>
      </c>
      <c r="Q39" s="250">
        <f>+Q36-Q38</f>
        <v>0</v>
      </c>
    </row>
    <row r="40" spans="1:18" ht="15.75" x14ac:dyDescent="0.25">
      <c r="A40" s="196" t="s">
        <v>54</v>
      </c>
      <c r="B40" s="166" t="s">
        <v>384</v>
      </c>
      <c r="C40" s="197" t="s">
        <v>521</v>
      </c>
      <c r="D40" s="220">
        <v>10</v>
      </c>
      <c r="E40" s="249">
        <v>21276.799999999999</v>
      </c>
      <c r="G40" s="250">
        <v>66127.125</v>
      </c>
      <c r="H40" s="264">
        <f t="shared" si="5"/>
        <v>44850.324999999997</v>
      </c>
      <c r="I40" s="250">
        <f>+E40/D40</f>
        <v>2127.6799999999998</v>
      </c>
      <c r="J40" s="290">
        <f>+G40/I40</f>
        <v>31.079450387276285</v>
      </c>
    </row>
    <row r="41" spans="1:18" x14ac:dyDescent="0.25">
      <c r="A41" s="420"/>
      <c r="B41" s="420"/>
      <c r="C41" s="203"/>
      <c r="D41" s="221">
        <f>SUM(D36:D40)</f>
        <v>127</v>
      </c>
      <c r="E41" s="253">
        <f>SUM(E36:E40)</f>
        <v>265959.99999999994</v>
      </c>
      <c r="F41" s="267"/>
      <c r="G41" s="253">
        <f>SUM(G36:G40)</f>
        <v>826589.0625</v>
      </c>
      <c r="H41" s="264">
        <f t="shared" si="5"/>
        <v>560629.0625</v>
      </c>
      <c r="J41" s="290"/>
      <c r="O41" s="250">
        <f>SUM(O3:O28)</f>
        <v>75831.379842771523</v>
      </c>
    </row>
    <row r="42" spans="1:18" ht="15.75" x14ac:dyDescent="0.25">
      <c r="A42" s="214" t="s">
        <v>124</v>
      </c>
      <c r="B42" s="166" t="s">
        <v>384</v>
      </c>
      <c r="C42" s="197" t="s">
        <v>522</v>
      </c>
      <c r="D42" s="220">
        <v>0.75</v>
      </c>
      <c r="E42" s="249">
        <v>2499.6</v>
      </c>
      <c r="G42" s="250">
        <v>4478.6666666666661</v>
      </c>
      <c r="H42" s="264">
        <f t="shared" si="5"/>
        <v>1979.0666666666662</v>
      </c>
      <c r="I42" s="250">
        <f>+E42/D42</f>
        <v>3332.7999999999997</v>
      </c>
      <c r="J42" s="290">
        <f>+G42/I42</f>
        <v>1.3438150104016642</v>
      </c>
      <c r="K42" s="164"/>
    </row>
    <row r="43" spans="1:18" ht="15.75" x14ac:dyDescent="0.25">
      <c r="A43" s="214" t="s">
        <v>125</v>
      </c>
      <c r="B43" s="167" t="s">
        <v>385</v>
      </c>
      <c r="C43" s="197" t="s">
        <v>522</v>
      </c>
      <c r="D43" s="220">
        <v>0.75</v>
      </c>
      <c r="E43" s="249">
        <v>2499.6</v>
      </c>
      <c r="G43" s="249">
        <v>4478.6666666666661</v>
      </c>
      <c r="H43" s="264">
        <f t="shared" si="5"/>
        <v>1979.0666666666662</v>
      </c>
      <c r="I43" s="250">
        <f>+E43/D43</f>
        <v>3332.7999999999997</v>
      </c>
      <c r="J43" s="290">
        <f>+G43/I43</f>
        <v>1.3438150104016642</v>
      </c>
      <c r="M43" s="259"/>
      <c r="N43" s="313"/>
      <c r="O43" s="259"/>
      <c r="P43" s="259"/>
      <c r="Q43" s="259"/>
      <c r="R43" s="313"/>
    </row>
    <row r="44" spans="1:18" ht="15.75" x14ac:dyDescent="0.25">
      <c r="A44" s="214" t="s">
        <v>126</v>
      </c>
      <c r="B44" s="166" t="s">
        <v>108</v>
      </c>
      <c r="C44" s="197" t="s">
        <v>522</v>
      </c>
      <c r="D44" s="220">
        <v>0.75</v>
      </c>
      <c r="E44" s="249">
        <v>2499.6</v>
      </c>
      <c r="G44" s="250">
        <v>4478.6666666666661</v>
      </c>
      <c r="H44" s="264">
        <f t="shared" si="5"/>
        <v>1979.0666666666662</v>
      </c>
      <c r="I44" s="250">
        <f>+E44/D44</f>
        <v>3332.7999999999997</v>
      </c>
      <c r="J44" s="290">
        <f>+G44/I44</f>
        <v>1.3438150104016642</v>
      </c>
    </row>
    <row r="45" spans="1:18" x14ac:dyDescent="0.25">
      <c r="A45" s="420"/>
      <c r="B45" s="420"/>
      <c r="C45" s="203"/>
      <c r="D45" s="221">
        <f>SUM(D42:D44)</f>
        <v>2.25</v>
      </c>
      <c r="E45" s="253">
        <f>SUM(E42:E44)</f>
        <v>7498.7999999999993</v>
      </c>
      <c r="F45" s="267"/>
      <c r="G45" s="253">
        <f>SUM(G42:G44)</f>
        <v>13435.999999999998</v>
      </c>
      <c r="H45" s="264">
        <f t="shared" si="5"/>
        <v>5937.1999999999989</v>
      </c>
      <c r="J45" s="290"/>
      <c r="K45" s="164"/>
    </row>
    <row r="46" spans="1:18" ht="15.75" x14ac:dyDescent="0.25">
      <c r="A46" s="214" t="s">
        <v>173</v>
      </c>
      <c r="B46" s="166" t="s">
        <v>384</v>
      </c>
      <c r="C46" s="197" t="s">
        <v>523</v>
      </c>
      <c r="D46" s="220">
        <v>36</v>
      </c>
      <c r="E46" s="249">
        <v>47491.79</v>
      </c>
      <c r="G46" s="265">
        <v>48047.555555555555</v>
      </c>
      <c r="H46" s="264">
        <f t="shared" si="5"/>
        <v>555.76555555555387</v>
      </c>
      <c r="I46" s="250">
        <f>+E46/D46</f>
        <v>1319.216388888889</v>
      </c>
      <c r="J46" s="290">
        <f>+G46/I46</f>
        <v>36.421284605191758</v>
      </c>
      <c r="L46" s="199"/>
      <c r="M46" s="259"/>
      <c r="N46" s="313"/>
      <c r="O46" s="259"/>
      <c r="P46" s="259"/>
      <c r="Q46" s="259"/>
      <c r="R46" s="313"/>
    </row>
    <row r="47" spans="1:18" ht="15.75" x14ac:dyDescent="0.25">
      <c r="A47" s="214" t="s">
        <v>187</v>
      </c>
      <c r="B47" s="167" t="s">
        <v>385</v>
      </c>
      <c r="C47" s="197" t="s">
        <v>523</v>
      </c>
      <c r="D47" s="220">
        <v>45</v>
      </c>
      <c r="E47" s="249">
        <v>59364.73</v>
      </c>
      <c r="G47" s="249">
        <v>60059.444444444445</v>
      </c>
      <c r="H47" s="264">
        <f t="shared" si="5"/>
        <v>694.71444444444205</v>
      </c>
      <c r="I47" s="250">
        <f>+E47/D47</f>
        <v>1319.2162222222223</v>
      </c>
      <c r="J47" s="290">
        <f>+G47/I47</f>
        <v>45.526611508213712</v>
      </c>
      <c r="L47" s="199"/>
    </row>
    <row r="48" spans="1:18" x14ac:dyDescent="0.25">
      <c r="A48" s="420"/>
      <c r="B48" s="420"/>
      <c r="C48" s="203"/>
      <c r="D48" s="221">
        <f>SUM(D46:D47)</f>
        <v>81</v>
      </c>
      <c r="E48" s="253">
        <f>SUM(E46:E47)</f>
        <v>106856.52</v>
      </c>
      <c r="F48" s="267"/>
      <c r="G48" s="253">
        <f>SUM(G46:G47)</f>
        <v>108107</v>
      </c>
      <c r="H48" s="264">
        <f>+G48-E48</f>
        <v>1250.4799999999959</v>
      </c>
      <c r="J48" s="290"/>
      <c r="N48" s="313"/>
      <c r="P48" s="259"/>
      <c r="R48" s="250"/>
    </row>
    <row r="49" spans="1:10" ht="15.75" x14ac:dyDescent="0.25">
      <c r="A49" s="196" t="s">
        <v>352</v>
      </c>
      <c r="B49" s="166" t="s">
        <v>352</v>
      </c>
      <c r="C49" s="197" t="s">
        <v>521</v>
      </c>
      <c r="D49" s="220">
        <v>1</v>
      </c>
      <c r="E49" s="249">
        <v>1200</v>
      </c>
      <c r="G49" s="249">
        <v>55000</v>
      </c>
      <c r="H49" s="264">
        <f t="shared" si="5"/>
        <v>53800</v>
      </c>
      <c r="I49" s="250">
        <f>+E49/D49</f>
        <v>1200</v>
      </c>
      <c r="J49" s="290">
        <f>+G49/I49</f>
        <v>45.833333333333336</v>
      </c>
    </row>
    <row r="50" spans="1:10" ht="16.5" thickBot="1" x14ac:dyDescent="0.3">
      <c r="A50" s="196" t="s">
        <v>352</v>
      </c>
      <c r="B50" s="166" t="s">
        <v>352</v>
      </c>
      <c r="C50" s="197" t="s">
        <v>514</v>
      </c>
      <c r="D50" s="220">
        <v>90</v>
      </c>
      <c r="E50" s="249">
        <v>100780</v>
      </c>
      <c r="G50" s="249">
        <v>120000</v>
      </c>
      <c r="H50" s="264">
        <f t="shared" si="5"/>
        <v>19220</v>
      </c>
      <c r="I50" s="250">
        <f>+E50/D50</f>
        <v>1119.7777777777778</v>
      </c>
      <c r="J50" s="322">
        <f>+G50/I50</f>
        <v>107.16411986505258</v>
      </c>
    </row>
    <row r="51" spans="1:10" ht="15.75" thickBot="1" x14ac:dyDescent="0.3">
      <c r="A51" s="421"/>
      <c r="B51" s="422"/>
      <c r="C51" s="206"/>
      <c r="D51" s="221">
        <f>SUM(D49:D50)</f>
        <v>91</v>
      </c>
      <c r="E51" s="253">
        <f>SUM(E49:E50)</f>
        <v>101980</v>
      </c>
      <c r="F51" s="267"/>
      <c r="G51" s="253">
        <f>SUM(G49:G50)</f>
        <v>175000</v>
      </c>
      <c r="H51" s="264">
        <f>+G51-E51</f>
        <v>73020</v>
      </c>
      <c r="J51" s="290"/>
    </row>
    <row r="52" spans="1:10" ht="15.75" x14ac:dyDescent="0.25">
      <c r="A52" s="196" t="s">
        <v>24</v>
      </c>
      <c r="B52" s="166" t="s">
        <v>24</v>
      </c>
      <c r="C52" s="197" t="s">
        <v>513</v>
      </c>
      <c r="D52" s="220">
        <v>119</v>
      </c>
      <c r="E52" s="255">
        <v>345335.58</v>
      </c>
      <c r="G52" s="249">
        <v>755689</v>
      </c>
      <c r="H52" s="264">
        <f t="shared" si="5"/>
        <v>410353.42</v>
      </c>
      <c r="I52" s="250">
        <f>+E52/D52</f>
        <v>2901.9796638655462</v>
      </c>
      <c r="J52" s="290">
        <f>+G52/I52</f>
        <v>260.40465045623159</v>
      </c>
    </row>
    <row r="53" spans="1:10" ht="15.75" x14ac:dyDescent="0.25">
      <c r="A53" s="196" t="s">
        <v>186</v>
      </c>
      <c r="B53" s="166" t="s">
        <v>24</v>
      </c>
      <c r="C53" s="197" t="s">
        <v>523</v>
      </c>
      <c r="D53" s="220">
        <v>83</v>
      </c>
      <c r="E53" s="249">
        <v>236679.2</v>
      </c>
      <c r="G53" s="249">
        <v>239448</v>
      </c>
      <c r="H53" s="264">
        <f t="shared" si="5"/>
        <v>2768.7999999999884</v>
      </c>
      <c r="I53" s="250">
        <f>+E53/D53</f>
        <v>2851.5566265060243</v>
      </c>
      <c r="J53" s="290">
        <f>+G53/I53</f>
        <v>83.970978438324948</v>
      </c>
    </row>
    <row r="54" spans="1:10" ht="15.75" x14ac:dyDescent="0.25">
      <c r="A54" s="196" t="s">
        <v>524</v>
      </c>
      <c r="B54" s="166" t="s">
        <v>24</v>
      </c>
      <c r="C54" s="197" t="s">
        <v>522</v>
      </c>
      <c r="D54" s="220">
        <v>3</v>
      </c>
      <c r="E54" s="249">
        <v>13052.56</v>
      </c>
      <c r="G54" s="249">
        <v>23388</v>
      </c>
      <c r="H54" s="264">
        <f t="shared" si="5"/>
        <v>10335.44</v>
      </c>
      <c r="I54" s="250">
        <f>+E54/D54</f>
        <v>4350.8533333333335</v>
      </c>
      <c r="J54" s="290">
        <f>+G54/I54</f>
        <v>5.3754972204686284</v>
      </c>
    </row>
    <row r="55" spans="1:10" ht="16.5" thickBot="1" x14ac:dyDescent="0.3">
      <c r="A55" s="202" t="s">
        <v>524</v>
      </c>
      <c r="B55" s="166" t="s">
        <v>24</v>
      </c>
      <c r="C55" s="197" t="s">
        <v>517</v>
      </c>
      <c r="D55" s="220">
        <v>18</v>
      </c>
      <c r="E55" s="249">
        <v>56570.12</v>
      </c>
      <c r="G55" s="249">
        <v>59766</v>
      </c>
      <c r="H55" s="264">
        <f t="shared" si="5"/>
        <v>3195.8799999999974</v>
      </c>
      <c r="I55" s="250">
        <f>+E55/D55</f>
        <v>3142.7844444444445</v>
      </c>
      <c r="J55" s="290">
        <f>+G55/I55</f>
        <v>19.016894431194419</v>
      </c>
    </row>
    <row r="56" spans="1:10" ht="15.75" thickBot="1" x14ac:dyDescent="0.3">
      <c r="A56" s="421"/>
      <c r="B56" s="422"/>
      <c r="C56" s="206"/>
      <c r="D56" s="221">
        <f>SUM(D52:D55)</f>
        <v>223</v>
      </c>
      <c r="E56" s="253">
        <f>SUM(E52:E55)</f>
        <v>651637.46000000008</v>
      </c>
      <c r="F56" s="267"/>
      <c r="G56" s="253">
        <f>SUM(G52:G55)</f>
        <v>1078291</v>
      </c>
      <c r="H56" s="264">
        <f>+G56-E56</f>
        <v>426653.53999999992</v>
      </c>
      <c r="J56" s="290"/>
    </row>
    <row r="57" spans="1:10" ht="15.75" thickBot="1" x14ac:dyDescent="0.3">
      <c r="A57" s="242" t="s">
        <v>35</v>
      </c>
      <c r="B57" s="242" t="s">
        <v>35</v>
      </c>
      <c r="C57" s="197" t="s">
        <v>513</v>
      </c>
      <c r="D57" s="220">
        <v>10</v>
      </c>
      <c r="E57" s="255">
        <v>9755.7000000000007</v>
      </c>
      <c r="G57" s="255">
        <v>21348</v>
      </c>
      <c r="H57" s="264">
        <f t="shared" si="5"/>
        <v>11592.3</v>
      </c>
      <c r="I57" s="250">
        <f>+E57/D57</f>
        <v>975.57</v>
      </c>
      <c r="J57" s="290">
        <f>+G57/I57</f>
        <v>21.88259171561241</v>
      </c>
    </row>
    <row r="58" spans="1:10" ht="15.75" thickBot="1" x14ac:dyDescent="0.3">
      <c r="A58" s="421"/>
      <c r="B58" s="422"/>
      <c r="C58" s="206"/>
      <c r="D58" s="221">
        <f>SUM(D57)</f>
        <v>10</v>
      </c>
      <c r="E58" s="253">
        <f>SUM(E57)</f>
        <v>9755.7000000000007</v>
      </c>
      <c r="F58" s="267"/>
      <c r="G58" s="253">
        <f>SUM(G57)</f>
        <v>21348</v>
      </c>
      <c r="H58" s="264">
        <f t="shared" si="5"/>
        <v>11592.3</v>
      </c>
      <c r="J58" s="290"/>
    </row>
    <row r="59" spans="1:10" ht="15.75" x14ac:dyDescent="0.25">
      <c r="A59" s="155" t="s">
        <v>269</v>
      </c>
      <c r="B59" s="155" t="s">
        <v>269</v>
      </c>
      <c r="C59" s="232" t="s">
        <v>213</v>
      </c>
      <c r="D59" s="220">
        <v>15</v>
      </c>
      <c r="E59" s="249">
        <f>+'[2]Staff Costs'!$C$10</f>
        <v>190582.22605160001</v>
      </c>
      <c r="G59" s="250">
        <v>190582</v>
      </c>
      <c r="H59" s="264">
        <f t="shared" si="5"/>
        <v>-0.22605160000966862</v>
      </c>
      <c r="I59" s="250">
        <f>+E59/D59</f>
        <v>12705.481736773334</v>
      </c>
      <c r="J59" s="290">
        <f>+G59/I59</f>
        <v>14.99998220834088</v>
      </c>
    </row>
    <row r="60" spans="1:10" ht="15.75" x14ac:dyDescent="0.25">
      <c r="A60" s="155" t="s">
        <v>278</v>
      </c>
      <c r="B60" s="155" t="s">
        <v>278</v>
      </c>
      <c r="C60" s="232" t="s">
        <v>213</v>
      </c>
      <c r="D60" s="220">
        <v>15</v>
      </c>
      <c r="E60" s="249">
        <f>+'[2]Staff Costs'!$C$26</f>
        <v>315532.87656580005</v>
      </c>
      <c r="G60" s="250">
        <v>315533</v>
      </c>
      <c r="H60" s="264">
        <f t="shared" si="5"/>
        <v>0.12343419995158911</v>
      </c>
      <c r="I60" s="250">
        <f>+E60/D60</f>
        <v>21035.52510438667</v>
      </c>
      <c r="J60" s="290">
        <f>+G60/I60</f>
        <v>15.000005867892497</v>
      </c>
    </row>
    <row r="61" spans="1:10" x14ac:dyDescent="0.25">
      <c r="G61" s="250"/>
      <c r="H61" s="264"/>
    </row>
    <row r="62" spans="1:10" x14ac:dyDescent="0.25">
      <c r="D62" s="221">
        <f>+D7+D13+D24+D28+D35+D41+D45+D48+D51+D56+D58+D59+D60</f>
        <v>1572.3543956043954</v>
      </c>
      <c r="E62" s="253">
        <f>+E7+E13+E24+E28+E35+E41+E45+E48+E51+E56+E58+E59+E60</f>
        <v>2924826.7626174008</v>
      </c>
      <c r="F62" s="267"/>
      <c r="G62" s="253">
        <f>+G7+G13+G24+G28+G35+G41+G45+G48+G51+G56+G58+G59+G60</f>
        <v>5047896.3592032967</v>
      </c>
      <c r="H62" s="253">
        <f>+H7+H13+H24+H28+H35+H41+H45+H48+H51+H56+H58+H59+H60</f>
        <v>2123069.5965858963</v>
      </c>
      <c r="J62" s="221">
        <f>SUM(J3:J61)</f>
        <v>2969.3444228091025</v>
      </c>
    </row>
    <row r="63" spans="1:10" x14ac:dyDescent="0.25">
      <c r="G63" s="250"/>
      <c r="H63" s="264"/>
    </row>
    <row r="64" spans="1:10" x14ac:dyDescent="0.25">
      <c r="D64" s="220">
        <f>+D62-D65</f>
        <v>1411.5563186813185</v>
      </c>
      <c r="E64" s="249">
        <f>+E62-E65</f>
        <v>2770913.2178554959</v>
      </c>
      <c r="G64" s="249">
        <f>+G62-G65</f>
        <v>4743577.5515109887</v>
      </c>
      <c r="H64" s="249">
        <f>+H62-H65</f>
        <v>1972664.3336554933</v>
      </c>
    </row>
    <row r="65" spans="1:12" x14ac:dyDescent="0.25">
      <c r="D65" s="223">
        <f>+D4+D16+D22+D34+D57</f>
        <v>160.79807692307693</v>
      </c>
      <c r="E65" s="249">
        <f>+E4+E16+E22+E34+E57</f>
        <v>153913.54476190478</v>
      </c>
      <c r="G65" s="249">
        <f>+G4+G16+G22+G34+G57</f>
        <v>304318.80769230763</v>
      </c>
      <c r="H65" s="249">
        <f>+H4+H16+H22+H34+H57</f>
        <v>150405.26293040288</v>
      </c>
      <c r="L65" t="s">
        <v>525</v>
      </c>
    </row>
    <row r="66" spans="1:12" x14ac:dyDescent="0.25">
      <c r="A66" s="244" t="s">
        <v>526</v>
      </c>
      <c r="D66" s="220">
        <v>109</v>
      </c>
      <c r="E66" s="249">
        <v>226647</v>
      </c>
      <c r="G66" s="264">
        <f>+E66</f>
        <v>226647</v>
      </c>
      <c r="H66" s="264"/>
      <c r="L66" t="s">
        <v>527</v>
      </c>
    </row>
    <row r="67" spans="1:12" x14ac:dyDescent="0.25">
      <c r="D67" s="220">
        <v>31</v>
      </c>
      <c r="E67" s="249">
        <v>20370</v>
      </c>
      <c r="G67" s="264">
        <f>+E67</f>
        <v>20370</v>
      </c>
      <c r="H67" s="264"/>
      <c r="L67" t="s">
        <v>528</v>
      </c>
    </row>
    <row r="68" spans="1:12" x14ac:dyDescent="0.25">
      <c r="D68" s="222">
        <f>SUM(D64:D67)</f>
        <v>1712.3543956043954</v>
      </c>
      <c r="E68" s="254">
        <f>SUM(E64:E67)</f>
        <v>3171843.7626174008</v>
      </c>
      <c r="F68" s="267"/>
      <c r="G68" s="269">
        <f>SUM(G64:G67)</f>
        <v>5294913.3592032967</v>
      </c>
      <c r="H68" s="269">
        <f>SUM(H64:H67)</f>
        <v>2123069.5965858963</v>
      </c>
      <c r="L68" s="163" t="s">
        <v>390</v>
      </c>
    </row>
    <row r="69" spans="1:12" x14ac:dyDescent="0.25">
      <c r="H69" s="163"/>
      <c r="I69" s="259"/>
      <c r="J69" s="259"/>
    </row>
    <row r="72" spans="1:12" x14ac:dyDescent="0.25">
      <c r="E72" s="264"/>
      <c r="F72" s="268"/>
    </row>
    <row r="73" spans="1:12" x14ac:dyDescent="0.25">
      <c r="E73" s="264"/>
      <c r="F73" s="268"/>
    </row>
    <row r="74" spans="1:12" x14ac:dyDescent="0.25">
      <c r="E74" s="249">
        <v>2665728.65</v>
      </c>
      <c r="G74" t="s">
        <v>529</v>
      </c>
    </row>
    <row r="75" spans="1:12" x14ac:dyDescent="0.25">
      <c r="E75" s="249">
        <f>+E59+E60</f>
        <v>506115.10261740006</v>
      </c>
      <c r="G75" t="s">
        <v>530</v>
      </c>
    </row>
    <row r="76" spans="1:12" x14ac:dyDescent="0.25">
      <c r="E76" s="252">
        <f>+E74+E75</f>
        <v>3171843.7526174001</v>
      </c>
      <c r="F76" s="267"/>
      <c r="G76" t="s">
        <v>531</v>
      </c>
    </row>
    <row r="78" spans="1:12" x14ac:dyDescent="0.25">
      <c r="E78" s="249">
        <f>+E68-E76</f>
        <v>1.0000000707805157E-2</v>
      </c>
    </row>
  </sheetData>
  <autoFilter ref="A2:E60"/>
  <mergeCells count="13">
    <mergeCell ref="A56:B56"/>
    <mergeCell ref="A58:B58"/>
    <mergeCell ref="A7:B7"/>
    <mergeCell ref="A13:B13"/>
    <mergeCell ref="A24:B24"/>
    <mergeCell ref="A28:B28"/>
    <mergeCell ref="A35:B35"/>
    <mergeCell ref="A41:B41"/>
    <mergeCell ref="A1:E1"/>
    <mergeCell ref="L1:O1"/>
    <mergeCell ref="A45:B45"/>
    <mergeCell ref="A48:B48"/>
    <mergeCell ref="A51:B5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6"/>
  <sheetViews>
    <sheetView workbookViewId="0">
      <pane ySplit="1" topLeftCell="A17" activePane="bottomLeft" state="frozen"/>
      <selection pane="bottomLeft" activeCell="N22" sqref="N22"/>
    </sheetView>
  </sheetViews>
  <sheetFormatPr defaultColWidth="9.140625" defaultRowHeight="15" x14ac:dyDescent="0.25"/>
  <cols>
    <col min="1" max="1" width="33.140625" style="208" bestFit="1" customWidth="1"/>
    <col min="2" max="2" width="78.28515625" style="208" bestFit="1" customWidth="1"/>
    <col min="3" max="3" width="10" style="197" bestFit="1" customWidth="1"/>
    <col min="4" max="4" width="6.140625" style="197" bestFit="1" customWidth="1"/>
    <col min="5" max="5" width="5.5703125" style="197" bestFit="1" customWidth="1"/>
    <col min="6" max="6" width="11.5703125" style="249" bestFit="1" customWidth="1"/>
    <col min="7" max="7" width="11.5703125" style="259" bestFit="1" customWidth="1"/>
    <col min="8" max="8" width="6.85546875" style="200" bestFit="1" customWidth="1"/>
    <col min="9" max="9" width="11.5703125" style="251" bestFit="1" customWidth="1"/>
    <col min="10" max="10" width="5.5703125" style="195" bestFit="1" customWidth="1"/>
    <col min="11" max="11" width="13.42578125" style="195" bestFit="1" customWidth="1"/>
    <col min="12" max="12" width="11.5703125" style="249" bestFit="1" customWidth="1"/>
    <col min="13" max="13" width="9.140625" style="195"/>
    <col min="14" max="14" width="11.5703125" style="195" bestFit="1" customWidth="1"/>
    <col min="15" max="15" width="9.140625" style="195"/>
    <col min="16" max="16" width="8.42578125" style="195" bestFit="1" customWidth="1"/>
    <col min="17" max="17" width="9.7109375" style="195" bestFit="1" customWidth="1"/>
    <col min="18" max="18" width="9.140625" style="195"/>
    <col min="19" max="19" width="9.140625" style="210"/>
    <col min="20" max="16384" width="9.140625" style="195"/>
  </cols>
  <sheetData>
    <row r="1" spans="1:18" ht="30" x14ac:dyDescent="0.25">
      <c r="A1" s="218" t="s">
        <v>506</v>
      </c>
      <c r="B1" s="219" t="s">
        <v>532</v>
      </c>
      <c r="C1" s="193" t="s">
        <v>508</v>
      </c>
      <c r="D1" s="281" t="s">
        <v>533</v>
      </c>
      <c r="E1" s="281" t="s">
        <v>534</v>
      </c>
      <c r="F1" s="282" t="s">
        <v>510</v>
      </c>
      <c r="H1" s="192" t="s">
        <v>509</v>
      </c>
      <c r="I1" s="282" t="s">
        <v>535</v>
      </c>
      <c r="J1" s="191" t="s">
        <v>534</v>
      </c>
      <c r="K1" s="194"/>
      <c r="L1" s="282" t="s">
        <v>362</v>
      </c>
      <c r="N1" s="282" t="s">
        <v>511</v>
      </c>
      <c r="P1" s="289" t="s">
        <v>536</v>
      </c>
      <c r="Q1" s="288" t="s">
        <v>537</v>
      </c>
      <c r="R1" s="233"/>
    </row>
    <row r="2" spans="1:18" x14ac:dyDescent="0.25">
      <c r="A2" s="214" t="s">
        <v>37</v>
      </c>
      <c r="B2" s="59" t="s">
        <v>38</v>
      </c>
      <c r="C2" s="197" t="s">
        <v>513</v>
      </c>
      <c r="D2" s="197">
        <v>5</v>
      </c>
      <c r="E2" s="198">
        <f>+D2/$D$6</f>
        <v>0.41666666666666669</v>
      </c>
      <c r="F2" s="249">
        <f>+E2*$G$6</f>
        <v>42454.020833333336</v>
      </c>
      <c r="H2" s="200">
        <f>+$H$6*J2</f>
        <v>47.499999999999993</v>
      </c>
      <c r="I2" s="251">
        <f>+F2/H2</f>
        <v>893.76885964912299</v>
      </c>
      <c r="J2" s="201">
        <f>+F2/$F$6</f>
        <v>0.41666666666666663</v>
      </c>
      <c r="L2" s="291">
        <f>+J2*$L$6</f>
        <v>92901.249999999985</v>
      </c>
      <c r="N2" s="249">
        <f>+L2-F2</f>
        <v>50447.22916666665</v>
      </c>
      <c r="P2" s="210">
        <f>+N2/I2</f>
        <v>56.443261165388208</v>
      </c>
      <c r="Q2" s="210">
        <f>+H2+P2</f>
        <v>103.94326116538821</v>
      </c>
    </row>
    <row r="3" spans="1:18" x14ac:dyDescent="0.25">
      <c r="A3" s="215" t="s">
        <v>43</v>
      </c>
      <c r="B3" s="59" t="s">
        <v>44</v>
      </c>
      <c r="C3" s="197" t="s">
        <v>513</v>
      </c>
      <c r="D3" s="197">
        <v>5</v>
      </c>
      <c r="E3" s="198">
        <f>+D3/$D$6</f>
        <v>0.41666666666666669</v>
      </c>
      <c r="F3" s="249">
        <f>+E3*$G$6</f>
        <v>42454.020833333336</v>
      </c>
      <c r="H3" s="200">
        <v>48</v>
      </c>
      <c r="I3" s="251">
        <f>+F3/H3</f>
        <v>884.4587673611112</v>
      </c>
      <c r="J3" s="201">
        <f>+F3/$F$6</f>
        <v>0.41666666666666663</v>
      </c>
      <c r="L3" s="249">
        <f t="shared" ref="L3:L5" si="0">+J3*$L$6</f>
        <v>92901.249999999985</v>
      </c>
      <c r="N3" s="249">
        <f t="shared" ref="N3:N5" si="1">+L3-F3</f>
        <v>50447.22916666665</v>
      </c>
      <c r="P3" s="210">
        <f t="shared" ref="P3:P46" si="2">+N3/I3</f>
        <v>57.037400756602828</v>
      </c>
      <c r="Q3" s="210">
        <f t="shared" ref="Q3:Q64" si="3">+H3+P3</f>
        <v>105.03740075660284</v>
      </c>
    </row>
    <row r="4" spans="1:18" x14ac:dyDescent="0.25">
      <c r="A4" s="214" t="s">
        <v>54</v>
      </c>
      <c r="B4" s="59" t="s">
        <v>55</v>
      </c>
      <c r="C4" s="197" t="s">
        <v>513</v>
      </c>
      <c r="D4" s="197">
        <v>1</v>
      </c>
      <c r="E4" s="198">
        <f>+D4/$D$6</f>
        <v>8.3333333333333329E-2</v>
      </c>
      <c r="F4" s="249">
        <f>+E4*$G$6</f>
        <v>8490.804166666665</v>
      </c>
      <c r="H4" s="200">
        <f>+$H$6*J4</f>
        <v>9.4999999999999982</v>
      </c>
      <c r="I4" s="251">
        <f>+F4/H4</f>
        <v>893.76885964912276</v>
      </c>
      <c r="J4" s="201">
        <f>+F4/$F$6</f>
        <v>8.3333333333333315E-2</v>
      </c>
      <c r="L4" s="249">
        <f t="shared" si="0"/>
        <v>18580.249999999996</v>
      </c>
      <c r="N4" s="249">
        <f t="shared" si="1"/>
        <v>10089.445833333331</v>
      </c>
      <c r="P4" s="210">
        <f t="shared" si="2"/>
        <v>11.288652233077647</v>
      </c>
      <c r="Q4" s="210">
        <f t="shared" si="3"/>
        <v>20.788652233077645</v>
      </c>
    </row>
    <row r="5" spans="1:18" x14ac:dyDescent="0.25">
      <c r="A5" s="214" t="s">
        <v>60</v>
      </c>
      <c r="B5" s="59" t="s">
        <v>61</v>
      </c>
      <c r="C5" s="197" t="s">
        <v>513</v>
      </c>
      <c r="D5" s="197">
        <v>1</v>
      </c>
      <c r="E5" s="198">
        <f>+D5/$D$6</f>
        <v>8.3333333333333329E-2</v>
      </c>
      <c r="F5" s="249">
        <f>+E5*$G$6</f>
        <v>8490.804166666665</v>
      </c>
      <c r="H5" s="200">
        <f>+$H$6*J5</f>
        <v>9.4999999999999982</v>
      </c>
      <c r="I5" s="251">
        <f>+F5/H5</f>
        <v>893.76885964912276</v>
      </c>
      <c r="J5" s="201">
        <f>+F5/$F$6</f>
        <v>8.3333333333333315E-2</v>
      </c>
      <c r="L5" s="249">
        <f t="shared" si="0"/>
        <v>18580.249999999996</v>
      </c>
      <c r="N5" s="249">
        <f t="shared" si="1"/>
        <v>10089.445833333331</v>
      </c>
      <c r="P5" s="210">
        <f t="shared" si="2"/>
        <v>11.288652233077647</v>
      </c>
      <c r="Q5" s="210">
        <f t="shared" si="3"/>
        <v>20.788652233077645</v>
      </c>
    </row>
    <row r="6" spans="1:18" x14ac:dyDescent="0.25">
      <c r="A6" s="423"/>
      <c r="B6" s="423"/>
      <c r="C6" s="203"/>
      <c r="D6" s="203">
        <f>SUM(D2:D5)</f>
        <v>12</v>
      </c>
      <c r="E6" s="204">
        <f>SUM(E2:E5)</f>
        <v>1</v>
      </c>
      <c r="F6" s="253">
        <f>SUM(F2:F5)</f>
        <v>101889.65000000001</v>
      </c>
      <c r="G6" s="258">
        <v>101889.65</v>
      </c>
      <c r="H6" s="188">
        <v>114</v>
      </c>
      <c r="I6" s="258">
        <f>+G6/H6</f>
        <v>893.76885964912276</v>
      </c>
      <c r="J6" s="189">
        <f>SUM(J2:J5)</f>
        <v>0.99999999999999978</v>
      </c>
      <c r="L6" s="253">
        <v>222963</v>
      </c>
      <c r="N6" s="253">
        <f>+L6-F6</f>
        <v>121073.34999999999</v>
      </c>
      <c r="P6" s="285">
        <f t="shared" si="2"/>
        <v>135.46382679693178</v>
      </c>
      <c r="Q6" s="286">
        <f t="shared" si="3"/>
        <v>249.46382679693178</v>
      </c>
    </row>
    <row r="7" spans="1:18" x14ac:dyDescent="0.25">
      <c r="A7" s="216" t="s">
        <v>63</v>
      </c>
      <c r="B7" s="209" t="s">
        <v>377</v>
      </c>
      <c r="C7" s="197" t="s">
        <v>514</v>
      </c>
      <c r="D7" s="197">
        <v>5</v>
      </c>
      <c r="E7" s="198">
        <f>+D7/$D$12</f>
        <v>0.25</v>
      </c>
      <c r="F7" s="249">
        <f>+$G$12*E7</f>
        <v>103712.88</v>
      </c>
      <c r="H7" s="200">
        <f>+$H$12*J7</f>
        <v>27.75</v>
      </c>
      <c r="I7" s="251">
        <f t="shared" ref="I7:I11" si="4">+F7/H7</f>
        <v>3737.4010810810814</v>
      </c>
      <c r="J7" s="201">
        <f>+F7/$F$12</f>
        <v>0.25</v>
      </c>
      <c r="L7" s="249">
        <f>+J7*$L$12</f>
        <v>130625</v>
      </c>
      <c r="N7" s="249">
        <f>+L7-F7</f>
        <v>26912.119999999995</v>
      </c>
      <c r="P7" s="210">
        <f t="shared" si="2"/>
        <v>7.2007578036594859</v>
      </c>
      <c r="Q7" s="210">
        <f t="shared" si="3"/>
        <v>34.950757803659485</v>
      </c>
    </row>
    <row r="8" spans="1:18" x14ac:dyDescent="0.25">
      <c r="A8" s="216" t="s">
        <v>324</v>
      </c>
      <c r="B8" s="297" t="s">
        <v>486</v>
      </c>
      <c r="C8" s="232" t="s">
        <v>514</v>
      </c>
      <c r="D8" s="197">
        <v>6</v>
      </c>
      <c r="E8" s="198">
        <f>+D8/$D$12</f>
        <v>0.3</v>
      </c>
      <c r="F8" s="249">
        <f>+$G$12*E8</f>
        <v>124455.45600000001</v>
      </c>
      <c r="H8" s="200">
        <f>+$H$12*J8</f>
        <v>33.299999999999997</v>
      </c>
      <c r="I8" s="251">
        <f t="shared" ref="I8" si="5">+F8/H8</f>
        <v>3737.4010810810814</v>
      </c>
      <c r="J8" s="201">
        <f>+F8/$F$12</f>
        <v>0.3</v>
      </c>
      <c r="L8" s="249">
        <f>+J8*$L$12</f>
        <v>156750</v>
      </c>
      <c r="N8" s="249">
        <f>+L8-F8</f>
        <v>32294.543999999994</v>
      </c>
      <c r="P8" s="210">
        <f t="shared" si="2"/>
        <v>8.6409093643913835</v>
      </c>
      <c r="Q8" s="210">
        <f t="shared" si="3"/>
        <v>41.940909364391381</v>
      </c>
    </row>
    <row r="9" spans="1:18" x14ac:dyDescent="0.25">
      <c r="A9" s="216" t="s">
        <v>70</v>
      </c>
      <c r="B9" s="209" t="s">
        <v>378</v>
      </c>
      <c r="C9" s="197" t="s">
        <v>514</v>
      </c>
      <c r="D9" s="197">
        <v>4</v>
      </c>
      <c r="E9" s="198">
        <f t="shared" ref="E9:E11" si="6">+D9/$D$12</f>
        <v>0.2</v>
      </c>
      <c r="F9" s="249">
        <f>+$G$12*E9</f>
        <v>82970.304000000004</v>
      </c>
      <c r="H9" s="200">
        <f>+$H$12*J9</f>
        <v>22.200000000000003</v>
      </c>
      <c r="I9" s="251">
        <f t="shared" si="4"/>
        <v>3737.401081081081</v>
      </c>
      <c r="J9" s="201">
        <f>+F9/$F$12</f>
        <v>0.2</v>
      </c>
      <c r="L9" s="249">
        <f t="shared" ref="L9:L11" si="7">+J9*$L$12</f>
        <v>104500</v>
      </c>
      <c r="N9" s="249">
        <f t="shared" ref="N9:N11" si="8">+L9-F9</f>
        <v>21529.695999999996</v>
      </c>
      <c r="P9" s="210">
        <f t="shared" si="2"/>
        <v>5.7606062429275893</v>
      </c>
      <c r="Q9" s="210">
        <f t="shared" si="3"/>
        <v>27.960606242927593</v>
      </c>
    </row>
    <row r="10" spans="1:18" x14ac:dyDescent="0.25">
      <c r="A10" s="216" t="s">
        <v>75</v>
      </c>
      <c r="B10" s="209" t="s">
        <v>379</v>
      </c>
      <c r="C10" s="197" t="s">
        <v>514</v>
      </c>
      <c r="D10" s="197">
        <v>4</v>
      </c>
      <c r="E10" s="198">
        <f t="shared" si="6"/>
        <v>0.2</v>
      </c>
      <c r="F10" s="249">
        <f>+$G$12*E10</f>
        <v>82970.304000000004</v>
      </c>
      <c r="H10" s="200">
        <f>+$H$12*J10</f>
        <v>22.200000000000003</v>
      </c>
      <c r="I10" s="251">
        <f t="shared" si="4"/>
        <v>3737.401081081081</v>
      </c>
      <c r="J10" s="201">
        <f>+F10/$F$12</f>
        <v>0.2</v>
      </c>
      <c r="L10" s="249">
        <f t="shared" si="7"/>
        <v>104500</v>
      </c>
      <c r="N10" s="249">
        <f t="shared" si="8"/>
        <v>21529.695999999996</v>
      </c>
      <c r="P10" s="210">
        <f t="shared" si="2"/>
        <v>5.7606062429275893</v>
      </c>
      <c r="Q10" s="210">
        <f t="shared" si="3"/>
        <v>27.960606242927593</v>
      </c>
    </row>
    <row r="11" spans="1:18" x14ac:dyDescent="0.25">
      <c r="A11" s="216" t="s">
        <v>78</v>
      </c>
      <c r="B11" s="209" t="s">
        <v>380</v>
      </c>
      <c r="C11" s="197" t="s">
        <v>514</v>
      </c>
      <c r="D11" s="197">
        <v>1</v>
      </c>
      <c r="E11" s="198">
        <f t="shared" si="6"/>
        <v>0.05</v>
      </c>
      <c r="F11" s="249">
        <f>+$G$12*E11</f>
        <v>20742.576000000001</v>
      </c>
      <c r="H11" s="200">
        <f>+$H$12*J11</f>
        <v>5.5500000000000007</v>
      </c>
      <c r="I11" s="251">
        <f t="shared" si="4"/>
        <v>3737.401081081081</v>
      </c>
      <c r="J11" s="201">
        <f>+F11/$F$12</f>
        <v>0.05</v>
      </c>
      <c r="L11" s="249">
        <f t="shared" si="7"/>
        <v>26125</v>
      </c>
      <c r="N11" s="249">
        <f t="shared" si="8"/>
        <v>5382.4239999999991</v>
      </c>
      <c r="P11" s="210">
        <f t="shared" si="2"/>
        <v>1.4401515607318973</v>
      </c>
      <c r="Q11" s="210">
        <f t="shared" si="3"/>
        <v>6.9901515607318983</v>
      </c>
    </row>
    <row r="12" spans="1:18" x14ac:dyDescent="0.25">
      <c r="A12" s="423"/>
      <c r="B12" s="423"/>
      <c r="C12" s="203"/>
      <c r="D12" s="203">
        <f>SUM(D7:D11)</f>
        <v>20</v>
      </c>
      <c r="E12" s="204">
        <f>SUM(E7:E11)</f>
        <v>1</v>
      </c>
      <c r="F12" s="253">
        <f>SUM(F7:F11)</f>
        <v>414851.52</v>
      </c>
      <c r="G12" s="258">
        <v>414851.52</v>
      </c>
      <c r="H12" s="188">
        <v>111</v>
      </c>
      <c r="I12" s="258">
        <f>+G12/H12</f>
        <v>3737.4010810810814</v>
      </c>
      <c r="J12" s="189">
        <f>SUM(J7:J11)</f>
        <v>1</v>
      </c>
      <c r="L12" s="253">
        <v>522500</v>
      </c>
      <c r="N12" s="253">
        <f>+L12-F12</f>
        <v>107648.47999999998</v>
      </c>
      <c r="P12" s="285">
        <f t="shared" si="2"/>
        <v>28.803031214637944</v>
      </c>
      <c r="Q12" s="286">
        <f t="shared" si="3"/>
        <v>139.80303121463794</v>
      </c>
    </row>
    <row r="13" spans="1:18" ht="30" x14ac:dyDescent="0.25">
      <c r="A13" s="214" t="s">
        <v>83</v>
      </c>
      <c r="B13" s="59" t="s">
        <v>84</v>
      </c>
      <c r="C13" s="197" t="s">
        <v>515</v>
      </c>
      <c r="D13" s="197">
        <f>3*1.5</f>
        <v>4.5</v>
      </c>
      <c r="E13" s="198">
        <f t="shared" ref="E13:E19" si="9">+D13/$D$23</f>
        <v>7.1428571428571425E-2</v>
      </c>
      <c r="F13" s="249">
        <f t="shared" ref="F13:F19" si="10">+$G$23*E13</f>
        <v>42490.330714285716</v>
      </c>
      <c r="H13" s="200">
        <f t="shared" ref="H13:H19" si="11">+$H$23*J13</f>
        <v>45</v>
      </c>
      <c r="I13" s="251">
        <f>+F13/H13</f>
        <v>944.22957142857149</v>
      </c>
      <c r="J13" s="201">
        <f t="shared" ref="J13:J19" si="12">+F13/$F$23</f>
        <v>7.1428571428571425E-2</v>
      </c>
      <c r="L13" s="249">
        <f>+J13*$L$23</f>
        <v>76571.07142857142</v>
      </c>
      <c r="N13" s="249">
        <f>+L13-F13</f>
        <v>34080.740714285705</v>
      </c>
      <c r="P13" s="210">
        <f t="shared" si="2"/>
        <v>36.093701940221244</v>
      </c>
      <c r="Q13" s="210">
        <f t="shared" si="3"/>
        <v>81.093701940221251</v>
      </c>
    </row>
    <row r="14" spans="1:18" ht="30" x14ac:dyDescent="0.25">
      <c r="A14" s="214" t="s">
        <v>166</v>
      </c>
      <c r="B14" s="304" t="s">
        <v>167</v>
      </c>
      <c r="C14" s="197" t="s">
        <v>515</v>
      </c>
      <c r="D14" s="197">
        <f>3*1.5</f>
        <v>4.5</v>
      </c>
      <c r="E14" s="198">
        <f t="shared" ref="E14" si="13">+D14/$D$23</f>
        <v>7.1428571428571425E-2</v>
      </c>
      <c r="F14" s="249">
        <f>+$G$23*E14</f>
        <v>42490.330714285716</v>
      </c>
      <c r="H14" s="200">
        <f t="shared" ref="H14" si="14">+$H$23*J14</f>
        <v>45</v>
      </c>
      <c r="I14" s="251">
        <f>+F14/H14</f>
        <v>944.22957142857149</v>
      </c>
      <c r="J14" s="201">
        <f t="shared" ref="J14" si="15">+F14/$F$23</f>
        <v>7.1428571428571425E-2</v>
      </c>
      <c r="L14" s="249">
        <f>+J14*$L$23</f>
        <v>76571.07142857142</v>
      </c>
      <c r="N14" s="249">
        <f>+L14-F14</f>
        <v>34080.740714285705</v>
      </c>
      <c r="P14" s="210">
        <f>+N14/I14</f>
        <v>36.093701940221244</v>
      </c>
      <c r="Q14" s="210">
        <f t="shared" ref="Q14" si="16">+H14+P14</f>
        <v>81.093701940221251</v>
      </c>
    </row>
    <row r="15" spans="1:18" ht="30" x14ac:dyDescent="0.25">
      <c r="A15" s="215" t="s">
        <v>92</v>
      </c>
      <c r="B15" s="59" t="s">
        <v>93</v>
      </c>
      <c r="C15" s="197" t="s">
        <v>515</v>
      </c>
      <c r="D15" s="197">
        <f>3*1.5</f>
        <v>4.5</v>
      </c>
      <c r="E15" s="198">
        <f t="shared" si="9"/>
        <v>7.1428571428571425E-2</v>
      </c>
      <c r="F15" s="249">
        <f t="shared" si="10"/>
        <v>42490.330714285716</v>
      </c>
      <c r="H15" s="200">
        <f t="shared" si="11"/>
        <v>45</v>
      </c>
      <c r="I15" s="251">
        <f>+F15/H15</f>
        <v>944.22957142857149</v>
      </c>
      <c r="J15" s="201">
        <f t="shared" si="12"/>
        <v>7.1428571428571425E-2</v>
      </c>
      <c r="L15" s="249">
        <f t="shared" ref="L15:L22" si="17">+J15*$L$23</f>
        <v>76571.07142857142</v>
      </c>
      <c r="N15" s="249">
        <f t="shared" ref="N15:N22" si="18">+L15-F15</f>
        <v>34080.740714285705</v>
      </c>
      <c r="P15" s="210">
        <f t="shared" si="2"/>
        <v>36.093701940221244</v>
      </c>
      <c r="Q15" s="210">
        <f t="shared" si="3"/>
        <v>81.093701940221251</v>
      </c>
    </row>
    <row r="16" spans="1:18" ht="30" x14ac:dyDescent="0.25">
      <c r="A16" s="214" t="s">
        <v>96</v>
      </c>
      <c r="B16" s="59" t="s">
        <v>97</v>
      </c>
      <c r="C16" s="197" t="s">
        <v>515</v>
      </c>
      <c r="D16" s="197">
        <f>5*3</f>
        <v>15</v>
      </c>
      <c r="E16" s="198">
        <f t="shared" si="9"/>
        <v>0.23809523809523808</v>
      </c>
      <c r="F16" s="249">
        <f t="shared" si="10"/>
        <v>141634.4357142857</v>
      </c>
      <c r="H16" s="200">
        <f t="shared" si="11"/>
        <v>150</v>
      </c>
      <c r="I16" s="251">
        <f t="shared" ref="I16:I22" si="19">+F16/H16</f>
        <v>944.22957142857138</v>
      </c>
      <c r="J16" s="201">
        <f t="shared" si="12"/>
        <v>0.23809523809523808</v>
      </c>
      <c r="L16" s="249">
        <f t="shared" si="17"/>
        <v>255236.90476190473</v>
      </c>
      <c r="N16" s="249">
        <f t="shared" si="18"/>
        <v>113602.46904761903</v>
      </c>
      <c r="P16" s="210">
        <f>+N16/I16</f>
        <v>120.3123398007375</v>
      </c>
      <c r="Q16" s="210">
        <f t="shared" si="3"/>
        <v>270.3123398007375</v>
      </c>
    </row>
    <row r="17" spans="1:17" ht="30" x14ac:dyDescent="0.25">
      <c r="A17" s="214" t="s">
        <v>101</v>
      </c>
      <c r="B17" s="59" t="s">
        <v>102</v>
      </c>
      <c r="C17" s="197" t="s">
        <v>515</v>
      </c>
      <c r="D17" s="197">
        <f>3*1.5</f>
        <v>4.5</v>
      </c>
      <c r="E17" s="198">
        <f t="shared" si="9"/>
        <v>7.1428571428571425E-2</v>
      </c>
      <c r="F17" s="249">
        <f t="shared" si="10"/>
        <v>42490.330714285716</v>
      </c>
      <c r="H17" s="200">
        <f t="shared" si="11"/>
        <v>45</v>
      </c>
      <c r="I17" s="251">
        <f t="shared" si="19"/>
        <v>944.22957142857149</v>
      </c>
      <c r="J17" s="201">
        <f t="shared" si="12"/>
        <v>7.1428571428571425E-2</v>
      </c>
      <c r="L17" s="249">
        <f t="shared" si="17"/>
        <v>76571.07142857142</v>
      </c>
      <c r="N17" s="249">
        <f t="shared" si="18"/>
        <v>34080.740714285705</v>
      </c>
      <c r="P17" s="210">
        <f>+N17/I17</f>
        <v>36.093701940221244</v>
      </c>
      <c r="Q17" s="210">
        <f t="shared" si="3"/>
        <v>81.093701940221251</v>
      </c>
    </row>
    <row r="18" spans="1:17" ht="30" x14ac:dyDescent="0.25">
      <c r="A18" s="215" t="s">
        <v>105</v>
      </c>
      <c r="B18" s="59" t="s">
        <v>106</v>
      </c>
      <c r="C18" s="197" t="s">
        <v>515</v>
      </c>
      <c r="D18" s="197">
        <f t="shared" ref="D18" si="20">3*1.5</f>
        <v>4.5</v>
      </c>
      <c r="E18" s="198">
        <f t="shared" si="9"/>
        <v>7.1428571428571425E-2</v>
      </c>
      <c r="F18" s="249">
        <f t="shared" si="10"/>
        <v>42490.330714285716</v>
      </c>
      <c r="H18" s="200">
        <f t="shared" si="11"/>
        <v>45</v>
      </c>
      <c r="I18" s="251">
        <f t="shared" ref="I18" si="21">+F18/H18</f>
        <v>944.22957142857149</v>
      </c>
      <c r="J18" s="201">
        <f t="shared" si="12"/>
        <v>7.1428571428571425E-2</v>
      </c>
      <c r="L18" s="249">
        <f t="shared" si="17"/>
        <v>76571.07142857142</v>
      </c>
      <c r="N18" s="249">
        <f t="shared" si="18"/>
        <v>34080.740714285705</v>
      </c>
      <c r="P18" s="210">
        <f t="shared" si="2"/>
        <v>36.093701940221244</v>
      </c>
      <c r="Q18" s="210">
        <f t="shared" si="3"/>
        <v>81.093701940221251</v>
      </c>
    </row>
    <row r="19" spans="1:17" ht="30" x14ac:dyDescent="0.25">
      <c r="A19" s="214" t="s">
        <v>538</v>
      </c>
      <c r="B19" s="59" t="s">
        <v>97</v>
      </c>
      <c r="C19" s="197" t="s">
        <v>515</v>
      </c>
      <c r="D19" s="197">
        <f t="shared" ref="D19:D20" si="22">3*1.5</f>
        <v>4.5</v>
      </c>
      <c r="E19" s="198">
        <f t="shared" si="9"/>
        <v>7.1428571428571425E-2</v>
      </c>
      <c r="F19" s="249">
        <f t="shared" si="10"/>
        <v>42490.330714285716</v>
      </c>
      <c r="H19" s="200">
        <f t="shared" si="11"/>
        <v>45</v>
      </c>
      <c r="I19" s="251">
        <f t="shared" si="19"/>
        <v>944.22957142857149</v>
      </c>
      <c r="J19" s="201">
        <f t="shared" si="12"/>
        <v>7.1428571428571425E-2</v>
      </c>
      <c r="L19" s="249">
        <f t="shared" si="17"/>
        <v>76571.07142857142</v>
      </c>
      <c r="N19" s="249">
        <f t="shared" si="18"/>
        <v>34080.740714285705</v>
      </c>
      <c r="P19" s="210">
        <f t="shared" si="2"/>
        <v>36.093701940221244</v>
      </c>
      <c r="Q19" s="210">
        <f t="shared" si="3"/>
        <v>81.093701940221251</v>
      </c>
    </row>
    <row r="20" spans="1:17" ht="30" x14ac:dyDescent="0.25">
      <c r="A20" s="215" t="s">
        <v>110</v>
      </c>
      <c r="B20" s="59" t="s">
        <v>106</v>
      </c>
      <c r="C20" s="197" t="s">
        <v>515</v>
      </c>
      <c r="D20" s="197">
        <f t="shared" si="22"/>
        <v>4.5</v>
      </c>
      <c r="E20" s="198">
        <f t="shared" ref="E20:E21" si="23">+D20/$D$23</f>
        <v>7.1428571428571425E-2</v>
      </c>
      <c r="F20" s="249">
        <f t="shared" ref="F20:F21" si="24">+$G$23*E20</f>
        <v>42490.330714285716</v>
      </c>
      <c r="H20" s="200">
        <f t="shared" ref="H20:H21" si="25">+$H$23*J20</f>
        <v>45</v>
      </c>
      <c r="I20" s="251">
        <f t="shared" ref="I20:I21" si="26">+F20/H20</f>
        <v>944.22957142857149</v>
      </c>
      <c r="J20" s="201">
        <f t="shared" ref="J20:J21" si="27">+F20/$F$23</f>
        <v>7.1428571428571425E-2</v>
      </c>
      <c r="L20" s="249">
        <f t="shared" si="17"/>
        <v>76571.07142857142</v>
      </c>
      <c r="N20" s="249">
        <f t="shared" si="18"/>
        <v>34080.740714285705</v>
      </c>
      <c r="P20" s="210">
        <f t="shared" si="2"/>
        <v>36.093701940221244</v>
      </c>
      <c r="Q20" s="210">
        <f t="shared" si="3"/>
        <v>81.093701940221251</v>
      </c>
    </row>
    <row r="21" spans="1:17" x14ac:dyDescent="0.25">
      <c r="A21" s="215" t="s">
        <v>112</v>
      </c>
      <c r="B21" s="59" t="s">
        <v>113</v>
      </c>
      <c r="C21" s="197" t="s">
        <v>515</v>
      </c>
      <c r="D21" s="197">
        <f t="shared" ref="D21" si="28">3*1.5</f>
        <v>4.5</v>
      </c>
      <c r="E21" s="198">
        <f t="shared" si="23"/>
        <v>7.1428571428571425E-2</v>
      </c>
      <c r="F21" s="249">
        <f t="shared" si="24"/>
        <v>42490.330714285716</v>
      </c>
      <c r="H21" s="200">
        <f t="shared" si="25"/>
        <v>45</v>
      </c>
      <c r="I21" s="251">
        <f t="shared" si="26"/>
        <v>944.22957142857149</v>
      </c>
      <c r="J21" s="201">
        <f t="shared" si="27"/>
        <v>7.1428571428571425E-2</v>
      </c>
      <c r="L21" s="249">
        <f t="shared" si="17"/>
        <v>76571.07142857142</v>
      </c>
      <c r="N21" s="249">
        <f t="shared" si="18"/>
        <v>34080.740714285705</v>
      </c>
      <c r="P21" s="210">
        <f t="shared" si="2"/>
        <v>36.093701940221244</v>
      </c>
      <c r="Q21" s="210">
        <f t="shared" si="3"/>
        <v>81.093701940221251</v>
      </c>
    </row>
    <row r="22" spans="1:17" x14ac:dyDescent="0.25">
      <c r="A22" s="214" t="s">
        <v>114</v>
      </c>
      <c r="B22" s="59" t="s">
        <v>97</v>
      </c>
      <c r="C22" s="197" t="s">
        <v>515</v>
      </c>
      <c r="D22" s="197">
        <f>4*3</f>
        <v>12</v>
      </c>
      <c r="E22" s="198">
        <f>+D22/$D$23</f>
        <v>0.19047619047619047</v>
      </c>
      <c r="F22" s="249">
        <f>+$G$23*E22</f>
        <v>113307.54857142856</v>
      </c>
      <c r="H22" s="200">
        <f>+$H$23*J22</f>
        <v>120</v>
      </c>
      <c r="I22" s="251">
        <f t="shared" si="19"/>
        <v>944.22957142857138</v>
      </c>
      <c r="J22" s="201">
        <f>+F22/$F$23</f>
        <v>0.19047619047619047</v>
      </c>
      <c r="L22" s="249">
        <f t="shared" si="17"/>
        <v>204189.52380952379</v>
      </c>
      <c r="N22" s="249">
        <f t="shared" si="18"/>
        <v>90881.975238095227</v>
      </c>
      <c r="P22" s="210">
        <f t="shared" si="2"/>
        <v>96.249871840590018</v>
      </c>
      <c r="Q22" s="210">
        <f t="shared" si="3"/>
        <v>216.24987184059</v>
      </c>
    </row>
    <row r="23" spans="1:17" ht="16.5" customHeight="1" x14ac:dyDescent="0.25">
      <c r="A23" s="424"/>
      <c r="B23" s="424"/>
      <c r="C23" s="206"/>
      <c r="D23" s="203">
        <f>SUM(D13:D22)</f>
        <v>63</v>
      </c>
      <c r="E23" s="204">
        <f>SUM(E13:E22)</f>
        <v>0.99999999999999978</v>
      </c>
      <c r="F23" s="253">
        <f>SUM(F13:F22)</f>
        <v>594864.63</v>
      </c>
      <c r="G23" s="258">
        <v>594864.63</v>
      </c>
      <c r="H23" s="188">
        <v>630</v>
      </c>
      <c r="I23" s="258">
        <f>+G23/H23</f>
        <v>944.22957142857149</v>
      </c>
      <c r="J23" s="189">
        <f>SUM(J13:J22)</f>
        <v>0.99999999999999978</v>
      </c>
      <c r="L23" s="253">
        <v>1071995</v>
      </c>
      <c r="N23" s="253">
        <f>+L23-F23</f>
        <v>477130.37</v>
      </c>
      <c r="P23" s="285">
        <f>+N23/I23</f>
        <v>505.31182716309758</v>
      </c>
      <c r="Q23" s="286">
        <f t="shared" si="3"/>
        <v>1135.3118271630976</v>
      </c>
    </row>
    <row r="24" spans="1:17" x14ac:dyDescent="0.25">
      <c r="A24" s="214" t="s">
        <v>124</v>
      </c>
      <c r="B24" s="59" t="s">
        <v>524</v>
      </c>
      <c r="C24" s="197" t="s">
        <v>517</v>
      </c>
      <c r="D24" s="197">
        <v>1</v>
      </c>
      <c r="E24" s="198">
        <f>+D24/$D$27</f>
        <v>0.33333333333333331</v>
      </c>
      <c r="F24" s="249">
        <f>+E24*$G$27</f>
        <v>9877.36</v>
      </c>
      <c r="H24" s="200">
        <f>+J24*$H$27</f>
        <v>6</v>
      </c>
      <c r="I24" s="251">
        <f t="shared" ref="I24:I26" si="29">+F24/H24</f>
        <v>1646.2266666666667</v>
      </c>
      <c r="J24" s="201">
        <f t="shared" ref="J24:J26" si="30">+F24/$F$27</f>
        <v>0.33333333333333331</v>
      </c>
      <c r="L24" s="249">
        <f>+J24*$L$27</f>
        <v>10435.333333333332</v>
      </c>
      <c r="N24" s="249">
        <f>+L24-F24</f>
        <v>557.97333333333154</v>
      </c>
      <c r="P24" s="210">
        <f t="shared" si="2"/>
        <v>0.33894076959835312</v>
      </c>
      <c r="Q24" s="210">
        <f t="shared" si="3"/>
        <v>6.3389407695983531</v>
      </c>
    </row>
    <row r="25" spans="1:17" x14ac:dyDescent="0.25">
      <c r="A25" s="214" t="s">
        <v>125</v>
      </c>
      <c r="B25" s="59" t="s">
        <v>524</v>
      </c>
      <c r="C25" s="197" t="s">
        <v>517</v>
      </c>
      <c r="D25" s="197">
        <v>1</v>
      </c>
      <c r="E25" s="198">
        <f>+D25/$D$27</f>
        <v>0.33333333333333331</v>
      </c>
      <c r="F25" s="249">
        <f>+E25*$G$27</f>
        <v>9877.36</v>
      </c>
      <c r="H25" s="200">
        <f>+J25*$H$27</f>
        <v>6</v>
      </c>
      <c r="I25" s="251">
        <f t="shared" si="29"/>
        <v>1646.2266666666667</v>
      </c>
      <c r="J25" s="201">
        <f t="shared" si="30"/>
        <v>0.33333333333333331</v>
      </c>
      <c r="L25" s="249">
        <f t="shared" ref="L25:L26" si="31">+J25*$L$27</f>
        <v>10435.333333333332</v>
      </c>
      <c r="N25" s="249">
        <f t="shared" ref="N25:N26" si="32">+L25-F25</f>
        <v>557.97333333333154</v>
      </c>
      <c r="P25" s="210">
        <f t="shared" si="2"/>
        <v>0.33894076959835312</v>
      </c>
      <c r="Q25" s="210">
        <f t="shared" si="3"/>
        <v>6.3389407695983531</v>
      </c>
    </row>
    <row r="26" spans="1:17" x14ac:dyDescent="0.25">
      <c r="A26" s="214" t="s">
        <v>126</v>
      </c>
      <c r="B26" s="59" t="s">
        <v>524</v>
      </c>
      <c r="C26" s="197" t="s">
        <v>517</v>
      </c>
      <c r="D26" s="197">
        <v>1</v>
      </c>
      <c r="E26" s="198">
        <f>+D26/$D$27</f>
        <v>0.33333333333333331</v>
      </c>
      <c r="F26" s="249">
        <f>+E26*$G$27</f>
        <v>9877.36</v>
      </c>
      <c r="H26" s="200">
        <f>+J26*$H$27</f>
        <v>6</v>
      </c>
      <c r="I26" s="251">
        <f t="shared" si="29"/>
        <v>1646.2266666666667</v>
      </c>
      <c r="J26" s="201">
        <f t="shared" si="30"/>
        <v>0.33333333333333331</v>
      </c>
      <c r="L26" s="249">
        <f t="shared" si="31"/>
        <v>10435.333333333332</v>
      </c>
      <c r="N26" s="249">
        <f t="shared" si="32"/>
        <v>557.97333333333154</v>
      </c>
      <c r="P26" s="210">
        <f t="shared" si="2"/>
        <v>0.33894076959835312</v>
      </c>
      <c r="Q26" s="210">
        <f t="shared" si="3"/>
        <v>6.3389407695983531</v>
      </c>
    </row>
    <row r="27" spans="1:17" x14ac:dyDescent="0.25">
      <c r="A27" s="423"/>
      <c r="B27" s="423"/>
      <c r="C27" s="203"/>
      <c r="D27" s="203">
        <f>SUM(D24:D26)</f>
        <v>3</v>
      </c>
      <c r="E27" s="204">
        <f>SUM(E24:E26)</f>
        <v>1</v>
      </c>
      <c r="F27" s="253">
        <f>SUM(F24:F26)</f>
        <v>29632.080000000002</v>
      </c>
      <c r="G27" s="258">
        <v>29632.080000000002</v>
      </c>
      <c r="H27" s="188">
        <v>18</v>
      </c>
      <c r="I27" s="258">
        <f>+G27/H27</f>
        <v>1646.2266666666667</v>
      </c>
      <c r="J27" s="189">
        <f>SUM(J24:J26)</f>
        <v>1</v>
      </c>
      <c r="L27" s="253">
        <v>31306</v>
      </c>
      <c r="N27" s="253">
        <f>+L27-F27</f>
        <v>1673.9199999999983</v>
      </c>
      <c r="P27" s="285">
        <f t="shared" si="2"/>
        <v>1.0168223087950616</v>
      </c>
      <c r="Q27" s="286">
        <f t="shared" si="3"/>
        <v>19.01682230879506</v>
      </c>
    </row>
    <row r="28" spans="1:17" ht="45" x14ac:dyDescent="0.25">
      <c r="A28" s="205" t="s">
        <v>128</v>
      </c>
      <c r="B28" s="57" t="s">
        <v>129</v>
      </c>
      <c r="C28" s="197" t="s">
        <v>518</v>
      </c>
      <c r="D28" s="197">
        <v>2</v>
      </c>
      <c r="E28" s="198">
        <f t="shared" ref="E28:E33" si="33">+D28/$D$34</f>
        <v>0.125</v>
      </c>
      <c r="F28" s="249">
        <f t="shared" ref="F28:F33" si="34">+E28*$G$34</f>
        <v>16723.162499999999</v>
      </c>
      <c r="H28" s="200">
        <f t="shared" ref="H28:H33" si="35">+J28*$H$34</f>
        <v>5.8749999999999991</v>
      </c>
      <c r="I28" s="251">
        <f>+F28/H28</f>
        <v>2846.4957446808512</v>
      </c>
      <c r="J28" s="201">
        <f t="shared" ref="J28:J33" si="36">+F28/$F$34</f>
        <v>0.12499999999999997</v>
      </c>
      <c r="L28" s="249">
        <f>+J28*$L$34</f>
        <v>25147.249999999993</v>
      </c>
      <c r="N28" s="249">
        <f>+L28-F28</f>
        <v>8424.0874999999942</v>
      </c>
      <c r="P28" s="210">
        <f t="shared" si="2"/>
        <v>2.9594590175452735</v>
      </c>
      <c r="Q28" s="210">
        <f t="shared" si="3"/>
        <v>8.8344590175452726</v>
      </c>
    </row>
    <row r="29" spans="1:17" ht="30" x14ac:dyDescent="0.25">
      <c r="A29" s="196" t="s">
        <v>126</v>
      </c>
      <c r="B29" s="59" t="s">
        <v>539</v>
      </c>
      <c r="C29" s="197" t="s">
        <v>518</v>
      </c>
      <c r="D29" s="197">
        <v>2</v>
      </c>
      <c r="E29" s="198">
        <f t="shared" si="33"/>
        <v>0.125</v>
      </c>
      <c r="F29" s="249">
        <f t="shared" si="34"/>
        <v>16723.162499999999</v>
      </c>
      <c r="H29" s="200">
        <f t="shared" si="35"/>
        <v>5.8749999999999991</v>
      </c>
      <c r="I29" s="251">
        <f t="shared" ref="I29:I32" si="37">+F29/H29</f>
        <v>2846.4957446808512</v>
      </c>
      <c r="J29" s="201">
        <f t="shared" si="36"/>
        <v>0.12499999999999997</v>
      </c>
      <c r="L29" s="249">
        <f t="shared" ref="L29:L33" si="38">+J29*$L$34</f>
        <v>25147.249999999993</v>
      </c>
      <c r="N29" s="249">
        <f t="shared" ref="N29:N33" si="39">+L29-F29</f>
        <v>8424.0874999999942</v>
      </c>
      <c r="P29" s="210">
        <f t="shared" si="2"/>
        <v>2.9594590175452735</v>
      </c>
      <c r="Q29" s="210">
        <f t="shared" si="3"/>
        <v>8.8344590175452726</v>
      </c>
    </row>
    <row r="30" spans="1:17" ht="45" x14ac:dyDescent="0.25">
      <c r="A30" s="196" t="s">
        <v>138</v>
      </c>
      <c r="B30" s="59" t="s">
        <v>139</v>
      </c>
      <c r="C30" s="197" t="s">
        <v>518</v>
      </c>
      <c r="D30" s="197">
        <v>6</v>
      </c>
      <c r="E30" s="198">
        <f t="shared" si="33"/>
        <v>0.375</v>
      </c>
      <c r="F30" s="249">
        <f t="shared" si="34"/>
        <v>50169.487499999996</v>
      </c>
      <c r="H30" s="200">
        <f t="shared" si="35"/>
        <v>17.624999999999996</v>
      </c>
      <c r="I30" s="251">
        <f t="shared" si="37"/>
        <v>2846.4957446808512</v>
      </c>
      <c r="J30" s="201">
        <f t="shared" si="36"/>
        <v>0.37499999999999994</v>
      </c>
      <c r="L30" s="249">
        <f t="shared" si="38"/>
        <v>75441.749999999985</v>
      </c>
      <c r="N30" s="249">
        <f t="shared" si="39"/>
        <v>25272.26249999999</v>
      </c>
      <c r="P30" s="210">
        <f t="shared" si="2"/>
        <v>8.8783770526358232</v>
      </c>
      <c r="Q30" s="210">
        <f t="shared" si="3"/>
        <v>26.50337705263582</v>
      </c>
    </row>
    <row r="31" spans="1:17" ht="45" x14ac:dyDescent="0.25">
      <c r="A31" s="196" t="s">
        <v>519</v>
      </c>
      <c r="B31" s="59" t="s">
        <v>144</v>
      </c>
      <c r="C31" s="197" t="s">
        <v>518</v>
      </c>
      <c r="D31" s="197">
        <v>2</v>
      </c>
      <c r="E31" s="198">
        <f t="shared" si="33"/>
        <v>0.125</v>
      </c>
      <c r="F31" s="249">
        <f t="shared" si="34"/>
        <v>16723.162499999999</v>
      </c>
      <c r="H31" s="200">
        <f t="shared" si="35"/>
        <v>5.8749999999999991</v>
      </c>
      <c r="I31" s="251">
        <f t="shared" si="37"/>
        <v>2846.4957446808512</v>
      </c>
      <c r="J31" s="201">
        <f t="shared" si="36"/>
        <v>0.12499999999999997</v>
      </c>
      <c r="L31" s="249">
        <f t="shared" si="38"/>
        <v>25147.249999999993</v>
      </c>
      <c r="N31" s="249">
        <f t="shared" si="39"/>
        <v>8424.0874999999942</v>
      </c>
      <c r="P31" s="210">
        <f t="shared" si="2"/>
        <v>2.9594590175452735</v>
      </c>
      <c r="Q31" s="210">
        <f t="shared" si="3"/>
        <v>8.8344590175452726</v>
      </c>
    </row>
    <row r="32" spans="1:17" x14ac:dyDescent="0.25">
      <c r="A32" s="196" t="s">
        <v>520</v>
      </c>
      <c r="B32" s="162"/>
      <c r="C32" s="197" t="s">
        <v>518</v>
      </c>
      <c r="D32" s="197">
        <v>2</v>
      </c>
      <c r="E32" s="198">
        <f t="shared" si="33"/>
        <v>0.125</v>
      </c>
      <c r="F32" s="249">
        <f t="shared" si="34"/>
        <v>16723.162499999999</v>
      </c>
      <c r="H32" s="200">
        <f t="shared" si="35"/>
        <v>5.8749999999999991</v>
      </c>
      <c r="I32" s="251">
        <f t="shared" si="37"/>
        <v>2846.4957446808512</v>
      </c>
      <c r="J32" s="201">
        <f t="shared" si="36"/>
        <v>0.12499999999999997</v>
      </c>
      <c r="L32" s="249">
        <f t="shared" si="38"/>
        <v>25147.249999999993</v>
      </c>
      <c r="N32" s="249">
        <f t="shared" si="39"/>
        <v>8424.0874999999942</v>
      </c>
      <c r="P32" s="210">
        <f t="shared" si="2"/>
        <v>2.9594590175452735</v>
      </c>
      <c r="Q32" s="210">
        <f t="shared" si="3"/>
        <v>8.8344590175452726</v>
      </c>
    </row>
    <row r="33" spans="1:17" ht="75.75" thickBot="1" x14ac:dyDescent="0.3">
      <c r="A33" s="212" t="s">
        <v>146</v>
      </c>
      <c r="B33" s="61" t="s">
        <v>147</v>
      </c>
      <c r="C33" s="197" t="s">
        <v>518</v>
      </c>
      <c r="D33" s="197">
        <v>2</v>
      </c>
      <c r="E33" s="198">
        <f t="shared" si="33"/>
        <v>0.125</v>
      </c>
      <c r="F33" s="249">
        <f t="shared" si="34"/>
        <v>16723.162499999999</v>
      </c>
      <c r="H33" s="200">
        <f t="shared" si="35"/>
        <v>5.8749999999999991</v>
      </c>
      <c r="I33" s="251">
        <f t="shared" ref="I33" si="40">+F33/H33</f>
        <v>2846.4957446808512</v>
      </c>
      <c r="J33" s="201">
        <f t="shared" si="36"/>
        <v>0.12499999999999997</v>
      </c>
      <c r="L33" s="249">
        <f t="shared" si="38"/>
        <v>25147.249999999993</v>
      </c>
      <c r="N33" s="249">
        <f t="shared" si="39"/>
        <v>8424.0874999999942</v>
      </c>
      <c r="P33" s="210">
        <f t="shared" si="2"/>
        <v>2.9594590175452735</v>
      </c>
      <c r="Q33" s="210">
        <f t="shared" si="3"/>
        <v>8.8344590175452726</v>
      </c>
    </row>
    <row r="34" spans="1:17" ht="15.75" thickBot="1" x14ac:dyDescent="0.3">
      <c r="A34" s="421"/>
      <c r="B34" s="422"/>
      <c r="C34" s="203"/>
      <c r="D34" s="203">
        <f>SUM(D28:D33)</f>
        <v>16</v>
      </c>
      <c r="E34" s="204">
        <f>SUM(E28:E33)</f>
        <v>1</v>
      </c>
      <c r="F34" s="253">
        <f>SUM(F28:F33)</f>
        <v>133785.30000000002</v>
      </c>
      <c r="G34" s="258">
        <v>133785.29999999999</v>
      </c>
      <c r="H34" s="188">
        <v>47</v>
      </c>
      <c r="I34" s="258">
        <f>+G34/H34</f>
        <v>2846.4957446808507</v>
      </c>
      <c r="J34" s="189">
        <f>SUM(J28:J33)</f>
        <v>0.99999999999999989</v>
      </c>
      <c r="L34" s="253">
        <v>201178</v>
      </c>
      <c r="N34" s="253">
        <f>+L34-F34</f>
        <v>67392.699999999983</v>
      </c>
      <c r="P34" s="285">
        <f t="shared" si="2"/>
        <v>23.675672140362202</v>
      </c>
      <c r="Q34" s="286">
        <f t="shared" si="3"/>
        <v>70.675672140362195</v>
      </c>
    </row>
    <row r="35" spans="1:17" x14ac:dyDescent="0.25">
      <c r="A35" s="207" t="s">
        <v>126</v>
      </c>
      <c r="B35" s="67" t="s">
        <v>149</v>
      </c>
      <c r="C35" s="197" t="s">
        <v>521</v>
      </c>
      <c r="D35" s="197">
        <f>3*1.5</f>
        <v>4.5</v>
      </c>
      <c r="E35" s="198">
        <f>+D35/$D$40</f>
        <v>0.36</v>
      </c>
      <c r="F35" s="291">
        <f>+E35*$G$40</f>
        <v>95745.599999999991</v>
      </c>
      <c r="H35" s="200">
        <f>+J35*$H$40</f>
        <v>29.160000000000004</v>
      </c>
      <c r="I35" s="251">
        <f>+F35/H35</f>
        <v>3283.4567901234559</v>
      </c>
      <c r="J35" s="201">
        <f>+F35/$F$40</f>
        <v>0.36000000000000004</v>
      </c>
      <c r="L35" s="249">
        <f>+J35*$L$40</f>
        <v>190446.12000000002</v>
      </c>
      <c r="N35" s="249">
        <f>+L35-F35</f>
        <v>94700.520000000033</v>
      </c>
      <c r="P35" s="210">
        <f>+N35/I35</f>
        <v>28.841713490750507</v>
      </c>
      <c r="Q35" s="210">
        <f t="shared" si="3"/>
        <v>58.001713490750511</v>
      </c>
    </row>
    <row r="36" spans="1:17" ht="30" x14ac:dyDescent="0.25">
      <c r="A36" s="214" t="s">
        <v>166</v>
      </c>
      <c r="B36" s="304" t="s">
        <v>167</v>
      </c>
      <c r="C36" s="197" t="s">
        <v>521</v>
      </c>
      <c r="D36" s="197">
        <f>3*1.5</f>
        <v>4.5</v>
      </c>
      <c r="E36" s="198">
        <f>+D36/$D$40</f>
        <v>0.36</v>
      </c>
      <c r="F36" s="291">
        <f>+E36*$G$40</f>
        <v>95745.599999999991</v>
      </c>
      <c r="H36" s="200">
        <f>+J36*$H$40</f>
        <v>29.160000000000004</v>
      </c>
      <c r="I36" s="251">
        <f>+F36/H36</f>
        <v>3283.4567901234559</v>
      </c>
      <c r="J36" s="201">
        <f>+F36/$F$40</f>
        <v>0.36000000000000004</v>
      </c>
      <c r="L36" s="249">
        <f>+J36*$L$40</f>
        <v>190446.12000000002</v>
      </c>
      <c r="N36" s="249">
        <f>+L36-F36</f>
        <v>94700.520000000033</v>
      </c>
      <c r="P36" s="210">
        <f>+N36/I36</f>
        <v>28.841713490750507</v>
      </c>
      <c r="Q36" s="210">
        <f t="shared" ref="Q36" si="41">+H36+P36</f>
        <v>58.001713490750511</v>
      </c>
    </row>
    <row r="37" spans="1:17" ht="30" x14ac:dyDescent="0.25">
      <c r="A37" s="211" t="s">
        <v>155</v>
      </c>
      <c r="B37" s="68" t="s">
        <v>156</v>
      </c>
      <c r="C37" s="197" t="s">
        <v>521</v>
      </c>
      <c r="D37" s="197">
        <v>1.5</v>
      </c>
      <c r="E37" s="198">
        <f>+D37/$D$40</f>
        <v>0.12</v>
      </c>
      <c r="F37" s="291">
        <f>+E37*$G$40</f>
        <v>31915.199999999997</v>
      </c>
      <c r="H37" s="200">
        <f>+J37*$H$40</f>
        <v>9.7200000000000006</v>
      </c>
      <c r="I37" s="251">
        <f>+F37/H37</f>
        <v>3283.4567901234564</v>
      </c>
      <c r="J37" s="201">
        <f>+F37/$F$40</f>
        <v>0.12000000000000001</v>
      </c>
      <c r="L37" s="249">
        <f>+J37*$L$40</f>
        <v>63482.040000000008</v>
      </c>
      <c r="N37" s="249">
        <f t="shared" ref="N37:N39" si="42">+L37-F37</f>
        <v>31566.840000000011</v>
      </c>
      <c r="P37" s="210">
        <f t="shared" si="2"/>
        <v>9.6139044969168346</v>
      </c>
      <c r="Q37" s="210">
        <f t="shared" si="3"/>
        <v>19.333904496916837</v>
      </c>
    </row>
    <row r="38" spans="1:17" ht="30" x14ac:dyDescent="0.25">
      <c r="A38" s="196" t="s">
        <v>158</v>
      </c>
      <c r="B38" s="68" t="s">
        <v>159</v>
      </c>
      <c r="C38" s="197" t="s">
        <v>521</v>
      </c>
      <c r="D38" s="197">
        <v>1</v>
      </c>
      <c r="E38" s="198">
        <f>+D38/$D$40</f>
        <v>0.08</v>
      </c>
      <c r="F38" s="291">
        <f>+E38*$G$40</f>
        <v>21276.799999999999</v>
      </c>
      <c r="H38" s="200">
        <f>+J38*$H$40</f>
        <v>6.4800000000000013</v>
      </c>
      <c r="I38" s="251">
        <f t="shared" ref="I38:I39" si="43">+F38/H38</f>
        <v>3283.4567901234559</v>
      </c>
      <c r="J38" s="201">
        <f>+F38/$F$40</f>
        <v>8.0000000000000016E-2</v>
      </c>
      <c r="L38" s="249">
        <f>+J38*$L$40</f>
        <v>42321.360000000008</v>
      </c>
      <c r="N38" s="249">
        <f t="shared" si="42"/>
        <v>21044.560000000009</v>
      </c>
      <c r="P38" s="210">
        <f t="shared" si="2"/>
        <v>6.4092696646112239</v>
      </c>
      <c r="Q38" s="210">
        <f t="shared" si="3"/>
        <v>12.889269664611225</v>
      </c>
    </row>
    <row r="39" spans="1:17" x14ac:dyDescent="0.25">
      <c r="A39" s="196" t="s">
        <v>54</v>
      </c>
      <c r="B39" s="68" t="s">
        <v>163</v>
      </c>
      <c r="C39" s="197" t="s">
        <v>521</v>
      </c>
      <c r="D39" s="197">
        <v>1</v>
      </c>
      <c r="E39" s="198">
        <f>+D39/$D$40</f>
        <v>0.08</v>
      </c>
      <c r="F39" s="291">
        <f>+E39*$G$40</f>
        <v>21276.799999999999</v>
      </c>
      <c r="H39" s="200">
        <f>+J39*$H$40</f>
        <v>6.4800000000000013</v>
      </c>
      <c r="I39" s="251">
        <f t="shared" si="43"/>
        <v>3283.4567901234559</v>
      </c>
      <c r="J39" s="201">
        <f>+F39/$F$40</f>
        <v>8.0000000000000016E-2</v>
      </c>
      <c r="L39" s="249">
        <f>+J39*$L$40</f>
        <v>42321.360000000008</v>
      </c>
      <c r="N39" s="249">
        <f t="shared" si="42"/>
        <v>21044.560000000009</v>
      </c>
      <c r="P39" s="210">
        <f t="shared" si="2"/>
        <v>6.4092696646112239</v>
      </c>
      <c r="Q39" s="210">
        <f t="shared" si="3"/>
        <v>12.889269664611225</v>
      </c>
    </row>
    <row r="40" spans="1:17" ht="16.5" customHeight="1" x14ac:dyDescent="0.25">
      <c r="A40" s="420"/>
      <c r="B40" s="420"/>
      <c r="C40" s="203"/>
      <c r="D40" s="203">
        <f>SUM(D35:D39)</f>
        <v>12.5</v>
      </c>
      <c r="E40" s="204">
        <f>SUM(E35:E39)</f>
        <v>0.99999999999999989</v>
      </c>
      <c r="F40" s="253">
        <f>SUM(F35:F39)</f>
        <v>265959.99999999994</v>
      </c>
      <c r="G40" s="258">
        <v>265960</v>
      </c>
      <c r="H40" s="188">
        <v>81</v>
      </c>
      <c r="I40" s="258">
        <f>+G40/H40</f>
        <v>3283.4567901234568</v>
      </c>
      <c r="J40" s="189">
        <f>SUM(J35:J39)</f>
        <v>1.0000000000000002</v>
      </c>
      <c r="L40" s="253">
        <v>529017</v>
      </c>
      <c r="N40" s="253">
        <f>+L40-F40</f>
        <v>263057.00000000006</v>
      </c>
      <c r="P40" s="285">
        <f t="shared" si="2"/>
        <v>80.115870807640263</v>
      </c>
      <c r="Q40" s="286">
        <f t="shared" si="3"/>
        <v>161.11587080764025</v>
      </c>
    </row>
    <row r="41" spans="1:17" x14ac:dyDescent="0.25">
      <c r="A41" s="214" t="s">
        <v>124</v>
      </c>
      <c r="B41" s="59" t="s">
        <v>524</v>
      </c>
      <c r="C41" s="197" t="s">
        <v>522</v>
      </c>
      <c r="D41" s="197">
        <v>1</v>
      </c>
      <c r="E41" s="198">
        <f>+D41/$D$44</f>
        <v>0.33333333333333331</v>
      </c>
      <c r="F41" s="249">
        <f>+E41*$G$44</f>
        <v>2499.5966666666664</v>
      </c>
      <c r="H41" s="200">
        <f t="shared" ref="H41:H43" si="44">+J41*$H$44</f>
        <v>1</v>
      </c>
      <c r="I41" s="251">
        <f t="shared" ref="I41:I43" si="45">+F41/H41</f>
        <v>2499.5966666666664</v>
      </c>
      <c r="J41" s="201">
        <f t="shared" ref="J41:J43" si="46">+F41/$F$44</f>
        <v>0.33333333333333331</v>
      </c>
      <c r="L41" s="249">
        <f>+J41*$L$44</f>
        <v>4478.6666666666661</v>
      </c>
      <c r="N41" s="249">
        <f>+L41-F41</f>
        <v>1979.0699999999997</v>
      </c>
      <c r="P41" s="210">
        <f t="shared" si="2"/>
        <v>0.79175573659217013</v>
      </c>
      <c r="Q41" s="210">
        <f t="shared" si="3"/>
        <v>1.7917557365921701</v>
      </c>
    </row>
    <row r="42" spans="1:17" x14ac:dyDescent="0.25">
      <c r="A42" s="214" t="s">
        <v>125</v>
      </c>
      <c r="B42" s="59" t="s">
        <v>524</v>
      </c>
      <c r="C42" s="197" t="s">
        <v>522</v>
      </c>
      <c r="D42" s="197">
        <v>1</v>
      </c>
      <c r="E42" s="198">
        <f t="shared" ref="E42:E43" si="47">+D42/$D$44</f>
        <v>0.33333333333333331</v>
      </c>
      <c r="F42" s="249">
        <f>+E42*$G$44</f>
        <v>2499.5966666666664</v>
      </c>
      <c r="H42" s="200">
        <f t="shared" si="44"/>
        <v>1</v>
      </c>
      <c r="I42" s="251">
        <f t="shared" si="45"/>
        <v>2499.5966666666664</v>
      </c>
      <c r="J42" s="201">
        <f t="shared" si="46"/>
        <v>0.33333333333333331</v>
      </c>
      <c r="L42" s="249">
        <f t="shared" ref="L42" si="48">+J42*$L$44</f>
        <v>4478.6666666666661</v>
      </c>
      <c r="N42" s="249">
        <f t="shared" ref="N42" si="49">+L42-F42</f>
        <v>1979.0699999999997</v>
      </c>
      <c r="P42" s="210">
        <f t="shared" si="2"/>
        <v>0.79175573659217013</v>
      </c>
      <c r="Q42" s="210">
        <f t="shared" si="3"/>
        <v>1.7917557365921701</v>
      </c>
    </row>
    <row r="43" spans="1:17" x14ac:dyDescent="0.25">
      <c r="A43" s="214" t="s">
        <v>126</v>
      </c>
      <c r="B43" s="59" t="s">
        <v>524</v>
      </c>
      <c r="C43" s="197" t="s">
        <v>522</v>
      </c>
      <c r="D43" s="197">
        <v>1</v>
      </c>
      <c r="E43" s="198">
        <f t="shared" si="47"/>
        <v>0.33333333333333331</v>
      </c>
      <c r="F43" s="249">
        <f>+E43*$G$44</f>
        <v>2499.5966666666664</v>
      </c>
      <c r="H43" s="200">
        <f t="shared" si="44"/>
        <v>1</v>
      </c>
      <c r="I43" s="251">
        <f t="shared" si="45"/>
        <v>2499.5966666666664</v>
      </c>
      <c r="J43" s="201">
        <f t="shared" si="46"/>
        <v>0.33333333333333331</v>
      </c>
      <c r="L43" s="249">
        <f>+J43*$L$44</f>
        <v>4478.6666666666661</v>
      </c>
      <c r="N43" s="249">
        <f>+L43-F43</f>
        <v>1979.0699999999997</v>
      </c>
      <c r="P43" s="210">
        <f t="shared" si="2"/>
        <v>0.79175573659217013</v>
      </c>
      <c r="Q43" s="210">
        <f t="shared" si="3"/>
        <v>1.7917557365921701</v>
      </c>
    </row>
    <row r="44" spans="1:17" x14ac:dyDescent="0.25">
      <c r="A44" s="420"/>
      <c r="B44" s="420"/>
      <c r="C44" s="203"/>
      <c r="D44" s="203">
        <f>SUM(D41:D43)</f>
        <v>3</v>
      </c>
      <c r="E44" s="204">
        <f>SUM(E41:E43)</f>
        <v>1</v>
      </c>
      <c r="F44" s="253">
        <f>SUM(F41:F43)</f>
        <v>7498.7899999999991</v>
      </c>
      <c r="G44" s="258">
        <v>7498.79</v>
      </c>
      <c r="H44" s="188">
        <v>3</v>
      </c>
      <c r="I44" s="258">
        <f>+G44/H44</f>
        <v>2499.5966666666668</v>
      </c>
      <c r="J44" s="189">
        <f>SUM(J41:J43)</f>
        <v>1</v>
      </c>
      <c r="L44" s="253">
        <v>13436</v>
      </c>
      <c r="N44" s="253">
        <f>+L44-F44</f>
        <v>5937.2100000000009</v>
      </c>
      <c r="P44" s="285">
        <f>+N44/I44</f>
        <v>2.3752672097765108</v>
      </c>
      <c r="Q44" s="286">
        <f>+H44+P44</f>
        <v>5.3752672097765108</v>
      </c>
    </row>
    <row r="45" spans="1:17" x14ac:dyDescent="0.25">
      <c r="A45" s="214" t="s">
        <v>173</v>
      </c>
      <c r="B45" s="59" t="s">
        <v>174</v>
      </c>
      <c r="C45" s="197" t="s">
        <v>523</v>
      </c>
      <c r="D45" s="197">
        <v>4</v>
      </c>
      <c r="E45" s="198">
        <f>+D45/$D$47</f>
        <v>0.44444444444444442</v>
      </c>
      <c r="F45" s="249">
        <f>+E45*$G$47</f>
        <v>47491.786666666667</v>
      </c>
      <c r="H45" s="200">
        <f>+J45*$H$47</f>
        <v>36</v>
      </c>
      <c r="I45" s="251">
        <f>+F45/H45</f>
        <v>1319.2162962962964</v>
      </c>
      <c r="J45" s="201">
        <f>+F45/$F$47</f>
        <v>0.44444444444444442</v>
      </c>
      <c r="L45" s="249">
        <f>+J45*$L$47</f>
        <v>48047.555555555555</v>
      </c>
      <c r="N45" s="249">
        <f>+L45-F45</f>
        <v>555.76888888888789</v>
      </c>
      <c r="P45" s="210">
        <f>+N45/I45</f>
        <v>0.42128716151340057</v>
      </c>
      <c r="Q45" s="210">
        <f t="shared" si="3"/>
        <v>36.421287161513398</v>
      </c>
    </row>
    <row r="46" spans="1:17" x14ac:dyDescent="0.25">
      <c r="A46" s="214" t="s">
        <v>187</v>
      </c>
      <c r="B46" s="59" t="s">
        <v>188</v>
      </c>
      <c r="C46" s="197" t="s">
        <v>523</v>
      </c>
      <c r="D46" s="197">
        <v>5</v>
      </c>
      <c r="E46" s="198">
        <f>+D46/$D$47</f>
        <v>0.55555555555555558</v>
      </c>
      <c r="F46" s="249">
        <f>+E46*$G$47</f>
        <v>59364.733333333337</v>
      </c>
      <c r="H46" s="200">
        <f>+J46*$H$47</f>
        <v>45</v>
      </c>
      <c r="I46" s="251">
        <f t="shared" ref="I46" si="50">+F46/H46</f>
        <v>1319.2162962962964</v>
      </c>
      <c r="J46" s="201">
        <f>+F46/$F$47</f>
        <v>0.55555555555555558</v>
      </c>
      <c r="L46" s="249">
        <f>+J46*$L$47</f>
        <v>60059.444444444445</v>
      </c>
      <c r="N46" s="249">
        <f>+L46-F46</f>
        <v>694.71111111110804</v>
      </c>
      <c r="P46" s="210">
        <f t="shared" si="2"/>
        <v>0.52660895189174928</v>
      </c>
      <c r="Q46" s="287">
        <f>+H46+P46</f>
        <v>45.526608951891752</v>
      </c>
    </row>
    <row r="47" spans="1:17" x14ac:dyDescent="0.25">
      <c r="A47" s="420"/>
      <c r="B47" s="420"/>
      <c r="C47" s="203"/>
      <c r="D47" s="203">
        <f>SUM(D45:D46)</f>
        <v>9</v>
      </c>
      <c r="E47" s="204">
        <f>SUM(E45:E46)</f>
        <v>1</v>
      </c>
      <c r="F47" s="253">
        <f>SUM(F45:F46)</f>
        <v>106856.52</v>
      </c>
      <c r="G47" s="258">
        <v>106856.52</v>
      </c>
      <c r="H47" s="188">
        <v>81</v>
      </c>
      <c r="I47" s="258">
        <f>+G47/H47</f>
        <v>1319.2162962962964</v>
      </c>
      <c r="J47" s="189">
        <f>SUM(J45:J46)</f>
        <v>1</v>
      </c>
      <c r="L47" s="253">
        <v>108107</v>
      </c>
      <c r="N47" s="253">
        <f>+L47-F47</f>
        <v>1250.4799999999959</v>
      </c>
      <c r="P47" s="285">
        <f>+N47/I47</f>
        <v>0.9478961134051499</v>
      </c>
      <c r="Q47" s="286">
        <f t="shared" si="3"/>
        <v>81.94789611340515</v>
      </c>
    </row>
    <row r="48" spans="1:17" x14ac:dyDescent="0.25">
      <c r="N48" s="249"/>
      <c r="Q48" s="210"/>
    </row>
    <row r="49" spans="1:17" x14ac:dyDescent="0.25">
      <c r="F49" s="254">
        <f>+F6+F12+F23+F27+F34+F40+F44+F47</f>
        <v>1655338.4900000002</v>
      </c>
      <c r="G49" s="259">
        <f>SUM(G2:G47)</f>
        <v>1655338.4900000002</v>
      </c>
      <c r="H49" s="190">
        <f>+H6+H12+H23+H27+H34+H40+H44+H47</f>
        <v>1085</v>
      </c>
      <c r="I49" s="259"/>
      <c r="L49" s="254">
        <f>+L6+L12+L23+L27+L34+L40+L44+L47</f>
        <v>2700502</v>
      </c>
      <c r="N49" s="254">
        <f>+L49-F49</f>
        <v>1045163.5099999998</v>
      </c>
      <c r="P49" s="284">
        <f>+P6+P12+P23+P27+P34+P40+P44+P47</f>
        <v>777.71021375464647</v>
      </c>
      <c r="Q49" s="286">
        <f>+H49+P49</f>
        <v>1862.7102137546465</v>
      </c>
    </row>
    <row r="50" spans="1:17" x14ac:dyDescent="0.25">
      <c r="H50" s="210"/>
      <c r="N50" s="249"/>
      <c r="Q50" s="210"/>
    </row>
    <row r="51" spans="1:17" ht="30" x14ac:dyDescent="0.25">
      <c r="A51" s="196" t="s">
        <v>352</v>
      </c>
      <c r="B51" s="59" t="s">
        <v>353</v>
      </c>
      <c r="C51" s="197" t="s">
        <v>521</v>
      </c>
      <c r="E51" s="198">
        <v>1</v>
      </c>
      <c r="F51" s="249">
        <v>1200</v>
      </c>
      <c r="H51" s="200">
        <v>1</v>
      </c>
      <c r="I51" s="251">
        <f>+F51/H51</f>
        <v>1200</v>
      </c>
      <c r="J51" s="201">
        <f>+F51/$F$53</f>
        <v>1.1767013139831339E-2</v>
      </c>
      <c r="L51" s="249">
        <v>55000</v>
      </c>
      <c r="N51" s="249">
        <f t="shared" ref="N51:N52" si="51">+L51-F51</f>
        <v>53800</v>
      </c>
      <c r="P51" s="210">
        <f t="shared" ref="P51:P64" si="52">+N51/I51</f>
        <v>44.833333333333336</v>
      </c>
      <c r="Q51" s="210">
        <f t="shared" si="3"/>
        <v>45.833333333333336</v>
      </c>
    </row>
    <row r="52" spans="1:17" ht="30.75" thickBot="1" x14ac:dyDescent="0.3">
      <c r="A52" s="196" t="s">
        <v>352</v>
      </c>
      <c r="B52" s="59" t="s">
        <v>353</v>
      </c>
      <c r="C52" s="197" t="s">
        <v>514</v>
      </c>
      <c r="E52" s="198">
        <v>1</v>
      </c>
      <c r="F52" s="249">
        <v>100780</v>
      </c>
      <c r="H52" s="200">
        <v>90</v>
      </c>
      <c r="I52" s="251">
        <f>+F52/H52</f>
        <v>1119.7777777777778</v>
      </c>
      <c r="J52" s="201">
        <f>+F52/$F$53</f>
        <v>0.98823298686016869</v>
      </c>
      <c r="L52" s="249">
        <v>120000</v>
      </c>
      <c r="N52" s="249">
        <f t="shared" si="51"/>
        <v>19220</v>
      </c>
      <c r="P52" s="210">
        <f t="shared" si="52"/>
        <v>17.164119865052591</v>
      </c>
      <c r="Q52" s="210">
        <f t="shared" si="3"/>
        <v>107.16411986505258</v>
      </c>
    </row>
    <row r="53" spans="1:17" ht="15.75" thickBot="1" x14ac:dyDescent="0.3">
      <c r="A53" s="421"/>
      <c r="B53" s="422"/>
      <c r="F53" s="253">
        <f>SUM(F51:F52)</f>
        <v>101980</v>
      </c>
      <c r="G53" s="258">
        <v>101980</v>
      </c>
      <c r="H53" s="188">
        <v>91</v>
      </c>
      <c r="I53" s="258">
        <f>+F53/H53</f>
        <v>1120.6593406593406</v>
      </c>
      <c r="J53" s="189">
        <f>SUM(J51:J52)</f>
        <v>1</v>
      </c>
      <c r="L53" s="253">
        <f>SUM(L51:L52)</f>
        <v>175000</v>
      </c>
      <c r="N53" s="253">
        <f>+L53-F53</f>
        <v>73020</v>
      </c>
      <c r="P53" s="283">
        <f>+N53/I53</f>
        <v>65.158070209845064</v>
      </c>
      <c r="Q53" s="286">
        <f t="shared" si="3"/>
        <v>156.15807020984505</v>
      </c>
    </row>
    <row r="54" spans="1:17" x14ac:dyDescent="0.25">
      <c r="N54" s="249"/>
      <c r="P54" s="210"/>
      <c r="Q54" s="210"/>
    </row>
    <row r="55" spans="1:17" x14ac:dyDescent="0.25">
      <c r="A55" s="196" t="s">
        <v>24</v>
      </c>
      <c r="B55" s="59" t="s">
        <v>25</v>
      </c>
      <c r="C55" s="197" t="s">
        <v>513</v>
      </c>
      <c r="E55" s="198">
        <v>1</v>
      </c>
      <c r="F55" s="255">
        <v>345335.58</v>
      </c>
      <c r="H55" s="200">
        <v>119</v>
      </c>
      <c r="I55" s="251">
        <f>+F55/H55</f>
        <v>2901.9796638655462</v>
      </c>
      <c r="J55" s="201">
        <f>+F55/$F$59</f>
        <v>0.5299504727674802</v>
      </c>
      <c r="K55" s="200"/>
      <c r="L55" s="249">
        <v>755689</v>
      </c>
      <c r="N55" s="249">
        <f>+L55-F55</f>
        <v>410353.42</v>
      </c>
      <c r="P55" s="210">
        <f t="shared" si="52"/>
        <v>141.40465045623159</v>
      </c>
      <c r="Q55" s="210">
        <f t="shared" si="3"/>
        <v>260.40465045623159</v>
      </c>
    </row>
    <row r="56" spans="1:17" x14ac:dyDescent="0.25">
      <c r="A56" s="196" t="s">
        <v>186</v>
      </c>
      <c r="B56" s="59" t="s">
        <v>25</v>
      </c>
      <c r="C56" s="197" t="s">
        <v>523</v>
      </c>
      <c r="E56" s="198">
        <v>1</v>
      </c>
      <c r="F56" s="249">
        <v>236679.2</v>
      </c>
      <c r="H56" s="200">
        <v>83</v>
      </c>
      <c r="I56" s="251">
        <f t="shared" ref="I56:I58" si="53">+F56/H56</f>
        <v>2851.5566265060243</v>
      </c>
      <c r="J56" s="201">
        <f t="shared" ref="J56:J58" si="54">+F56/$F$59</f>
        <v>0.36320686659112567</v>
      </c>
      <c r="K56" s="200"/>
      <c r="L56" s="249">
        <v>239448</v>
      </c>
      <c r="N56" s="249">
        <f t="shared" ref="N56:N58" si="55">+L56-F56</f>
        <v>2768.7999999999884</v>
      </c>
      <c r="P56" s="210">
        <f t="shared" si="52"/>
        <v>0.97097843832495212</v>
      </c>
      <c r="Q56" s="210">
        <f t="shared" si="3"/>
        <v>83.970978438324948</v>
      </c>
    </row>
    <row r="57" spans="1:17" x14ac:dyDescent="0.25">
      <c r="A57" s="196" t="s">
        <v>524</v>
      </c>
      <c r="B57" s="59" t="s">
        <v>25</v>
      </c>
      <c r="C57" s="197" t="s">
        <v>522</v>
      </c>
      <c r="E57" s="198">
        <v>1</v>
      </c>
      <c r="F57" s="249">
        <v>13052.56</v>
      </c>
      <c r="H57" s="200">
        <v>3</v>
      </c>
      <c r="I57" s="251">
        <f>+F57/H57</f>
        <v>4350.8533333333335</v>
      </c>
      <c r="J57" s="201">
        <f t="shared" si="54"/>
        <v>2.0030401567153609E-2</v>
      </c>
      <c r="K57" s="200"/>
      <c r="L57" s="249">
        <v>23388</v>
      </c>
      <c r="N57" s="249">
        <f t="shared" si="55"/>
        <v>10335.44</v>
      </c>
      <c r="P57" s="210">
        <f t="shared" si="52"/>
        <v>2.3754972204686284</v>
      </c>
      <c r="Q57" s="210">
        <f t="shared" si="3"/>
        <v>5.3754972204686284</v>
      </c>
    </row>
    <row r="58" spans="1:17" ht="15.75" thickBot="1" x14ac:dyDescent="0.3">
      <c r="A58" s="202" t="s">
        <v>524</v>
      </c>
      <c r="B58" s="59" t="s">
        <v>524</v>
      </c>
      <c r="C58" s="197" t="s">
        <v>517</v>
      </c>
      <c r="E58" s="198">
        <v>1</v>
      </c>
      <c r="F58" s="249">
        <v>56570.12</v>
      </c>
      <c r="H58" s="200">
        <v>18</v>
      </c>
      <c r="I58" s="251">
        <f t="shared" si="53"/>
        <v>3142.7844444444445</v>
      </c>
      <c r="J58" s="201">
        <f t="shared" si="54"/>
        <v>8.681225907424045E-2</v>
      </c>
      <c r="K58" s="200"/>
      <c r="L58" s="249">
        <v>59766</v>
      </c>
      <c r="N58" s="249">
        <f t="shared" si="55"/>
        <v>3195.8799999999974</v>
      </c>
      <c r="P58" s="210">
        <f>+N58/I58</f>
        <v>1.0168944311944177</v>
      </c>
      <c r="Q58" s="210">
        <f t="shared" si="3"/>
        <v>19.016894431194416</v>
      </c>
    </row>
    <row r="59" spans="1:17" ht="15.75" thickBot="1" x14ac:dyDescent="0.3">
      <c r="A59" s="421"/>
      <c r="B59" s="422"/>
      <c r="C59" s="206"/>
      <c r="D59" s="206"/>
      <c r="E59" s="206"/>
      <c r="F59" s="253">
        <f>SUM(F55:F58)</f>
        <v>651637.46000000008</v>
      </c>
      <c r="G59" s="258">
        <v>651637.46</v>
      </c>
      <c r="H59" s="188">
        <f>SUM(H55:H58)</f>
        <v>223</v>
      </c>
      <c r="I59" s="258">
        <f>+F59/H59</f>
        <v>2922.1410762331843</v>
      </c>
      <c r="J59" s="189">
        <f>SUM(J55:J58)</f>
        <v>1</v>
      </c>
      <c r="L59" s="253">
        <f>SUM(L55:L58)</f>
        <v>1078291</v>
      </c>
      <c r="N59" s="253">
        <f>+L59-F59</f>
        <v>426653.53999999992</v>
      </c>
      <c r="P59" s="283">
        <f t="shared" si="52"/>
        <v>146.00716696059794</v>
      </c>
      <c r="Q59" s="286">
        <f t="shared" si="3"/>
        <v>369.00716696059794</v>
      </c>
    </row>
    <row r="60" spans="1:17" x14ac:dyDescent="0.25">
      <c r="F60" s="252"/>
      <c r="H60" s="165"/>
      <c r="I60" s="259"/>
      <c r="L60" s="252"/>
      <c r="N60" s="252"/>
      <c r="P60" s="210"/>
      <c r="Q60" s="210"/>
    </row>
    <row r="61" spans="1:17" ht="30.75" thickBot="1" x14ac:dyDescent="0.3">
      <c r="A61" s="196" t="s">
        <v>35</v>
      </c>
      <c r="B61" s="59" t="s">
        <v>36</v>
      </c>
      <c r="C61" s="197" t="s">
        <v>513</v>
      </c>
      <c r="E61" s="198">
        <v>1</v>
      </c>
      <c r="F61" s="255">
        <v>9755.7000000000007</v>
      </c>
      <c r="H61" s="200">
        <v>10</v>
      </c>
      <c r="I61" s="251">
        <f>+F61/H61</f>
        <v>975.57</v>
      </c>
      <c r="J61" s="201">
        <f>+F61/$F$62</f>
        <v>1</v>
      </c>
      <c r="L61" s="255">
        <v>21348</v>
      </c>
      <c r="N61" s="255">
        <f>+L61-F61</f>
        <v>11592.3</v>
      </c>
      <c r="P61" s="210">
        <f>+N61/I61</f>
        <v>11.88259171561241</v>
      </c>
      <c r="Q61" s="210">
        <f t="shared" si="3"/>
        <v>21.88259171561241</v>
      </c>
    </row>
    <row r="62" spans="1:17" ht="15.75" thickBot="1" x14ac:dyDescent="0.3">
      <c r="A62" s="421"/>
      <c r="B62" s="422"/>
      <c r="C62" s="206"/>
      <c r="D62" s="206"/>
      <c r="E62" s="206"/>
      <c r="F62" s="253">
        <f>SUM(F61:F61)</f>
        <v>9755.7000000000007</v>
      </c>
      <c r="G62" s="258">
        <v>9755.7000000000007</v>
      </c>
      <c r="H62" s="188">
        <v>10</v>
      </c>
      <c r="I62" s="258">
        <f>+F62/H62</f>
        <v>975.57</v>
      </c>
      <c r="J62" s="189">
        <f>SUM(J61)</f>
        <v>1</v>
      </c>
      <c r="L62" s="253">
        <f>+L61</f>
        <v>21348</v>
      </c>
      <c r="N62" s="253">
        <f>+L62-F62</f>
        <v>11592.3</v>
      </c>
      <c r="P62" s="285">
        <f t="shared" si="52"/>
        <v>11.88259171561241</v>
      </c>
      <c r="Q62" s="286">
        <f t="shared" si="3"/>
        <v>21.88259171561241</v>
      </c>
    </row>
    <row r="63" spans="1:17" ht="75" x14ac:dyDescent="0.25">
      <c r="A63" s="155" t="s">
        <v>269</v>
      </c>
      <c r="B63" s="129" t="s">
        <v>270</v>
      </c>
      <c r="C63" s="232" t="s">
        <v>213</v>
      </c>
      <c r="E63" s="198">
        <v>1</v>
      </c>
      <c r="F63" s="249">
        <v>190582.23</v>
      </c>
      <c r="H63" s="200">
        <v>15</v>
      </c>
      <c r="I63" s="251">
        <f>+F63/H63</f>
        <v>12705.482</v>
      </c>
      <c r="J63" s="201">
        <v>1</v>
      </c>
      <c r="K63" s="248"/>
      <c r="L63" s="249">
        <v>190582</v>
      </c>
      <c r="N63" s="255">
        <f t="shared" ref="N63:N64" si="56">+L63-F63</f>
        <v>-0.23000000001047738</v>
      </c>
      <c r="P63" s="210">
        <f t="shared" si="52"/>
        <v>-1.8102422246592248E-5</v>
      </c>
      <c r="Q63" s="210">
        <f t="shared" si="3"/>
        <v>14.999981897577753</v>
      </c>
    </row>
    <row r="64" spans="1:17" ht="75" x14ac:dyDescent="0.25">
      <c r="A64" s="155" t="s">
        <v>278</v>
      </c>
      <c r="B64" s="129" t="s">
        <v>279</v>
      </c>
      <c r="C64" s="232" t="s">
        <v>213</v>
      </c>
      <c r="E64" s="198">
        <v>1</v>
      </c>
      <c r="F64" s="249">
        <v>315532.88</v>
      </c>
      <c r="H64" s="200">
        <v>15</v>
      </c>
      <c r="I64" s="251">
        <f t="shared" ref="I64" si="57">+F64/H64</f>
        <v>21035.525333333335</v>
      </c>
      <c r="J64" s="201">
        <v>1</v>
      </c>
      <c r="K64" s="248"/>
      <c r="L64" s="249">
        <v>315533</v>
      </c>
      <c r="N64" s="255">
        <f t="shared" si="56"/>
        <v>0.11999999999534339</v>
      </c>
      <c r="P64" s="210">
        <f t="shared" si="52"/>
        <v>5.7046352821618801E-6</v>
      </c>
      <c r="Q64" s="210">
        <f t="shared" si="3"/>
        <v>15.000005704635281</v>
      </c>
    </row>
    <row r="65" spans="6:17" x14ac:dyDescent="0.25">
      <c r="N65" s="249"/>
    </row>
    <row r="66" spans="6:17" x14ac:dyDescent="0.25">
      <c r="N66" s="249"/>
    </row>
    <row r="68" spans="6:17" x14ac:dyDescent="0.25">
      <c r="F68" s="252">
        <f>+F49+F53+F59+F62+F63+F64</f>
        <v>2924826.7600000002</v>
      </c>
      <c r="H68" s="165">
        <f>+H49+H53+H59+H62+H63+H64</f>
        <v>1439</v>
      </c>
      <c r="I68" s="252"/>
      <c r="L68" s="252">
        <f>+L49+L53+L59+L62+L63+L64</f>
        <v>4481256</v>
      </c>
      <c r="N68" s="252">
        <f>+N49+N53+N59+N62+N63+N64</f>
        <v>1556429.2399999998</v>
      </c>
      <c r="P68" s="165">
        <f>+P49+P53+P59+P62+P63+P64</f>
        <v>1000.758030242915</v>
      </c>
      <c r="Q68" s="165">
        <f>+Q49+Q53+Q59+Q62+Q63+Q64</f>
        <v>2439.7580302429146</v>
      </c>
    </row>
    <row r="70" spans="6:17" x14ac:dyDescent="0.25">
      <c r="F70" s="249">
        <f>+'Phase IV (a) match Phase IV (b)'!E62</f>
        <v>2924826.7626174008</v>
      </c>
    </row>
    <row r="72" spans="6:17" x14ac:dyDescent="0.25">
      <c r="F72" s="249">
        <f>+F68-F70</f>
        <v>-2.6174006052315235E-3</v>
      </c>
    </row>
    <row r="74" spans="6:17" ht="30" x14ac:dyDescent="0.25">
      <c r="F74" s="272" t="s">
        <v>540</v>
      </c>
      <c r="G74" s="273"/>
      <c r="H74" s="274"/>
      <c r="I74" s="275" t="s">
        <v>541</v>
      </c>
      <c r="J74" s="276"/>
      <c r="K74" s="277" t="s">
        <v>542</v>
      </c>
    </row>
    <row r="75" spans="6:17" x14ac:dyDescent="0.25">
      <c r="F75" s="257">
        <f>+F47+F56</f>
        <v>343535.72000000003</v>
      </c>
      <c r="G75" s="263" t="s">
        <v>523</v>
      </c>
      <c r="H75" s="278">
        <f>+F75/$F$85</f>
        <v>0.11745506595406013</v>
      </c>
      <c r="I75" s="261">
        <v>343535.72</v>
      </c>
      <c r="J75" s="278">
        <f>+I75/$I$85</f>
        <v>0.10830789471168656</v>
      </c>
      <c r="K75" s="226">
        <f>+F75-I75</f>
        <v>0</v>
      </c>
    </row>
    <row r="76" spans="6:17" x14ac:dyDescent="0.25">
      <c r="F76" s="257">
        <f>+F23</f>
        <v>594864.63</v>
      </c>
      <c r="G76" s="263" t="s">
        <v>515</v>
      </c>
      <c r="H76" s="278">
        <f t="shared" ref="H76:H84" si="58">+F76/$F$85</f>
        <v>0.20338456900606311</v>
      </c>
      <c r="I76" s="261">
        <v>594864.63</v>
      </c>
      <c r="J76" s="278">
        <f t="shared" ref="J76:J84" si="59">+I76/$I$85</f>
        <v>0.18754537581636746</v>
      </c>
      <c r="K76" s="226">
        <f t="shared" ref="K76:K84" si="60">+F76-I76</f>
        <v>0</v>
      </c>
      <c r="L76" s="257"/>
    </row>
    <row r="77" spans="6:17" x14ac:dyDescent="0.25">
      <c r="F77" s="257">
        <f>+F6+F55+F61</f>
        <v>456980.93000000005</v>
      </c>
      <c r="G77" s="263" t="s">
        <v>513</v>
      </c>
      <c r="H77" s="278">
        <f t="shared" si="58"/>
        <v>0.15624205038386615</v>
      </c>
      <c r="I77" s="261">
        <v>456980.93</v>
      </c>
      <c r="J77" s="278">
        <f t="shared" si="59"/>
        <v>0.14407422451350504</v>
      </c>
      <c r="K77" s="226">
        <f t="shared" si="60"/>
        <v>0</v>
      </c>
      <c r="L77" s="257"/>
    </row>
    <row r="78" spans="6:17" x14ac:dyDescent="0.25">
      <c r="F78" s="257">
        <f>+F40+F51</f>
        <v>267159.99999999994</v>
      </c>
      <c r="G78" s="263" t="s">
        <v>521</v>
      </c>
      <c r="H78" s="278">
        <f t="shared" si="58"/>
        <v>9.1342162090995063E-2</v>
      </c>
      <c r="I78" s="261">
        <v>287530</v>
      </c>
      <c r="J78" s="278">
        <f t="shared" si="59"/>
        <v>9.0650745041741906E-2</v>
      </c>
      <c r="K78" s="226">
        <f t="shared" si="60"/>
        <v>-20370.000000000058</v>
      </c>
      <c r="L78" s="425" t="s">
        <v>543</v>
      </c>
      <c r="M78" s="426"/>
      <c r="N78" s="426"/>
    </row>
    <row r="79" spans="6:17" x14ac:dyDescent="0.25">
      <c r="F79" s="257">
        <f>+F44+F57</f>
        <v>20551.349999999999</v>
      </c>
      <c r="G79" s="263" t="s">
        <v>522</v>
      </c>
      <c r="H79" s="278">
        <f t="shared" si="58"/>
        <v>7.0265187261894435E-3</v>
      </c>
      <c r="I79" s="261">
        <v>20551.349999999999</v>
      </c>
      <c r="J79" s="278">
        <f t="shared" si="59"/>
        <v>6.4793071648648927E-3</v>
      </c>
      <c r="K79" s="226">
        <f t="shared" si="60"/>
        <v>0</v>
      </c>
      <c r="L79" s="257"/>
    </row>
    <row r="80" spans="6:17" x14ac:dyDescent="0.25">
      <c r="F80" s="257">
        <f>+F27+F58</f>
        <v>86202.200000000012</v>
      </c>
      <c r="G80" s="263" t="s">
        <v>517</v>
      </c>
      <c r="H80" s="278">
        <f t="shared" si="58"/>
        <v>2.9472583189850191E-2</v>
      </c>
      <c r="I80" s="261">
        <v>86202.2</v>
      </c>
      <c r="J80" s="278">
        <f t="shared" si="59"/>
        <v>2.717731594698725E-2</v>
      </c>
      <c r="K80" s="226">
        <f t="shared" si="60"/>
        <v>0</v>
      </c>
      <c r="L80" s="257"/>
    </row>
    <row r="81" spans="6:14" x14ac:dyDescent="0.25">
      <c r="F81" s="257">
        <v>0</v>
      </c>
      <c r="G81" s="263" t="s">
        <v>527</v>
      </c>
      <c r="H81" s="278">
        <f t="shared" si="58"/>
        <v>0</v>
      </c>
      <c r="I81" s="261">
        <v>226647</v>
      </c>
      <c r="J81" s="278">
        <f t="shared" si="59"/>
        <v>7.1455915596548805E-2</v>
      </c>
      <c r="K81" s="226">
        <f t="shared" si="60"/>
        <v>-226647</v>
      </c>
      <c r="L81" s="425" t="s">
        <v>544</v>
      </c>
      <c r="M81" s="426"/>
      <c r="N81" s="426"/>
    </row>
    <row r="82" spans="6:14" x14ac:dyDescent="0.25">
      <c r="F82" s="257">
        <f>+F34</f>
        <v>133785.30000000002</v>
      </c>
      <c r="G82" s="263" t="s">
        <v>518</v>
      </c>
      <c r="H82" s="278">
        <f t="shared" si="58"/>
        <v>4.5741273236983106E-2</v>
      </c>
      <c r="I82" s="261">
        <v>133785.29999999999</v>
      </c>
      <c r="J82" s="278">
        <f t="shared" si="59"/>
        <v>4.2179032172757459E-2</v>
      </c>
      <c r="K82" s="226">
        <f t="shared" si="60"/>
        <v>0</v>
      </c>
      <c r="L82" s="257"/>
    </row>
    <row r="83" spans="6:14" x14ac:dyDescent="0.25">
      <c r="F83" s="257">
        <f>+F12+F52</f>
        <v>515631.52</v>
      </c>
      <c r="G83" s="263" t="s">
        <v>514</v>
      </c>
      <c r="H83" s="278">
        <f t="shared" si="58"/>
        <v>0.17629472181114753</v>
      </c>
      <c r="I83" s="261">
        <v>515631.52</v>
      </c>
      <c r="J83" s="278">
        <f t="shared" si="59"/>
        <v>0.16256523303657305</v>
      </c>
      <c r="K83" s="226">
        <f t="shared" si="60"/>
        <v>0</v>
      </c>
      <c r="L83" s="257"/>
    </row>
    <row r="84" spans="6:14" x14ac:dyDescent="0.25">
      <c r="F84" s="257">
        <f>+F63+F64</f>
        <v>506115.11</v>
      </c>
      <c r="G84" s="263" t="s">
        <v>213</v>
      </c>
      <c r="H84" s="278">
        <f t="shared" si="58"/>
        <v>0.17304105560084521</v>
      </c>
      <c r="I84" s="261">
        <f>+F84</f>
        <v>506115.11</v>
      </c>
      <c r="J84" s="278">
        <f t="shared" si="59"/>
        <v>0.15956495599896761</v>
      </c>
      <c r="K84" s="226">
        <f t="shared" si="60"/>
        <v>0</v>
      </c>
      <c r="L84" s="257"/>
    </row>
    <row r="85" spans="6:14" x14ac:dyDescent="0.25">
      <c r="F85" s="256">
        <f>SUM(F75:F84)</f>
        <v>2924826.7600000002</v>
      </c>
      <c r="G85" s="260"/>
      <c r="H85" s="280">
        <f>SUM(H75:H84)</f>
        <v>1</v>
      </c>
      <c r="I85" s="262">
        <f>SUM(I75:I84)</f>
        <v>3171843.76</v>
      </c>
      <c r="J85" s="279">
        <f>SUM(J75:J84)</f>
        <v>1</v>
      </c>
      <c r="K85" s="227">
        <f>+F85-I85</f>
        <v>-247016.99999999953</v>
      </c>
      <c r="L85" s="257"/>
    </row>
    <row r="86" spans="6:14" x14ac:dyDescent="0.25">
      <c r="L86" s="195"/>
    </row>
  </sheetData>
  <mergeCells count="13">
    <mergeCell ref="L78:N78"/>
    <mergeCell ref="L81:N81"/>
    <mergeCell ref="A40:B40"/>
    <mergeCell ref="A6:B6"/>
    <mergeCell ref="A12:B12"/>
    <mergeCell ref="A23:B23"/>
    <mergeCell ref="A27:B27"/>
    <mergeCell ref="A34:B34"/>
    <mergeCell ref="A44:B44"/>
    <mergeCell ref="A47:B47"/>
    <mergeCell ref="A53:B53"/>
    <mergeCell ref="A59:B59"/>
    <mergeCell ref="A62:B62"/>
  </mergeCells>
  <pageMargins left="0.7" right="0.7" top="0.75" bottom="0.75" header="0.3" footer="0.3"/>
  <pageSetup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Phase I</vt:lpstr>
      <vt:lpstr>Phase II</vt:lpstr>
      <vt:lpstr>Phase III</vt:lpstr>
      <vt:lpstr>Phase IV(a)</vt:lpstr>
      <vt:lpstr>Phase IV(b)</vt:lpstr>
      <vt:lpstr>Phase IV (a) match Phase IV (b)</vt:lpstr>
      <vt:lpstr>Cost Per 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Wittig Galgano</dc:creator>
  <cp:keywords/>
  <dc:description/>
  <cp:lastModifiedBy>Beth Gabor</cp:lastModifiedBy>
  <cp:revision/>
  <dcterms:created xsi:type="dcterms:W3CDTF">2015-10-19T16:04:36Z</dcterms:created>
  <dcterms:modified xsi:type="dcterms:W3CDTF">2020-07-23T19:34:17Z</dcterms:modified>
  <cp:category/>
  <cp:contentStatus/>
</cp:coreProperties>
</file>