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MHE\MHSA\MHSA Plan Documentation\3 Year Planning Materials FY 2020-2023\MHSA DRAFT PLAN DOCUMENTS FY2023\Final Plan Draft V9\MHSOAC Upload 3 YR and Annual PEI 18-19\"/>
    </mc:Choice>
  </mc:AlternateContent>
  <bookViews>
    <workbookView xWindow="0" yWindow="0" windowWidth="25200" windowHeight="11880"/>
  </bookViews>
  <sheets>
    <sheet name="FY 18-19 Yolo PEI Report" sheetId="1" r:id="rId1"/>
    <sheet name="Demographics Sum 17-18 &amp; 18-19" sheetId="3" r:id="rId2"/>
    <sheet name="FY18-19 Reporting Instructions" sheetId="2" r:id="rId3"/>
  </sheets>
  <externalReferences>
    <externalReference r:id="rId4"/>
    <externalReference r:id="rId5"/>
  </externalReferences>
  <definedNames>
    <definedName name="Ages">#REF!</definedName>
    <definedName name="Google_Sheet_Link_1270981390_753337279" hidden="1">_ftnref1</definedName>
    <definedName name="Google_Sheet_Link_1372416136_753337279" hidden="1">#N/A</definedName>
    <definedName name="Google_Sheet_Link_1389541320_753337279" hidden="1">#N/A</definedName>
    <definedName name="Google_Sheet_Link_1430518925_753337279" hidden="1">#N/A</definedName>
    <definedName name="Google_Sheet_Link_1519675054_1721161328" hidden="1">#N/A</definedName>
    <definedName name="Google_Sheet_Link_1589659135_1721161328" hidden="1">#N/A</definedName>
    <definedName name="Google_Sheet_Link_1597400406_1721161328" hidden="1">#N/A</definedName>
    <definedName name="Google_Sheet_Link_1648930265_1721161328" hidden="1">#N/A</definedName>
    <definedName name="Google_Sheet_Link_1929683514_753337279" hidden="1">#N/A</definedName>
    <definedName name="Google_Sheet_Link_2002229927_1721161328" hidden="1">#N/A</definedName>
    <definedName name="Google_Sheet_Link_2090333035_1721161328" hidden="1">#N/A</definedName>
    <definedName name="Google_Sheet_Link_2122540202_1721161328" hidden="1">_ftn1</definedName>
    <definedName name="Google_Sheet_Link_354225568_753337279" hidden="1">#N/A</definedName>
    <definedName name="Google_Sheet_Link_424849845_753337279" hidden="1">#N/A</definedName>
    <definedName name="Google_Sheet_Link_599315116_753337279" hidden="1">#N/A</definedName>
    <definedName name="Google_Sheet_Link_717946110_1721161328" hidden="1">#N/A</definedName>
    <definedName name="Google_Sheet_Link_739897066_753337279" hidden="1">#N/A</definedName>
    <definedName name="Google_Sheet_Link_971327173_1721161328" hidden="1">#N/A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73" i="1" l="1"/>
  <c r="I2967" i="1"/>
  <c r="I2964" i="1"/>
  <c r="I2962" i="1"/>
  <c r="I2959" i="1"/>
  <c r="I2958" i="1"/>
  <c r="I2957" i="1"/>
  <c r="I2956" i="1"/>
  <c r="I2952" i="1"/>
  <c r="I2950" i="1"/>
  <c r="I2947" i="1"/>
  <c r="I2946" i="1"/>
  <c r="I2944" i="1"/>
  <c r="I2943" i="1"/>
  <c r="I2937" i="1"/>
  <c r="I2932" i="1"/>
  <c r="I2929" i="1"/>
  <c r="I2928" i="1"/>
  <c r="I2926" i="1"/>
  <c r="I2925" i="1"/>
  <c r="I2919" i="1"/>
  <c r="I2918" i="1"/>
  <c r="I2916" i="1"/>
  <c r="I2915" i="1"/>
  <c r="I2914" i="1"/>
  <c r="I2913" i="1"/>
  <c r="I2911" i="1"/>
  <c r="I2909" i="1"/>
  <c r="I2908" i="1"/>
  <c r="I2907" i="1"/>
  <c r="I2905" i="1"/>
  <c r="I2904" i="1"/>
  <c r="I2902" i="1"/>
  <c r="I2901" i="1"/>
  <c r="I2897" i="1"/>
  <c r="I2895" i="1"/>
  <c r="I2893" i="1"/>
  <c r="I2892" i="1"/>
  <c r="I2891" i="1"/>
  <c r="I2888" i="1"/>
  <c r="I2885" i="1"/>
  <c r="I2877" i="1"/>
  <c r="I2871" i="1"/>
  <c r="I2856" i="1"/>
  <c r="I2854" i="1"/>
  <c r="I2853" i="1"/>
  <c r="I2852" i="1"/>
  <c r="I2849" i="1"/>
  <c r="I2847" i="1"/>
  <c r="I2846" i="1"/>
  <c r="I2845" i="1"/>
  <c r="I2843" i="1"/>
  <c r="I2842" i="1"/>
  <c r="I2841" i="1"/>
  <c r="I2838" i="1"/>
  <c r="I2836" i="1"/>
  <c r="I2835" i="1"/>
  <c r="I2834" i="1"/>
  <c r="I392" i="1" l="1"/>
  <c r="I391" i="1"/>
  <c r="I390" i="1"/>
  <c r="C257" i="3" l="1"/>
  <c r="B257" i="3"/>
  <c r="C223" i="3"/>
  <c r="B223" i="3"/>
  <c r="C206" i="3"/>
  <c r="B206" i="3"/>
  <c r="C179" i="3"/>
  <c r="B179" i="3"/>
  <c r="C161" i="3"/>
  <c r="B161" i="3"/>
  <c r="C146" i="3"/>
  <c r="B146" i="3"/>
  <c r="C124" i="3"/>
  <c r="B124" i="3"/>
  <c r="C101" i="3"/>
  <c r="B101" i="3"/>
  <c r="C83" i="3"/>
  <c r="B83" i="3"/>
  <c r="C72" i="3"/>
  <c r="B72" i="3"/>
  <c r="C32" i="3"/>
  <c r="B32" i="3"/>
  <c r="C11" i="3"/>
  <c r="B11" i="3"/>
  <c r="I3801" i="1"/>
  <c r="I3800" i="1"/>
  <c r="I3799" i="1"/>
  <c r="I3798" i="1"/>
  <c r="I3797" i="1"/>
  <c r="I3796" i="1"/>
  <c r="I3795" i="1"/>
  <c r="I3794" i="1"/>
  <c r="I3793" i="1"/>
  <c r="I3792" i="1"/>
  <c r="I3791" i="1"/>
  <c r="I3790" i="1"/>
  <c r="I3789" i="1"/>
  <c r="I3788" i="1"/>
  <c r="I3787" i="1"/>
  <c r="I3768" i="1"/>
  <c r="I3767" i="1"/>
  <c r="I3765" i="1"/>
  <c r="I3764" i="1"/>
  <c r="I3763" i="1"/>
  <c r="I3762" i="1"/>
  <c r="I3761" i="1"/>
  <c r="I3760" i="1"/>
  <c r="I3759" i="1"/>
  <c r="I3758" i="1"/>
  <c r="I3757" i="1"/>
  <c r="I3756" i="1"/>
  <c r="I3755" i="1"/>
  <c r="I3754" i="1"/>
  <c r="I3753" i="1"/>
  <c r="I3752" i="1"/>
  <c r="I3751" i="1"/>
  <c r="I3750" i="1"/>
  <c r="I3749" i="1"/>
  <c r="I3748" i="1"/>
  <c r="I3747" i="1"/>
  <c r="I3746" i="1"/>
  <c r="I3744" i="1"/>
  <c r="I3743" i="1"/>
  <c r="H3742" i="1"/>
  <c r="G3742" i="1"/>
  <c r="H3740" i="1"/>
  <c r="G3740" i="1"/>
  <c r="H3739" i="1"/>
  <c r="G3739" i="1"/>
  <c r="I3736" i="1"/>
  <c r="I3735" i="1"/>
  <c r="I3734" i="1"/>
  <c r="I3733" i="1"/>
  <c r="I3732" i="1"/>
  <c r="I3731" i="1"/>
  <c r="I3730" i="1"/>
  <c r="I3729" i="1"/>
  <c r="I3728" i="1"/>
  <c r="I3727" i="1"/>
  <c r="I3726" i="1"/>
  <c r="I3725" i="1"/>
  <c r="I3724" i="1"/>
  <c r="I3723" i="1"/>
  <c r="I3722" i="1"/>
  <c r="I3721" i="1"/>
  <c r="I3720" i="1"/>
  <c r="I3719" i="1"/>
  <c r="I3717" i="1"/>
  <c r="I3715" i="1"/>
  <c r="I3712" i="1"/>
  <c r="I3711" i="1"/>
  <c r="I3710" i="1"/>
  <c r="G3709" i="1"/>
  <c r="I3709" i="1" s="1"/>
  <c r="I3705" i="1"/>
  <c r="I3704" i="1"/>
  <c r="I3703" i="1"/>
  <c r="I3702" i="1"/>
  <c r="I3701" i="1"/>
  <c r="I3700" i="1"/>
  <c r="I3699" i="1"/>
  <c r="I3698" i="1"/>
  <c r="G3697" i="1"/>
  <c r="I3697" i="1" s="1"/>
  <c r="I3696" i="1"/>
  <c r="I3695" i="1"/>
  <c r="I3694" i="1"/>
  <c r="I3693" i="1"/>
  <c r="I3692" i="1"/>
  <c r="I3691" i="1"/>
  <c r="I3690" i="1"/>
  <c r="I3689" i="1"/>
  <c r="I3688" i="1"/>
  <c r="I3685" i="1"/>
  <c r="I3684" i="1"/>
  <c r="I3683" i="1"/>
  <c r="H3682" i="1"/>
  <c r="G3682" i="1"/>
  <c r="I3681" i="1"/>
  <c r="I3679" i="1"/>
  <c r="I3678" i="1"/>
  <c r="I3677" i="1"/>
  <c r="I3676" i="1"/>
  <c r="I3675" i="1"/>
  <c r="I3674" i="1"/>
  <c r="I3673" i="1"/>
  <c r="H3672" i="1"/>
  <c r="G3672" i="1"/>
  <c r="H3671" i="1"/>
  <c r="G3671" i="1"/>
  <c r="I3669" i="1"/>
  <c r="I3668" i="1"/>
  <c r="H3667" i="1"/>
  <c r="G3667" i="1"/>
  <c r="H3666" i="1"/>
  <c r="G3666" i="1"/>
  <c r="I3664" i="1"/>
  <c r="I3663" i="1"/>
  <c r="H3662" i="1"/>
  <c r="G3662" i="1"/>
  <c r="I3661" i="1"/>
  <c r="I3660" i="1"/>
  <c r="I3659" i="1"/>
  <c r="I3658" i="1"/>
  <c r="I3657" i="1"/>
  <c r="I3656" i="1"/>
  <c r="I3655" i="1"/>
  <c r="G3654" i="1"/>
  <c r="I3654" i="1" s="1"/>
  <c r="I3652" i="1"/>
  <c r="I3651" i="1"/>
  <c r="G3650" i="1"/>
  <c r="I3650" i="1" s="1"/>
  <c r="I3649" i="1"/>
  <c r="I3648" i="1"/>
  <c r="I3647" i="1"/>
  <c r="I3646" i="1"/>
  <c r="G3645" i="1"/>
  <c r="I3645" i="1" s="1"/>
  <c r="I3644" i="1"/>
  <c r="I3642" i="1"/>
  <c r="I3641" i="1"/>
  <c r="I3640" i="1"/>
  <c r="I3639" i="1"/>
  <c r="I3638" i="1"/>
  <c r="H3637" i="1"/>
  <c r="I3637" i="1" s="1"/>
  <c r="I3635" i="1"/>
  <c r="I3634" i="1"/>
  <c r="I3633" i="1"/>
  <c r="I3632" i="1"/>
  <c r="I3631" i="1"/>
  <c r="G3630" i="1"/>
  <c r="I3630" i="1" s="1"/>
  <c r="I3628" i="1"/>
  <c r="I3627" i="1"/>
  <c r="I3626" i="1"/>
  <c r="I3625" i="1"/>
  <c r="I3624" i="1"/>
  <c r="I3623" i="1"/>
  <c r="I3622" i="1"/>
  <c r="I3621" i="1"/>
  <c r="I3620" i="1"/>
  <c r="G3619" i="1"/>
  <c r="I3619" i="1" s="1"/>
  <c r="I3618" i="1"/>
  <c r="I3617" i="1"/>
  <c r="I3616" i="1"/>
  <c r="I3615" i="1"/>
  <c r="I3614" i="1"/>
  <c r="I3612" i="1"/>
  <c r="I3611" i="1"/>
  <c r="I3610" i="1"/>
  <c r="I3609" i="1"/>
  <c r="I3608" i="1"/>
  <c r="I3607" i="1"/>
  <c r="I3606" i="1"/>
  <c r="I3605" i="1"/>
  <c r="I3602" i="1"/>
  <c r="I3601" i="1"/>
  <c r="I3600" i="1"/>
  <c r="I3599" i="1"/>
  <c r="G3598" i="1"/>
  <c r="I3598" i="1" s="1"/>
  <c r="I3597" i="1"/>
  <c r="I3596" i="1"/>
  <c r="I3595" i="1"/>
  <c r="I3594" i="1"/>
  <c r="I3592" i="1"/>
  <c r="I3591" i="1"/>
  <c r="I3590" i="1"/>
  <c r="H3589" i="1"/>
  <c r="G3589" i="1"/>
  <c r="I3588" i="1"/>
  <c r="I3587" i="1"/>
  <c r="I3585" i="1"/>
  <c r="I3584" i="1"/>
  <c r="I3583" i="1"/>
  <c r="H3582" i="1"/>
  <c r="G3582" i="1"/>
  <c r="H3581" i="1"/>
  <c r="G3581" i="1"/>
  <c r="H3580" i="1"/>
  <c r="G3580" i="1"/>
  <c r="F3580" i="1"/>
  <c r="E3580" i="1"/>
  <c r="I1723" i="1"/>
  <c r="I1718" i="1"/>
  <c r="I1710" i="1"/>
  <c r="I1708" i="1"/>
  <c r="I1706" i="1"/>
  <c r="I1572" i="1"/>
  <c r="I1025" i="1"/>
  <c r="I1024" i="1"/>
  <c r="I1023" i="1"/>
  <c r="I1022" i="1"/>
  <c r="I1021" i="1"/>
  <c r="I1020" i="1"/>
  <c r="I1019" i="1"/>
  <c r="I1018" i="1"/>
  <c r="I1017" i="1"/>
  <c r="I1016" i="1"/>
  <c r="I1009" i="1"/>
  <c r="I1008" i="1"/>
  <c r="I1007" i="1"/>
  <c r="I1006" i="1"/>
  <c r="I1005" i="1"/>
  <c r="I1004" i="1"/>
  <c r="I1003" i="1"/>
  <c r="I1002" i="1"/>
  <c r="I1001" i="1"/>
  <c r="I1000" i="1"/>
  <c r="I999" i="1"/>
  <c r="I998" i="1"/>
  <c r="I997" i="1"/>
  <c r="I996" i="1"/>
  <c r="I995" i="1"/>
  <c r="I993" i="1"/>
  <c r="I992" i="1"/>
  <c r="I991" i="1"/>
  <c r="I989" i="1"/>
  <c r="I988" i="1"/>
  <c r="I986" i="1"/>
  <c r="I985" i="1"/>
  <c r="I984" i="1"/>
  <c r="I983" i="1"/>
  <c r="I981" i="1"/>
  <c r="I980" i="1"/>
  <c r="I979" i="1"/>
  <c r="I977" i="1"/>
  <c r="I976" i="1"/>
  <c r="H973" i="1"/>
  <c r="I973" i="1" s="1"/>
  <c r="I972" i="1"/>
  <c r="I971" i="1"/>
  <c r="I970" i="1"/>
  <c r="H969" i="1"/>
  <c r="I969" i="1" s="1"/>
  <c r="H968" i="1"/>
  <c r="I968" i="1" s="1"/>
  <c r="I967" i="1"/>
  <c r="I966" i="1"/>
  <c r="H965" i="1"/>
  <c r="I965" i="1" s="1"/>
  <c r="I964" i="1"/>
  <c r="I963" i="1"/>
  <c r="H962" i="1"/>
  <c r="I962" i="1" s="1"/>
  <c r="I961" i="1"/>
  <c r="I960" i="1"/>
  <c r="H959" i="1"/>
  <c r="I959" i="1" s="1"/>
  <c r="I958" i="1"/>
  <c r="I957" i="1"/>
  <c r="I956" i="1"/>
  <c r="I954" i="1"/>
  <c r="I952" i="1"/>
  <c r="I949" i="1"/>
  <c r="I948" i="1"/>
  <c r="I947" i="1"/>
  <c r="I946" i="1"/>
  <c r="H943" i="1"/>
  <c r="I943" i="1" s="1"/>
  <c r="I942" i="1"/>
  <c r="H941" i="1"/>
  <c r="I941" i="1" s="1"/>
  <c r="I940" i="1"/>
  <c r="I939" i="1"/>
  <c r="H938" i="1"/>
  <c r="I938" i="1" s="1"/>
  <c r="H937" i="1"/>
  <c r="I937" i="1" s="1"/>
  <c r="H936" i="1"/>
  <c r="I936" i="1" s="1"/>
  <c r="H935" i="1"/>
  <c r="I935" i="1" s="1"/>
  <c r="I934" i="1"/>
  <c r="H933" i="1"/>
  <c r="I933" i="1" s="1"/>
  <c r="I932" i="1"/>
  <c r="I931" i="1"/>
  <c r="H930" i="1"/>
  <c r="I930" i="1" s="1"/>
  <c r="H929" i="1"/>
  <c r="I929" i="1" s="1"/>
  <c r="H928" i="1"/>
  <c r="I928" i="1" s="1"/>
  <c r="I927" i="1"/>
  <c r="I926" i="1"/>
  <c r="I923" i="1"/>
  <c r="I922" i="1"/>
  <c r="I921" i="1"/>
  <c r="I920" i="1"/>
  <c r="I919" i="1"/>
  <c r="I917" i="1"/>
  <c r="I916" i="1"/>
  <c r="I915" i="1"/>
  <c r="I914" i="1"/>
  <c r="I913" i="1"/>
  <c r="I912" i="1"/>
  <c r="I911" i="1"/>
  <c r="I910" i="1"/>
  <c r="I909" i="1"/>
  <c r="I907" i="1"/>
  <c r="I906" i="1"/>
  <c r="I905" i="1"/>
  <c r="I904" i="1"/>
  <c r="I902" i="1"/>
  <c r="I901" i="1"/>
  <c r="I900" i="1"/>
  <c r="I899" i="1"/>
  <c r="I898" i="1"/>
  <c r="I897" i="1"/>
  <c r="I896" i="1"/>
  <c r="I895" i="1"/>
  <c r="I894" i="1"/>
  <c r="I893" i="1"/>
  <c r="F892" i="1"/>
  <c r="I892" i="1" s="1"/>
  <c r="I890" i="1"/>
  <c r="I889" i="1"/>
  <c r="I888" i="1"/>
  <c r="I887" i="1"/>
  <c r="I886" i="1"/>
  <c r="I885" i="1"/>
  <c r="I884" i="1"/>
  <c r="I883" i="1"/>
  <c r="I882" i="1"/>
  <c r="H880" i="1"/>
  <c r="I880" i="1" s="1"/>
  <c r="I879" i="1"/>
  <c r="H878" i="1"/>
  <c r="I878" i="1" s="1"/>
  <c r="I877" i="1"/>
  <c r="H876" i="1"/>
  <c r="I876" i="1" s="1"/>
  <c r="H875" i="1"/>
  <c r="I875" i="1" s="1"/>
  <c r="H873" i="1"/>
  <c r="I873" i="1" s="1"/>
  <c r="I872" i="1"/>
  <c r="H871" i="1"/>
  <c r="I871" i="1" s="1"/>
  <c r="I870" i="1"/>
  <c r="H869" i="1"/>
  <c r="I869" i="1" s="1"/>
  <c r="H868" i="1"/>
  <c r="I868" i="1" s="1"/>
  <c r="H866" i="1"/>
  <c r="I866" i="1" s="1"/>
  <c r="H865" i="1"/>
  <c r="I865" i="1" s="1"/>
  <c r="H864" i="1"/>
  <c r="I864" i="1" s="1"/>
  <c r="H863" i="1"/>
  <c r="I863" i="1" s="1"/>
  <c r="H862" i="1"/>
  <c r="I862" i="1" s="1"/>
  <c r="I861" i="1"/>
  <c r="I860" i="1"/>
  <c r="I859" i="1"/>
  <c r="I858" i="1"/>
  <c r="H857" i="1"/>
  <c r="I857" i="1" s="1"/>
  <c r="H856" i="1"/>
  <c r="I856" i="1" s="1"/>
  <c r="H855" i="1"/>
  <c r="I855" i="1" s="1"/>
  <c r="I854" i="1"/>
  <c r="H853" i="1"/>
  <c r="I853" i="1" s="1"/>
  <c r="I852" i="1"/>
  <c r="I850" i="1"/>
  <c r="I849" i="1"/>
  <c r="I848" i="1"/>
  <c r="I847" i="1"/>
  <c r="I846" i="1"/>
  <c r="I845" i="1"/>
  <c r="I844" i="1"/>
  <c r="I843" i="1"/>
  <c r="H840" i="1"/>
  <c r="I840" i="1" s="1"/>
  <c r="H839" i="1"/>
  <c r="I839" i="1" s="1"/>
  <c r="H838" i="1"/>
  <c r="I838" i="1" s="1"/>
  <c r="H837" i="1"/>
  <c r="I837" i="1" s="1"/>
  <c r="H836" i="1"/>
  <c r="I836" i="1" s="1"/>
  <c r="H835" i="1"/>
  <c r="I835" i="1" s="1"/>
  <c r="H834" i="1"/>
  <c r="I834" i="1" s="1"/>
  <c r="H833" i="1"/>
  <c r="I833" i="1" s="1"/>
  <c r="I832" i="1"/>
  <c r="I830" i="1"/>
  <c r="I829" i="1"/>
  <c r="I828" i="1"/>
  <c r="I827" i="1"/>
  <c r="I826" i="1"/>
  <c r="I825" i="1"/>
  <c r="I823" i="1"/>
  <c r="I822" i="1"/>
  <c r="I821" i="1"/>
  <c r="I820" i="1"/>
  <c r="I819" i="1"/>
  <c r="I818" i="1"/>
  <c r="I502" i="1"/>
  <c r="I469"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29" i="1"/>
  <c r="I428" i="1"/>
  <c r="I425" i="1"/>
  <c r="I422" i="1"/>
  <c r="I421" i="1"/>
  <c r="I420" i="1"/>
  <c r="I419" i="1"/>
  <c r="I418" i="1"/>
  <c r="I417" i="1"/>
  <c r="I416" i="1"/>
  <c r="I415" i="1"/>
  <c r="I414" i="1"/>
  <c r="I413" i="1"/>
  <c r="I412" i="1"/>
  <c r="I411" i="1"/>
  <c r="I410" i="1"/>
  <c r="I409" i="1"/>
  <c r="I408" i="1"/>
  <c r="I407" i="1"/>
  <c r="I406" i="1"/>
  <c r="I405" i="1"/>
  <c r="I403" i="1"/>
  <c r="I401" i="1"/>
  <c r="I396" i="1"/>
  <c r="I389" i="1"/>
  <c r="I388" i="1"/>
  <c r="I387" i="1"/>
  <c r="I386" i="1"/>
  <c r="I385" i="1"/>
  <c r="I384" i="1"/>
  <c r="I383" i="1"/>
  <c r="I382" i="1"/>
  <c r="I381" i="1"/>
  <c r="I380" i="1"/>
  <c r="I379" i="1"/>
  <c r="I378" i="1"/>
  <c r="I377" i="1"/>
  <c r="I376" i="1"/>
  <c r="I375" i="1"/>
  <c r="I372" i="1"/>
  <c r="I371" i="1"/>
  <c r="I370" i="1"/>
  <c r="I369" i="1"/>
  <c r="I368" i="1"/>
  <c r="I366" i="1"/>
  <c r="I365" i="1"/>
  <c r="I364" i="1"/>
  <c r="I363" i="1"/>
  <c r="I362" i="1"/>
  <c r="I361" i="1"/>
  <c r="I360" i="1"/>
  <c r="I359" i="1"/>
  <c r="I358" i="1"/>
  <c r="I356" i="1"/>
  <c r="I355" i="1"/>
  <c r="I354" i="1"/>
  <c r="I353" i="1"/>
  <c r="I351" i="1"/>
  <c r="I350" i="1"/>
  <c r="I349" i="1"/>
  <c r="I348" i="1"/>
  <c r="I347" i="1"/>
  <c r="I346" i="1"/>
  <c r="I345" i="1"/>
  <c r="I344" i="1"/>
  <c r="I343" i="1"/>
  <c r="I342" i="1"/>
  <c r="I341" i="1"/>
  <c r="I339" i="1"/>
  <c r="I338" i="1"/>
  <c r="I337" i="1"/>
  <c r="I336" i="1"/>
  <c r="I335" i="1"/>
  <c r="I334" i="1"/>
  <c r="I333" i="1"/>
  <c r="I332" i="1"/>
  <c r="I331" i="1"/>
  <c r="I327" i="1"/>
  <c r="I325" i="1"/>
  <c r="I324" i="1"/>
  <c r="I315" i="1"/>
  <c r="I314" i="1"/>
  <c r="I313" i="1"/>
  <c r="I312" i="1"/>
  <c r="I311" i="1"/>
  <c r="I310" i="1"/>
  <c r="I309" i="1"/>
  <c r="I308" i="1"/>
  <c r="I307" i="1"/>
  <c r="I306" i="1"/>
  <c r="I305" i="1"/>
  <c r="I304" i="1"/>
  <c r="I303" i="1"/>
  <c r="I302" i="1"/>
  <c r="I301" i="1"/>
  <c r="I299" i="1"/>
  <c r="I298" i="1"/>
  <c r="I297" i="1"/>
  <c r="I296" i="1"/>
  <c r="I295" i="1"/>
  <c r="I294" i="1"/>
  <c r="I293" i="1"/>
  <c r="I292" i="1"/>
  <c r="I289" i="1"/>
  <c r="I287" i="1"/>
  <c r="I285" i="1"/>
  <c r="I284" i="1"/>
  <c r="I282" i="1"/>
  <c r="I281" i="1"/>
  <c r="I279" i="1"/>
  <c r="I278" i="1"/>
  <c r="I277" i="1"/>
  <c r="I276" i="1"/>
  <c r="I275" i="1"/>
  <c r="I274" i="1"/>
  <c r="I272" i="1"/>
  <c r="I271" i="1"/>
  <c r="I270" i="1"/>
  <c r="I269" i="1"/>
  <c r="I268" i="1"/>
  <c r="I267" i="1"/>
  <c r="I3740" i="1" l="1"/>
  <c r="I3739" i="1"/>
  <c r="I3666" i="1"/>
  <c r="I3672" i="1"/>
  <c r="I3589" i="1"/>
  <c r="I3667" i="1"/>
  <c r="I3671" i="1"/>
  <c r="I3582" i="1"/>
  <c r="I3580" i="1"/>
  <c r="I3581" i="1"/>
  <c r="I3662" i="1"/>
  <c r="I3682" i="1"/>
  <c r="I3742" i="1"/>
  <c r="I15" i="1" l="1"/>
  <c r="I16" i="1"/>
  <c r="I17" i="1"/>
  <c r="I18" i="1"/>
  <c r="I19" i="1"/>
  <c r="I20" i="1"/>
  <c r="I22" i="1"/>
  <c r="I23" i="1"/>
  <c r="I24" i="1"/>
  <c r="I25" i="1"/>
  <c r="I26" i="1"/>
  <c r="I27" i="1"/>
  <c r="I171" i="1" l="1"/>
  <c r="I170" i="1"/>
  <c r="I169" i="1"/>
  <c r="I168" i="1"/>
  <c r="I167" i="1"/>
  <c r="I166" i="1"/>
  <c r="I165" i="1"/>
  <c r="I164" i="1"/>
  <c r="I163" i="1"/>
  <c r="I162" i="1"/>
  <c r="I161" i="1"/>
  <c r="I160" i="1"/>
  <c r="I159" i="1"/>
  <c r="I158" i="1"/>
  <c r="I157" i="1"/>
  <c r="I156" i="1"/>
  <c r="I155" i="1"/>
  <c r="I154" i="1"/>
  <c r="I152" i="1"/>
  <c r="I150" i="1"/>
  <c r="I147" i="1"/>
  <c r="I146" i="1"/>
  <c r="I145" i="1"/>
  <c r="I144" i="1"/>
  <c r="I140" i="1"/>
  <c r="I139" i="1"/>
  <c r="I138" i="1"/>
  <c r="I137" i="1"/>
  <c r="I136" i="1"/>
  <c r="I135" i="1"/>
  <c r="I134" i="1"/>
  <c r="I133" i="1"/>
  <c r="I132" i="1"/>
  <c r="I131" i="1"/>
  <c r="I130" i="1"/>
  <c r="I129" i="1"/>
  <c r="I128" i="1"/>
  <c r="I127" i="1"/>
  <c r="I126" i="1"/>
  <c r="I125" i="1"/>
  <c r="I124" i="1"/>
  <c r="I123" i="1"/>
  <c r="I120" i="1"/>
  <c r="I119" i="1"/>
  <c r="I118" i="1"/>
  <c r="I117" i="1"/>
  <c r="I116" i="1"/>
  <c r="I114" i="1"/>
  <c r="I113" i="1"/>
  <c r="I112" i="1"/>
  <c r="I111" i="1"/>
  <c r="I110" i="1"/>
  <c r="I109" i="1"/>
  <c r="I108" i="1"/>
  <c r="I107" i="1"/>
  <c r="I106" i="1"/>
  <c r="I104" i="1"/>
  <c r="I103" i="1"/>
  <c r="I102" i="1"/>
  <c r="I101" i="1"/>
  <c r="I99" i="1"/>
  <c r="I98" i="1"/>
  <c r="I97" i="1"/>
  <c r="I96" i="1"/>
  <c r="I95" i="1"/>
  <c r="I94" i="1"/>
  <c r="I93" i="1"/>
  <c r="I92" i="1"/>
  <c r="I91" i="1"/>
  <c r="I90" i="1"/>
  <c r="I89" i="1"/>
  <c r="I87" i="1"/>
  <c r="I86" i="1"/>
  <c r="I85" i="1"/>
  <c r="I84" i="1"/>
  <c r="I83" i="1"/>
  <c r="I82" i="1"/>
  <c r="I81" i="1"/>
  <c r="I80" i="1"/>
  <c r="I79" i="1"/>
  <c r="I77" i="1"/>
  <c r="I76" i="1"/>
  <c r="I75" i="1"/>
  <c r="I74" i="1"/>
  <c r="I73" i="1"/>
  <c r="I72" i="1"/>
  <c r="I70" i="1"/>
  <c r="I69" i="1"/>
  <c r="I68" i="1"/>
  <c r="I67" i="1"/>
  <c r="I66" i="1"/>
  <c r="I65" i="1"/>
  <c r="I63" i="1"/>
  <c r="I62" i="1"/>
  <c r="I61" i="1"/>
  <c r="I60" i="1"/>
  <c r="I59" i="1"/>
  <c r="I58" i="1"/>
  <c r="I57" i="1"/>
  <c r="I56" i="1"/>
  <c r="I55" i="1"/>
  <c r="I54" i="1"/>
  <c r="I53" i="1"/>
  <c r="I52" i="1"/>
  <c r="I51" i="1"/>
  <c r="I50" i="1"/>
  <c r="I49" i="1"/>
  <c r="I47" i="1"/>
  <c r="I46" i="1"/>
  <c r="I45" i="1"/>
  <c r="I44" i="1"/>
  <c r="I43" i="1"/>
  <c r="I42" i="1"/>
  <c r="I41" i="1"/>
  <c r="I40" i="1"/>
  <c r="I39" i="1"/>
  <c r="I37" i="1"/>
  <c r="I36" i="1"/>
  <c r="I35" i="1"/>
  <c r="I34" i="1"/>
  <c r="I33" i="1"/>
  <c r="I32" i="1"/>
  <c r="I31" i="1"/>
  <c r="I30" i="1"/>
  <c r="I29" i="1"/>
</calcChain>
</file>

<file path=xl/comments1.xml><?xml version="1.0" encoding="utf-8"?>
<comments xmlns="http://schemas.openxmlformats.org/spreadsheetml/2006/main">
  <authors>
    <author>Crisis Line Director</author>
    <author>Jen</author>
    <author>Nicole Mion</author>
    <author>Jennifer Travis</author>
    <author>David Hazard</author>
  </authors>
  <commentList>
    <comment ref="C268" authorId="0" shapeId="0">
      <text>
        <r>
          <rPr>
            <b/>
            <sz val="9"/>
            <color indexed="81"/>
            <rFont val="Tahoma"/>
            <family val="2"/>
          </rPr>
          <t>Crisis Line Director:</t>
        </r>
        <r>
          <rPr>
            <sz val="9"/>
            <color indexed="81"/>
            <rFont val="Tahoma"/>
            <family val="2"/>
          </rPr>
          <t xml:space="preserve">
This is the Total Client Contacts minus Repeat Caller Volume for each month.</t>
        </r>
      </text>
    </comment>
    <comment ref="C269" authorId="0" shapeId="0">
      <text>
        <r>
          <rPr>
            <b/>
            <sz val="9"/>
            <color indexed="81"/>
            <rFont val="Tahoma"/>
            <family val="2"/>
          </rPr>
          <t>Crisis Line Director:</t>
        </r>
        <r>
          <rPr>
            <sz val="9"/>
            <color indexed="81"/>
            <rFont val="Tahoma"/>
            <family val="2"/>
          </rPr>
          <t xml:space="preserve">
This is the number of repeat callers in each month added up.</t>
        </r>
      </text>
    </comment>
    <comment ref="B290" authorId="0" shapeId="0">
      <text>
        <r>
          <rPr>
            <b/>
            <sz val="9"/>
            <color indexed="81"/>
            <rFont val="Tahoma"/>
            <family val="2"/>
          </rPr>
          <t>Crisis Line Director:</t>
        </r>
        <r>
          <rPr>
            <sz val="9"/>
            <color indexed="81"/>
            <rFont val="Tahoma"/>
            <family val="2"/>
          </rPr>
          <t xml:space="preserve">
As with race, these statistics are for those who report their ethnicity, not all callers do and many situations are not appropriate for our volunteers to ask for this information.</t>
        </r>
      </text>
    </comment>
    <comment ref="B330" authorId="0" shapeId="0">
      <text>
        <r>
          <rPr>
            <b/>
            <sz val="9"/>
            <color indexed="81"/>
            <rFont val="Tahoma"/>
            <family val="2"/>
          </rPr>
          <t>Crisis Line Director:</t>
        </r>
        <r>
          <rPr>
            <sz val="9"/>
            <color indexed="81"/>
            <rFont val="Tahoma"/>
            <family val="2"/>
          </rPr>
          <t xml:space="preserve">
As with ethnicity, this is only data from callers who reported this information (as it is often not the focus of a crisis call or appropriate in many situations to assess this).</t>
        </r>
      </text>
    </comment>
    <comment ref="C349" authorId="0" shapeId="0">
      <text>
        <r>
          <rPr>
            <b/>
            <sz val="9"/>
            <color indexed="81"/>
            <rFont val="Tahoma"/>
            <family val="2"/>
          </rPr>
          <t>Crisis Line Director:</t>
        </r>
        <r>
          <rPr>
            <sz val="9"/>
            <color indexed="81"/>
            <rFont val="Tahoma"/>
            <family val="2"/>
          </rPr>
          <t xml:space="preserve">
This is not asked of every caller, especially if it is not applicable based on the call content so this number is unknown</t>
        </r>
      </text>
    </comment>
    <comment ref="C355" authorId="0" shapeId="0">
      <text>
        <r>
          <rPr>
            <b/>
            <sz val="9"/>
            <color indexed="81"/>
            <rFont val="Tahoma"/>
            <family val="2"/>
          </rPr>
          <t xml:space="preserve">Crisis Line Director
</t>
        </r>
        <r>
          <rPr>
            <sz val="9"/>
            <color indexed="81"/>
            <rFont val="Tahoma"/>
            <family val="2"/>
          </rPr>
          <t>Questions in this area are not asked of every caller (it's not always appropriate to the context of the call or brought up by caller); therefore, there are no declined to state answers</t>
        </r>
      </text>
    </comment>
    <comment ref="C365" authorId="0" shapeId="0">
      <text>
        <r>
          <rPr>
            <b/>
            <sz val="9"/>
            <color indexed="81"/>
            <rFont val="Tahoma"/>
            <family val="2"/>
          </rPr>
          <t>Crisis Line Director:</t>
        </r>
        <r>
          <rPr>
            <sz val="9"/>
            <color indexed="81"/>
            <rFont val="Tahoma"/>
            <family val="2"/>
          </rPr>
          <t xml:space="preserve">
See above on B110 re: the Declined to State stat</t>
        </r>
      </text>
    </comment>
    <comment ref="C372" authorId="0" shapeId="0">
      <text>
        <r>
          <rPr>
            <b/>
            <sz val="9"/>
            <color indexed="81"/>
            <rFont val="Tahoma"/>
            <family val="2"/>
          </rPr>
          <t>Crisis Line Director:</t>
        </r>
        <r>
          <rPr>
            <sz val="9"/>
            <color indexed="81"/>
            <rFont val="Tahoma"/>
            <family val="2"/>
          </rPr>
          <t xml:space="preserve">
Only callers to the Lifeline are regularly assessed for veteran status; we are working on getting all callers assessed for veteran status.</t>
        </r>
      </text>
    </comment>
    <comment ref="C389" authorId="0" shapeId="0">
      <text>
        <r>
          <rPr>
            <b/>
            <sz val="9"/>
            <color indexed="81"/>
            <rFont val="Tahoma"/>
            <family val="2"/>
          </rPr>
          <t>Crisis Line Director:</t>
        </r>
        <r>
          <rPr>
            <sz val="9"/>
            <color indexed="81"/>
            <rFont val="Tahoma"/>
            <family val="2"/>
          </rPr>
          <t xml:space="preserve">
We have altered the call report form so that we can note whether or not someone is homeless (for this box), but cannot change it for the location (B154)</t>
        </r>
      </text>
    </comment>
    <comment ref="C396" authorId="0" shapeId="0">
      <text>
        <r>
          <rPr>
            <b/>
            <sz val="9"/>
            <color indexed="81"/>
            <rFont val="Tahoma"/>
            <family val="2"/>
          </rPr>
          <t>Crisis Line Director:</t>
        </r>
        <r>
          <rPr>
            <sz val="9"/>
            <color indexed="81"/>
            <rFont val="Tahoma"/>
            <family val="2"/>
          </rPr>
          <t xml:space="preserve">
People other than just family of a person in crisis call, so this is a difficult number to parse out because all people who call and are concerned about someone else fall in our 3rd Party Caller category. So all who have been helped are in the first box (B172)</t>
        </r>
      </text>
    </comment>
    <comment ref="C403" authorId="0" shapeId="0">
      <text>
        <r>
          <rPr>
            <b/>
            <sz val="9"/>
            <color indexed="81"/>
            <rFont val="Tahoma"/>
            <family val="2"/>
          </rPr>
          <t>Crisis Line Director:</t>
        </r>
        <r>
          <rPr>
            <sz val="9"/>
            <color indexed="81"/>
            <rFont val="Tahoma"/>
            <family val="2"/>
          </rPr>
          <t xml:space="preserve">
This # is materials disbursed at the events</t>
        </r>
      </text>
    </comment>
    <comment ref="C413" authorId="0" shapeId="0">
      <text>
        <r>
          <rPr>
            <b/>
            <sz val="9"/>
            <color indexed="81"/>
            <rFont val="Tahoma"/>
            <family val="2"/>
          </rPr>
          <t>Crisis Line Director:</t>
        </r>
        <r>
          <rPr>
            <sz val="9"/>
            <color indexed="81"/>
            <rFont val="Tahoma"/>
            <family val="2"/>
          </rPr>
          <t xml:space="preserve">
In the past, we've reported social media outreach but it appears that this segment is tied to the "Number of outreach events held/attended" (B178) so we've limited it to just the ones accounted in B178</t>
        </r>
      </text>
    </comment>
    <comment ref="C426" authorId="0" shapeId="0">
      <text>
        <r>
          <rPr>
            <b/>
            <sz val="9"/>
            <color indexed="81"/>
            <rFont val="Tahoma"/>
            <family val="2"/>
          </rPr>
          <t>Crisis Line Director:</t>
        </r>
        <r>
          <rPr>
            <sz val="9"/>
            <color indexed="81"/>
            <rFont val="Tahoma"/>
            <family val="2"/>
          </rPr>
          <t xml:space="preserve">
Callers are not assessed for SMI status</t>
        </r>
      </text>
    </comment>
    <comment ref="B431" authorId="0" shapeId="0">
      <text>
        <r>
          <rPr>
            <b/>
            <sz val="9"/>
            <color indexed="81"/>
            <rFont val="Tahoma"/>
            <family val="2"/>
          </rPr>
          <t>Crisis Line Director:</t>
        </r>
        <r>
          <rPr>
            <sz val="9"/>
            <color indexed="81"/>
            <rFont val="Tahoma"/>
            <family val="2"/>
          </rPr>
          <t xml:space="preserve">
Only Yolo County based referrals were included here, if you'd like the entire list of referrals for this time period, please let us know.</t>
        </r>
      </text>
    </comment>
    <comment ref="C469" authorId="0" shapeId="0">
      <text>
        <r>
          <rPr>
            <b/>
            <sz val="9"/>
            <color indexed="81"/>
            <rFont val="Tahoma"/>
            <family val="2"/>
          </rPr>
          <t>Crisis Line Director:</t>
        </r>
        <r>
          <rPr>
            <sz val="9"/>
            <color indexed="81"/>
            <rFont val="Tahoma"/>
            <family val="2"/>
          </rPr>
          <t xml:space="preserve">
More callers possibly followed through on the referral but we are unable to follow up with every single caller who received a referral. We will continue to work hard to improve the reporting on this statistic</t>
        </r>
      </text>
    </comment>
    <comment ref="C472" authorId="0" shapeId="0">
      <text>
        <r>
          <rPr>
            <b/>
            <sz val="9"/>
            <color indexed="81"/>
            <rFont val="Tahoma"/>
            <family val="2"/>
          </rPr>
          <t>Crisis Line Director:</t>
        </r>
        <r>
          <rPr>
            <sz val="9"/>
            <color indexed="81"/>
            <rFont val="Tahoma"/>
            <family val="2"/>
          </rPr>
          <t xml:space="preserve">
This is another question for which we do not regularly assess since not all callers have untreated mental illness, mental illness, or follow up with us for long enough that we'd know.</t>
        </r>
      </text>
    </comment>
    <comment ref="C488" authorId="0" shapeId="0">
      <text>
        <r>
          <rPr>
            <b/>
            <sz val="9"/>
            <color indexed="81"/>
            <rFont val="Tahoma"/>
            <family val="2"/>
          </rPr>
          <t>Crisis Line Director:</t>
        </r>
        <r>
          <rPr>
            <sz val="9"/>
            <color indexed="81"/>
            <rFont val="Tahoma"/>
            <family val="2"/>
          </rPr>
          <t xml:space="preserve">
Again, we are attempting to collect more data on Resource Engagement, but at this point, we only have the data entered above for the Resource Engagement figures.</t>
        </r>
      </text>
    </comment>
    <comment ref="F818" authorId="1" shapeId="0">
      <text>
        <r>
          <rPr>
            <b/>
            <sz val="9"/>
            <color indexed="81"/>
            <rFont val="Tahoma"/>
            <family val="2"/>
          </rPr>
          <t xml:space="preserve">Jen: </t>
        </r>
        <r>
          <rPr>
            <sz val="9"/>
            <color indexed="81"/>
            <rFont val="Tahoma"/>
            <family val="2"/>
          </rPr>
          <t>This number is collected differently compared to Q1 18-19. We now track how many times we have contacted each clients caregiver.</t>
        </r>
      </text>
    </comment>
    <comment ref="F820" authorId="1" shapeId="0">
      <text>
        <r>
          <rPr>
            <b/>
            <sz val="9"/>
            <color indexed="81"/>
            <rFont val="Tahoma"/>
            <family val="2"/>
          </rPr>
          <t>Jen:</t>
        </r>
        <r>
          <rPr>
            <sz val="9"/>
            <color indexed="81"/>
            <rFont val="Tahoma"/>
            <family val="2"/>
          </rPr>
          <t xml:space="preserve">
Difference between 540 total duplicated clients served and 417 new clients</t>
        </r>
      </text>
    </comment>
    <comment ref="E821" authorId="1" shapeId="0">
      <text>
        <r>
          <rPr>
            <b/>
            <sz val="9"/>
            <color indexed="81"/>
            <rFont val="Tahoma"/>
            <family val="2"/>
          </rPr>
          <t>Jen:</t>
        </r>
        <r>
          <rPr>
            <sz val="9"/>
            <color indexed="81"/>
            <rFont val="Tahoma"/>
            <family val="2"/>
          </rPr>
          <t xml:space="preserve">
New clients multiplied by 2 assuming that at least 1 child and 1 parent was served per family.</t>
        </r>
      </text>
    </comment>
    <comment ref="F821" authorId="1" shapeId="0">
      <text>
        <r>
          <rPr>
            <b/>
            <sz val="9"/>
            <color indexed="81"/>
            <rFont val="Tahoma"/>
            <family val="2"/>
          </rPr>
          <t>Jen:</t>
        </r>
        <r>
          <rPr>
            <sz val="9"/>
            <color indexed="81"/>
            <rFont val="Tahoma"/>
            <family val="2"/>
          </rPr>
          <t xml:space="preserve">
Jen: This number is collected differently compared to Q1 18-19. We now track how many individuals are living in a household in which a client is residing. The average number of family members is 4.11 out of 789 individual families</t>
        </r>
      </text>
    </comment>
    <comment ref="G821" authorId="2" shapeId="0">
      <text>
        <r>
          <rPr>
            <sz val="9"/>
            <color indexed="81"/>
            <rFont val="Tahoma"/>
            <family val="2"/>
          </rPr>
          <t>This number reflects the average number of individuals living in a household (children in unique families multiplied by the number of families who entered how many members living in the household=4.173) divided by the number of unique families (unique families being 56 families in the yesyolo.org system on the Q3 CSV with multiple children plus 330 families  in the yesyolo.org system on the Q3 CSV with only one child listed= 386)</t>
        </r>
      </text>
    </comment>
    <comment ref="G823" authorId="2" shapeId="0">
      <text>
        <r>
          <rPr>
            <sz val="9"/>
            <color indexed="81"/>
            <rFont val="Tahoma"/>
            <family val="2"/>
          </rPr>
          <t xml:space="preserve">I did count caregivers as clients only for referrals for mental health services. 
</t>
        </r>
      </text>
    </comment>
    <comment ref="E850" authorId="1" shapeId="0">
      <text>
        <r>
          <rPr>
            <b/>
            <sz val="9"/>
            <color indexed="81"/>
            <rFont val="Tahoma"/>
            <family val="2"/>
          </rPr>
          <t>Jen:</t>
        </r>
        <r>
          <rPr>
            <sz val="9"/>
            <color indexed="81"/>
            <rFont val="Tahoma"/>
            <family val="2"/>
          </rPr>
          <t xml:space="preserve">
211 clients identified their race but not a specific ethnicity that was Hispanic or Latino</t>
        </r>
      </text>
    </comment>
    <comment ref="E866" authorId="1" shapeId="0">
      <text>
        <r>
          <rPr>
            <b/>
            <sz val="9"/>
            <color indexed="81"/>
            <rFont val="Tahoma"/>
            <family val="2"/>
          </rPr>
          <t>Jen:</t>
        </r>
        <r>
          <rPr>
            <sz val="9"/>
            <color indexed="81"/>
            <rFont val="Tahoma"/>
            <family val="2"/>
          </rPr>
          <t xml:space="preserve">
185 clients identified their race but not a specific ethnicity that was non-Hispanic or non-Latino</t>
        </r>
      </text>
    </comment>
    <comment ref="E873" authorId="1" shapeId="0">
      <text>
        <r>
          <rPr>
            <b/>
            <sz val="9"/>
            <color indexed="81"/>
            <rFont val="Tahoma"/>
            <family val="2"/>
          </rPr>
          <t>Jen:</t>
        </r>
        <r>
          <rPr>
            <sz val="9"/>
            <color indexed="81"/>
            <rFont val="Tahoma"/>
            <family val="2"/>
          </rPr>
          <t xml:space="preserve">
Clients are aged 0-5 and may not be writing yet. </t>
        </r>
      </text>
    </comment>
    <comment ref="E892" authorId="1" shapeId="0">
      <text>
        <r>
          <rPr>
            <b/>
            <sz val="9"/>
            <color indexed="81"/>
            <rFont val="Tahoma"/>
            <family val="2"/>
          </rPr>
          <t>Jen:</t>
        </r>
        <r>
          <rPr>
            <sz val="9"/>
            <color indexed="81"/>
            <rFont val="Tahoma"/>
            <family val="2"/>
          </rPr>
          <t xml:space="preserve">
8 clients identified as having an IEP or IFSP</t>
        </r>
      </text>
    </comment>
    <comment ref="F892" authorId="3" shapeId="0">
      <text>
        <r>
          <rPr>
            <b/>
            <sz val="9"/>
            <color indexed="81"/>
            <rFont val="Tahoma"/>
            <family val="2"/>
          </rPr>
          <t>Jennifer Travis:</t>
        </r>
        <r>
          <rPr>
            <sz val="9"/>
            <color indexed="81"/>
            <rFont val="Tahoma"/>
            <family val="2"/>
          </rPr>
          <t xml:space="preserve">
Used DISABILITY DOMAIN Column S
</t>
        </r>
      </text>
    </comment>
    <comment ref="E900" authorId="1" shapeId="0">
      <text>
        <r>
          <rPr>
            <b/>
            <sz val="9"/>
            <color indexed="81"/>
            <rFont val="Tahoma"/>
            <family val="2"/>
          </rPr>
          <t>Jen:</t>
        </r>
        <r>
          <rPr>
            <sz val="9"/>
            <color indexed="81"/>
            <rFont val="Tahoma"/>
            <family val="2"/>
          </rPr>
          <t xml:space="preserve">
386 clients either do not have a diagnosed disability or do not have a disability. </t>
        </r>
      </text>
    </comment>
    <comment ref="E954" authorId="1" shapeId="0">
      <text>
        <r>
          <rPr>
            <b/>
            <sz val="9"/>
            <color indexed="81"/>
            <rFont val="Tahoma"/>
            <family val="2"/>
          </rPr>
          <t>Jen:</t>
        </r>
        <r>
          <rPr>
            <sz val="9"/>
            <color indexed="81"/>
            <rFont val="Tahoma"/>
            <family val="2"/>
          </rPr>
          <t xml:space="preserve">
9548 Information Only, 30 Healthcare Providers, 383 Community Agency Staff, 120 ECE Caregivers/Workshops, 2476 Community Events </t>
        </r>
      </text>
    </comment>
    <comment ref="G954" authorId="3" shapeId="0">
      <text>
        <r>
          <rPr>
            <b/>
            <sz val="9"/>
            <color indexed="81"/>
            <rFont val="Tahoma"/>
            <family val="2"/>
          </rPr>
          <t>Jennifer Travis:</t>
        </r>
        <r>
          <rPr>
            <sz val="9"/>
            <color indexed="81"/>
            <rFont val="Tahoma"/>
            <family val="2"/>
          </rPr>
          <t xml:space="preserve">
Sum of the Estimated # of visitors tabled/attendees/views on Q3 data set:MHSA Outreach Data
</t>
        </r>
      </text>
    </comment>
    <comment ref="E976" authorId="1" shapeId="0">
      <text>
        <r>
          <rPr>
            <b/>
            <sz val="9"/>
            <color indexed="81"/>
            <rFont val="Tahoma"/>
            <family val="2"/>
          </rPr>
          <t>Jen:</t>
        </r>
        <r>
          <rPr>
            <sz val="9"/>
            <color indexed="81"/>
            <rFont val="Tahoma"/>
            <family val="2"/>
          </rPr>
          <t xml:space="preserve">
6 Children that were referred for behavioral/mental health</t>
        </r>
      </text>
    </comment>
    <comment ref="G1276" authorId="4" shapeId="0">
      <text>
        <r>
          <rPr>
            <b/>
            <sz val="8"/>
            <color indexed="81"/>
            <rFont val="Tahoma"/>
            <family val="2"/>
          </rPr>
          <t>David Hazard:</t>
        </r>
        <r>
          <rPr>
            <sz val="8"/>
            <color indexed="81"/>
            <rFont val="Tahoma"/>
            <family val="2"/>
          </rPr>
          <t xml:space="preserve">
Two clients were offered referrals, but clients declined the offers.</t>
        </r>
      </text>
    </comment>
    <comment ref="E1572" authorId="4" shapeId="0">
      <text>
        <r>
          <rPr>
            <b/>
            <sz val="8"/>
            <color indexed="81"/>
            <rFont val="Tahoma"/>
            <family val="2"/>
          </rPr>
          <t>David Hazard:</t>
        </r>
        <r>
          <rPr>
            <sz val="8"/>
            <color indexed="81"/>
            <rFont val="Tahoma"/>
            <family val="2"/>
          </rPr>
          <t xml:space="preserve">
Correction: the Q1 initially reported this as zero. It's corrected on the Q2 submission.</t>
        </r>
      </text>
    </comment>
    <comment ref="G1703" authorId="4" shapeId="0">
      <text>
        <r>
          <rPr>
            <b/>
            <sz val="8"/>
            <color indexed="81"/>
            <rFont val="Tahoma"/>
            <family val="2"/>
          </rPr>
          <t>David Hazard:</t>
        </r>
        <r>
          <rPr>
            <sz val="8"/>
            <color indexed="81"/>
            <rFont val="Tahoma"/>
            <family val="2"/>
          </rPr>
          <t xml:space="preserve">
note: 328 of the 835 were left blank, so it's assumed they preferred not to answer</t>
        </r>
      </text>
    </comment>
    <comment ref="H1703" authorId="4" shapeId="0">
      <text>
        <r>
          <rPr>
            <b/>
            <sz val="8"/>
            <color indexed="81"/>
            <rFont val="Tahoma"/>
            <family val="2"/>
          </rPr>
          <t>David Hazard:</t>
        </r>
        <r>
          <rPr>
            <sz val="8"/>
            <color indexed="81"/>
            <rFont val="Tahoma"/>
            <family val="2"/>
          </rPr>
          <t xml:space="preserve">
63 clients left this field blank, while 207 marked "prefer not to answer"</t>
        </r>
      </text>
    </comment>
  </commentList>
</comments>
</file>

<file path=xl/sharedStrings.xml><?xml version="1.0" encoding="utf-8"?>
<sst xmlns="http://schemas.openxmlformats.org/spreadsheetml/2006/main" count="3995" uniqueCount="616">
  <si>
    <t xml:space="preserve">Program </t>
  </si>
  <si>
    <t xml:space="preserve">Provider </t>
  </si>
  <si>
    <t>Fiscal Year 18-19</t>
  </si>
  <si>
    <t>3rd Quarter</t>
  </si>
  <si>
    <t>Full Year</t>
  </si>
  <si>
    <t>(7/1/18 – 9/30/18)</t>
  </si>
  <si>
    <t>(10/1/18– 12/31/18)</t>
  </si>
  <si>
    <t>(1/1/19 – 3/31/19)</t>
  </si>
  <si>
    <t>(4/1/19 – 6/30/19)</t>
  </si>
  <si>
    <t>(7/01/18 – 6/30/19)</t>
  </si>
  <si>
    <t>Data Due to HHSA (Quarterly)</t>
  </si>
  <si>
    <t xml:space="preserve">MHSA Required Performance Measures : Demographic Information </t>
  </si>
  <si>
    <t xml:space="preserve">Clients Served </t>
  </si>
  <si>
    <t>Total Client Contacts</t>
  </si>
  <si>
    <t>New Clients: Not seen previously in this Fiscal Year)</t>
  </si>
  <si>
    <t>Returning Clients: Returning from previous Quarter in same Fiscal Year</t>
  </si>
  <si>
    <t xml:space="preserve">Individual Family Members Served </t>
  </si>
  <si>
    <t>Clients Served: Prevention</t>
  </si>
  <si>
    <t>Clients Served: Early Intervention</t>
  </si>
  <si>
    <t xml:space="preserve">Children 0-15 </t>
  </si>
  <si>
    <t>Transition Age Youth  16-25</t>
  </si>
  <si>
    <t>Adult 26-59</t>
  </si>
  <si>
    <t xml:space="preserve">Older Adult 60+ </t>
  </si>
  <si>
    <t>Declined to State</t>
  </si>
  <si>
    <t>Not recorded /Field left blank</t>
  </si>
  <si>
    <t>American Indian or Alaska Native *</t>
  </si>
  <si>
    <t>Asian</t>
  </si>
  <si>
    <t>Black or African American  *</t>
  </si>
  <si>
    <t>Native Hawaiian or other Pacific Islander</t>
  </si>
  <si>
    <t xml:space="preserve">White (includes Non Hispanic/Latino) </t>
  </si>
  <si>
    <t>Other (Includes Hispanic/Latino)</t>
  </si>
  <si>
    <t xml:space="preserve">More than one race </t>
  </si>
  <si>
    <t>Race not recorded /Field left blank</t>
  </si>
  <si>
    <t>76**</t>
  </si>
  <si>
    <t>Hispanic or Latino</t>
  </si>
  <si>
    <t xml:space="preserve">Caribbean </t>
  </si>
  <si>
    <t xml:space="preserve">Central American </t>
  </si>
  <si>
    <t>Mexican/Mexican-American/Chicano</t>
  </si>
  <si>
    <t xml:space="preserve">Puerto Rico </t>
  </si>
  <si>
    <t xml:space="preserve">South American </t>
  </si>
  <si>
    <t>Other</t>
  </si>
  <si>
    <t xml:space="preserve">Not recorded/Field left Blank </t>
  </si>
  <si>
    <t xml:space="preserve">Non-Hispanic or Non-Latino </t>
  </si>
  <si>
    <t>African  *</t>
  </si>
  <si>
    <t>Asian Indian/South Asian</t>
  </si>
  <si>
    <t>Cambodian</t>
  </si>
  <si>
    <t>Chinese</t>
  </si>
  <si>
    <t>Eastern European</t>
  </si>
  <si>
    <t>European</t>
  </si>
  <si>
    <t>Filipino</t>
  </si>
  <si>
    <t>Japanese</t>
  </si>
  <si>
    <t>Korean</t>
  </si>
  <si>
    <t>Middle Eastern</t>
  </si>
  <si>
    <t>Vietnamese</t>
  </si>
  <si>
    <t xml:space="preserve">Other </t>
  </si>
  <si>
    <t>*</t>
  </si>
  <si>
    <t xml:space="preserve">More than one ethnicity </t>
  </si>
  <si>
    <t>Declined to state ethnicity</t>
  </si>
  <si>
    <t>English</t>
  </si>
  <si>
    <t>Spanish</t>
  </si>
  <si>
    <t>Russian</t>
  </si>
  <si>
    <t xml:space="preserve">Other  
(Not a county threshold language) </t>
  </si>
  <si>
    <t>1**</t>
  </si>
  <si>
    <t xml:space="preserve">Other (Not a county threshold language) </t>
  </si>
  <si>
    <t>Gay or Lesbian</t>
  </si>
  <si>
    <t>Heterosexual or Straight</t>
  </si>
  <si>
    <t xml:space="preserve">Bisexual </t>
  </si>
  <si>
    <t xml:space="preserve">Questioning or unsure of sexual orientation </t>
  </si>
  <si>
    <t>Queer</t>
  </si>
  <si>
    <t xml:space="preserve">Another Sexual Orientation </t>
  </si>
  <si>
    <t>Not Applicable: Minor exempt from answering this question</t>
  </si>
  <si>
    <t xml:space="preserve">Yes, Disability Indicated </t>
  </si>
  <si>
    <t>Communication Domain: Difficulty Seeing</t>
  </si>
  <si>
    <t>Communication Domain: Difficulty hearing or having speech understood</t>
  </si>
  <si>
    <t>Communication Domain: Other</t>
  </si>
  <si>
    <t>Mental Domain: Not including mental illness (including but not limited to learning disabilities, developmental disabilities, or dementia)</t>
  </si>
  <si>
    <t>Physical Mobility Domain: Physical or mobility issue</t>
  </si>
  <si>
    <t>Chronic Health Condition: including but not limited to chronic pain</t>
  </si>
  <si>
    <t>Other Disability:</t>
  </si>
  <si>
    <t xml:space="preserve">No, Not disabled </t>
  </si>
  <si>
    <t>Males</t>
  </si>
  <si>
    <t>Females</t>
  </si>
  <si>
    <t>Male</t>
  </si>
  <si>
    <t>Female</t>
  </si>
  <si>
    <t>Transgender</t>
  </si>
  <si>
    <t>Genderqueer</t>
  </si>
  <si>
    <t>Questioning or unsure of gender identity</t>
  </si>
  <si>
    <t>Another Gender Identity</t>
  </si>
  <si>
    <t xml:space="preserve"> Declined to State</t>
  </si>
  <si>
    <t xml:space="preserve">Yes, Veteran </t>
  </si>
  <si>
    <t xml:space="preserve">No, Not Veteran </t>
  </si>
  <si>
    <t xml:space="preserve">Other Data County/Program Considers Relevant </t>
  </si>
  <si>
    <t>Brooks</t>
  </si>
  <si>
    <t xml:space="preserve">Clarksburg </t>
  </si>
  <si>
    <t>Davis</t>
  </si>
  <si>
    <t>Dunnigan</t>
  </si>
  <si>
    <t>Esparto</t>
  </si>
  <si>
    <t>Guinda</t>
  </si>
  <si>
    <t xml:space="preserve">Knights Landing </t>
  </si>
  <si>
    <t>Madison</t>
  </si>
  <si>
    <t>Sacramento [board and care]</t>
  </si>
  <si>
    <t>West Sacramento</t>
  </si>
  <si>
    <t>Winters</t>
  </si>
  <si>
    <t>Woodland</t>
  </si>
  <si>
    <t xml:space="preserve">Yolo </t>
  </si>
  <si>
    <t xml:space="preserve">Yolo County Unincorporated areas </t>
  </si>
  <si>
    <t xml:space="preserve">Out of County </t>
  </si>
  <si>
    <t>MHSA Required Performance Measures : Demographics</t>
  </si>
  <si>
    <t>Mental Health Client/Consumer</t>
  </si>
  <si>
    <t>Family Member of Mental Health Client/Consumer</t>
  </si>
  <si>
    <t>Not Applicable</t>
  </si>
  <si>
    <t xml:space="preserve">Prefer Not to Answer </t>
  </si>
  <si>
    <t xml:space="preserve">MHSA Required Performance Measures: Outreach Tracking </t>
  </si>
  <si>
    <t>Outreach</t>
  </si>
  <si>
    <t>Number of outreach Events Held/Attended</t>
  </si>
  <si>
    <t>seen notes **</t>
  </si>
  <si>
    <t xml:space="preserve">Outreach Participant Demographics </t>
  </si>
  <si>
    <t>Total Outreach Participants</t>
  </si>
  <si>
    <t>Outreach Setting</t>
  </si>
  <si>
    <t>Church</t>
  </si>
  <si>
    <t xml:space="preserve">Clinic </t>
  </si>
  <si>
    <t>Cultural Organization</t>
  </si>
  <si>
    <t>Faith-Based Organization</t>
  </si>
  <si>
    <t>Family Resource Center</t>
  </si>
  <si>
    <t>Law Enforcement Departments</t>
  </si>
  <si>
    <t xml:space="preserve">Library </t>
  </si>
  <si>
    <t xml:space="preserve">Mental/Behavioral Health Care </t>
  </si>
  <si>
    <t>Primary Health Care</t>
  </si>
  <si>
    <t>Public Transit Facility</t>
  </si>
  <si>
    <t>Recreation Center</t>
  </si>
  <si>
    <t>Residence</t>
  </si>
  <si>
    <t>School</t>
  </si>
  <si>
    <t>Senior Center</t>
  </si>
  <si>
    <t>Shelter</t>
  </si>
  <si>
    <t>Substance Use Treatment Location</t>
  </si>
  <si>
    <t>Support Group</t>
  </si>
  <si>
    <t>2nd quarter outreach event was held at YCOE, Building a Resilient Yolo Summit.</t>
  </si>
  <si>
    <t xml:space="preserve">MHSA Required Performance Measures: MHSA Referral Tracking </t>
  </si>
  <si>
    <t xml:space="preserve">Number of Individuals Referred to Treatment                                     </t>
  </si>
  <si>
    <t>Total Participants Referred</t>
  </si>
  <si>
    <t xml:space="preserve">Total SMI Participants Referred </t>
  </si>
  <si>
    <t>Behavioral/Mental Health</t>
  </si>
  <si>
    <t>Substance Use Treatment</t>
  </si>
  <si>
    <t>Participants who followed through on referral and engaged in treatment</t>
  </si>
  <si>
    <t>Participants for which referral engagement data is not available.</t>
  </si>
  <si>
    <t xml:space="preserve">Average Duration of Untreated Mental Illness  (Screening and Referral Form Question 1 ii.)                                                                                                         </t>
  </si>
  <si>
    <t>Less than 1 month</t>
  </si>
  <si>
    <t>1-2 Months</t>
  </si>
  <si>
    <t>2-3 Months</t>
  </si>
  <si>
    <t xml:space="preserve">3-4 Months </t>
  </si>
  <si>
    <t>4-5 Months</t>
  </si>
  <si>
    <t>5-6 Months</t>
  </si>
  <si>
    <t>6-7 Months</t>
  </si>
  <si>
    <t>7-8 Months</t>
  </si>
  <si>
    <t>8-9 Months</t>
  </si>
  <si>
    <t>9-10 Months</t>
  </si>
  <si>
    <t>10-11 Months</t>
  </si>
  <si>
    <t>11-12 Months</t>
  </si>
  <si>
    <t>More than 12 Months</t>
  </si>
  <si>
    <t xml:space="preserve">Unable to determine </t>
  </si>
  <si>
    <t xml:space="preserve">Not Applicable </t>
  </si>
  <si>
    <t xml:space="preserve">Average Interval between the referral and participation in treatment /referred service                                </t>
  </si>
  <si>
    <t>Participation in Treatment not Recorded</t>
  </si>
  <si>
    <t>Treatment not Completed: Referral Closed</t>
  </si>
  <si>
    <t>Data County Considers Relevant: MHSA Program Update/Projection Narratives</t>
  </si>
  <si>
    <t xml:space="preserve">Need more space? Answers can be submitted in a Word Document, however please note see attachment in the fields below.   </t>
  </si>
  <si>
    <t>What were the program's key successes in the previous quarter?</t>
  </si>
  <si>
    <t>Introduction of Suicide Prevention in the Workplace training; significant increase in outreach opportunities.</t>
  </si>
  <si>
    <t>What were some of the challenges or barriers this program encountered in the previous quarter?</t>
  </si>
  <si>
    <t>*Demographic info collection was impacted due to the brevity of the QPR training time (90 minutes) making collection very difficult given the large number of participants in the two trainings (80+)</t>
  </si>
  <si>
    <t xml:space="preserve">Did you partner with other programs/departments/providers to implement or deliver this program in the previous </t>
  </si>
  <si>
    <t>quarter? If yes, who?</t>
  </si>
  <si>
    <t>What are the key activities you expect this program to achieve in the following quarter?</t>
  </si>
  <si>
    <t>Are the program's services and activities to change in the following quarter? If so, how?</t>
  </si>
  <si>
    <t>Yolo County</t>
  </si>
  <si>
    <t>Early Signs Training and Assistance</t>
  </si>
  <si>
    <t>Yolo County Health and Human Services Agency</t>
  </si>
  <si>
    <t>Suicide Prevention Line</t>
  </si>
  <si>
    <t>Suicide Prevention of Yolo County, Inc.</t>
  </si>
  <si>
    <t>-</t>
  </si>
  <si>
    <t>American Indian or Alaska Native</t>
  </si>
  <si>
    <t xml:space="preserve">Black or African American  </t>
  </si>
  <si>
    <t xml:space="preserve">African </t>
  </si>
  <si>
    <t>Alcoholics Anonymous - Woodland</t>
  </si>
  <si>
    <t>CalFresh</t>
  </si>
  <si>
    <t>CommuniCare - Davis</t>
  </si>
  <si>
    <t>CommuniCare - West Sacramento</t>
  </si>
  <si>
    <t>CommuniCare - Woodland</t>
  </si>
  <si>
    <t>Crisis Text Line - SPYC</t>
  </si>
  <si>
    <t>Davis Community Meals</t>
  </si>
  <si>
    <t>Davis Police</t>
  </si>
  <si>
    <t>Empower Yolo</t>
  </si>
  <si>
    <t>Friends &amp; Families of Suicide Loss Support Group (SPYC)</t>
  </si>
  <si>
    <t>NAMI Yolo</t>
  </si>
  <si>
    <t>LGBTQIA RC (UCD)</t>
  </si>
  <si>
    <t>Lifeline - SPYC</t>
  </si>
  <si>
    <t xml:space="preserve">Patient Rights Advocate </t>
  </si>
  <si>
    <t>Progress House, Inc.</t>
  </si>
  <si>
    <t>Safe Harbor Crisis House</t>
  </si>
  <si>
    <t>Shores of Hope</t>
  </si>
  <si>
    <t>SPYC Business Office</t>
  </si>
  <si>
    <t>SPYC Crisis Line</t>
  </si>
  <si>
    <t>Sutter Davis Hospital</t>
  </si>
  <si>
    <t>UCD CAN Counseling (Community Advising Network)</t>
  </si>
  <si>
    <t>UCD CAPS (SHCS)</t>
  </si>
  <si>
    <t>UCD Police Department</t>
  </si>
  <si>
    <t>UCD Student Disability Resource Center</t>
  </si>
  <si>
    <t>UCD Office for Student Support &amp; Judicial Affairs</t>
  </si>
  <si>
    <t>UCD Student Health/Wellness Center</t>
  </si>
  <si>
    <t>United Methodist Church</t>
  </si>
  <si>
    <t>West Sacramento Family Resource Center</t>
  </si>
  <si>
    <t>West Sacramento MH Urgent Care</t>
  </si>
  <si>
    <t>West Sacramento Wellness Center</t>
  </si>
  <si>
    <t xml:space="preserve">WIC </t>
  </si>
  <si>
    <t>Woodland Community College Counseling</t>
  </si>
  <si>
    <t>Woodland Police</t>
  </si>
  <si>
    <t>Woodland Homeless Outreach Street Team</t>
  </si>
  <si>
    <t>Yolo Hospice</t>
  </si>
  <si>
    <t>Yolo County HHSA</t>
  </si>
  <si>
    <t xml:space="preserve">Q1.In regards to data collection, SPYC has continued to increase the data collected from callers based on the Yolo PEI Annual Reporting Form. Additionally, as call volume, instances of active rescues, and overall caller lethality has continued to rise, our staff has adapted to these changes with more efficient communication and development of better procedures to accommodate the needs of our callers.
Q2. Narrative missing
Q3-SPYC has continued to increase the data collected from callers based on the Yolo PEI Annual Reporting Form (our volunteers have continually adapted to the new changes in our forms resulting from MHSA data collection changes). We were also re-accredited by the American Association of Suicidology in this quarter!
Annual: SPYC has continued to increase the data collected from callers based on the Yolo PEI Annual Reporting Form (our volunteers have continually adapted to the new changes in our forms resulting from MHSA data collection changes). We completed a new volunteer training in this last quarter as well. </t>
  </si>
  <si>
    <t>Crisis Intervention Training</t>
  </si>
  <si>
    <t>Disability Response</t>
  </si>
  <si>
    <t>Participants by LEA Agency Served</t>
  </si>
  <si>
    <t>Cache Creek</t>
  </si>
  <si>
    <t>Davis Police Department</t>
  </si>
  <si>
    <t xml:space="preserve">Los Rios Police Department </t>
  </si>
  <si>
    <t>Sacramento Police Department</t>
  </si>
  <si>
    <t>Sacramento Sheriff's Department</t>
  </si>
  <si>
    <t>West Sacramento Police Department</t>
  </si>
  <si>
    <t>Winters Police Department</t>
  </si>
  <si>
    <t>Woodland Police Department</t>
  </si>
  <si>
    <t>Yolo County Probation Department</t>
  </si>
  <si>
    <t>Yolo County Sheriff’s Department</t>
  </si>
  <si>
    <t xml:space="preserve">U. C. Davis Police Department </t>
  </si>
  <si>
    <t>California Highway Patrol (local office)</t>
  </si>
  <si>
    <t>Out of County Law Enforcement Participants</t>
  </si>
  <si>
    <t>Other First Responders (EMTs, Regional Transit, Hospital Security, etc.)</t>
  </si>
  <si>
    <t>Q1. Continuing partnership with Yolo County Sheriff's Office
Q2.Continuing partnership with Yolo County Sheriff's Office and Yolo County Probation Department
Q3.Continuing partnership with Yolo County Sheriff's Office and Yolo County Probation Department
Annual: Continuing partnership with Yolo County Sheriff's Office and Yolo County Probation Department</t>
  </si>
  <si>
    <t>Q1. Continuing issues with agencys staffing levels.  Difficulty in allowing officers to attend training
Q2.Continuing issues with agencys staffing levels.  Difficulty in allowing officers to attend training
Q3.Continuing issues with agencys staffing levels.  Difficulty in allowing officers to attend training
Annual: Continuing issues with agencys staffing levels.  Difficulty in allowing officers to attend training</t>
  </si>
  <si>
    <t>Q1.Allowing members of Yolo HHS mental health department to attend training
Q2.Allowing members of Yolo HHS mental health department to attend training
Q3.Allowing members of Yolo HHS mental health department to attend training
Annual: Allowing members of Yolo HHS mental health department to attend training</t>
  </si>
  <si>
    <t>Q1.No changes to training.  Reaching out to additional HHS personnel in county
Q2.No changes to training.  Reaching out to additional HHS personnel in county
Q3.No changes to training.  Reaching out to additional HHS personnel in county
Annual: No changes to training.  Reaching out to additional HHS personnel in county</t>
  </si>
  <si>
    <t>4 (1 Yocha dee fire)</t>
  </si>
  <si>
    <t>Help Me Grow Yolo County</t>
  </si>
  <si>
    <t>Northern California Children's Therapy Center</t>
  </si>
  <si>
    <t>Yolo County Children's Mental Health Team</t>
  </si>
  <si>
    <t>NAMI</t>
  </si>
  <si>
    <t>Yolo County Mental Health</t>
  </si>
  <si>
    <t>Alta Regional Center</t>
  </si>
  <si>
    <t>N/A</t>
  </si>
  <si>
    <t>Mental Health</t>
  </si>
  <si>
    <t xml:space="preserve">Psychological Evaluation </t>
  </si>
  <si>
    <t>ABA Therapy</t>
  </si>
  <si>
    <t xml:space="preserve">All narratives were provided in word documents and moved into these sections for single source info.
Q1.
What were the program's key successes in the previous quarter?
First 5 Yolo’s Help Me Grow Yolo County (HMGYC) has experienced many successes in the 1st quarter of fiscal year 2018-2019. Some highlights include: 
1. Shorter wait times for families to receive the results of their developmental screening.
2. Increased community resource information in our Livebinder (digital resource binder).
3. Improved data tracking procedures.
4. Increased community outreach via screening events, “Books, Balls, and Blocks.”
5. Improved community calendar accessibility using Tockify.  
6. Improved families’ communication with their medical home by providing Well-Visit Planners
7. Improved relationships with community agencies and providers. 
8. Improved branding by providing the same outreach and marketing materials to each staff member performing outreach
What were some of the challenges or barriers this program encountered in the previous quarter?
Over the last quarter, Help Me Grow Yolo County experienced the following challenges:
1. Increased workloads for Help Me Grow Yolo County staff due to increases in outreach, incoming screenings, and incoming referrals. 
2. Difficulty reporting new data points shared after start of corresponding time period as data cannot be collected retroactively
3. Barriers when attempting to work with families who speak languages other than English or Spanish. 
4. Barriers connecting families due to impacted mental health services. 
Did you partner with other programs/departments/providers to implement or deliver this program in the previous quarter? If yes, who?
What are the key activities you expect this program to achieve in the following quarter?
Academy 4 Kids
Academy Montessori
American Academy of Pediatrics 
Ann's Nursery School
Applegate Nursery School
Ark Preschool
Caring Connection Children's Center
CDC Davis Migrant Camp center
CDC Dixon Migrant Camp center
Cesar Chavez CDC
Child Development Centers in Davis
Child Welfare Services
Children’s Home Society
CHOC
Communicare
Davis Joint Unified School District
Davis Migrant Center
Davis Parent Nursery School
Davis Waldorf
Delta Elementary Charter School
Dignity Healthcare
Discovery Preschool
Early Childhood Lab School at The Center for Child and Family Studies
Elica Health Centers
Esparto Clinic
Esparto Joint Unified School District
Family Hui
Gan Haverim Preschool
Health and Human Services Agency
Help Me Grow Solano County
Holy Cross Child Care (Highland Community Charter)
Itsy Bitsy
James Marshall Parent Nursery School
La Leche League
La Rue Park CDC
Learning Ladder Preschool
Lighthouse Charter School TK Program
Little Busy Bees Preschool and Childcare
Little Friends Montessori
Madison Migrant Center
Madison Migrant CDC
Merryhill Preschool
Mile Preschool
Monsanto
Montessori Country Day
Montessori Country Day II
Montgomery CDC
Mother &amp; Baby Source
Nobel Learning Communities (Merryhill Preschool)
Northern Valley Indian Health
Our Lady of Grace
Patwin CDC
Peregrine School (They have two sites)
Planned Parenthood
Portside Montessori
Quality Counts
Redbud Montessori
Rivendell Nursery School
River Bank Medical Center
Riverbank Elementary School TK program
Russell Park CDC
Shining Star Early Learning Academy
Shores of Hope
South Port Preschool
Stonegate Elementary
Storybook Cottage
Sunflower Daycare
Sutter Davis Pediatrics
UCD Mind Institute
UCSB Children's Center
United Way 
Warmline Family Resource Center
Washington Joint Unified School District
Westfield Village Elementary School
Westmore Oaks
Winters Family Practice
Winters Parent Nursery School
Women Infants and Children
Wonderland Preschool
Woodland Joint Unified School District
Yolo Community Center
Yolo County Housing
Yolo County Library
Yolo County Office of Education
Yolo County Parks and Recreation
Yolo Food Bank
Help Me Grow Yolo County staff expect to achieve:
1. Increased Books, Balls, and Block events offered at off-site locations. 
2. Increased and improved outreach to community agencies, early childhood education providers, and health care providers.
3. Increased access and connection to mental health services for mothers as a result of the maternal mental health service component added to the Help Me Grow contract.  
4. Improved communication and partnership with referral agencies to follow-up on referrals made by Help Me Grow Yolo County staff. 
Are the program's services and activities to change in the following quarter? If so, how?
HMGYC strives for continuous quality improvement within its program. HMGYC will continue to offer free developmental screenings for children 0-5, outreach and trainings on the HMCYC program, and a call center that families and providers can access per the national model. HMGYC staff will work to continue to expand availability and access for vulnerable families in Yolo County and other adjustments outlined in the performance measures. 
In addition to the continuation of successful program work, Help Me Grow Yolo County is excited to begin offering cognitive behavioral therapy services to mothers identified as having mental health concerns through screening. These services are being offered as a result of the allocation of unspent FY17-18 MHSA-PEI funds to the FY18-19 budget to support these services. CommuniCare will partner with Help Me Grow Yolo to implement this expanded scope. 
</t>
  </si>
  <si>
    <t xml:space="preserve">Q2.Mental Health Service Act Program Update Projection Narrative
for Help Me Grow Yolo County
What were the program's key successes in the previous quarter?
Help Me Grow Yolo County has experienced many successes in the second quarter of fiscal year 2018-2019. Some successes we can highlight are:
1. More screenings have been completed the first half of this fiscal year than in the previous2 first fiscal halves with a higher rate of connection to services. 
2. More and varied resources about development have been compiled and made available for families. 
3. Expansion of the yesyolo.org website by embedding Livebinder, the Help Me Grow Yolo County resource catalog.
4. Better tracking of clients, referrals and closing of loops to all participating parties due to updates with yesyolo.org system.
5. More robust screening events (Books, Balls, and Blocks events).
6. Higher-level ECE provider-education offered by Help Me Grow Yolo County staff. 
7. Help Me Grow Yolo County has hosted trainings that are open to and benefit other agencies.
What were some of the challenges or barriers this program encountered in the previous quarter?
Help Me Grow Yolo County experienced:
1. Language barriers and challenges. Staff at Help Me Grow Yolo County speak English and Spanish. Therefore, if a family called with any other language being their primary language, staff had difficulty helping them. Additionally, there were a significant number of Spanish-speaking families that often needed more time per client. The large number of Spanish-speaking clients made it harder for Spanish-speaking staff to put extra time towards healthcare provider outreach.  
2. Challenges accessing providers and support staff, affecting outreach to Medical providers.
3. Difficulty obtaining information and permissions due to legal issues surrounding work with Child Welfare Services. This created obstacles to sharing information and making referrals.  
4. A slowdown in the process when working with families with limited or no access to internet and email. 
5. A barrier in having follow-up screenings completed with providers and families not understanding the importance of periodic screening.
6. A hold on referrals for children between 33 months and three years of age as the ALTA California Regional Center no longer allows referrals after 33 months and the school districts will not accept a referral for anyone under three years old except through ALTA.
Did you partner with other programs/departments/providers to implement or deliver this program in the previous quarter? If yes, who?
Academy 4 Kids
Academy Montessori
American Academy of Pediatrics 
Ann's Nursery School
Applegate Nursery School
Ark Preschool
Caring Connection Children's Center
CDC Davis Migrant Camp center
CDC Dixon Migrant Camp center
Cesar Chavez CDC
Child Development Centers in Davis
Child Welfare Services
Children’s Home Society
CHOC
Communicare
Davis Joint Unified School District
Davis Migrant Center
Davis Parent Nursery School
Davis Waldorf
Delta Elementary Charter School
Dignity Healthcare
Discovery Preschool
Eaglewood Apartment Complex
Early Childhood Lab School at The Center for Child and Family Studies
Elica Health Centers
Esparto Clinic
Esparto Joint Unified School District
Family Hui
Gan Haverim Preschool
Health and Human Services Agency
Help Me Grow Solano County
Holy Cross Child Care (Highland Community Charter)
Itsy Bitsy
James Marshall Parent Nursery School
La Rue Park CDC
Learning Ladder Preschool
Lighthouse Charter School TK Program
Little Busy Bees Preschool and Childcare
Little Friends Montessori
Madison Migrant Center
Madison Migrant CDC
Merryhill Preschool
Mile Preschool
Monsanto
Montessori Country Day
Montessori Country Day II
Montgomery CDC
Mother &amp; Baby Source
Nobel Learning Communities (Merryhill Preschool)
Northern Valley Indian Health
Our Lady of Grace
Patwin CDC
Peregrine School (They have two sites)
Planned Parenthood
Portside Montessori
Quality Counts
Redbud Montessori
Rivendell Nursery School
River Bank Medical Center
Riverbank Elementary School TK program
Russell Park CDC
Shining Star Early Learning Academy
Shores of Hope
South Port Preschool
Stonegate Elementary
Storybook Cottage
Sunflower Daycare
Sutter Davis Pediatrics
UCD Mind Institute
UCSB Children's Center
United Way 
Warmline Family Resource Center
Washington Joint Unified School District
Westfield Village Elementary School
Westmore Oaks
Winters Family Practice
Winters Parent Nursery School
Women Infants and Children
Wonderland Preschool
Woodland Joint Unified School District
Yolo Community Center
Yolo County Housing
Yolo County Library
Yolo County Office of Education
Yolo County Parks and Recreation
Yolo Food Bank
What are the key activities you expect this program to achieve in the following quarter?
Help Me Grow Yolo County staff expect to achieve:
1. Additional outreach in communities, including screening events at low-income/subsidized apartment complexes throughout Yolo County
2. Increasing ease and accuracy when tracking referrals and results using the updates to the yesyolo.org platform. 
3. A more streamlined relationship with Child Welfare Services so that all children in their system are screened and are connected to appropriate services.
4. Expanded training for medical providers and an increase in referrals from medical providers.
5. Trainings for parents and providers on what Help Me Grow Yolo County provides and the importance of early intervention. 
Are the program's services and activities to change in the following quarter? If so, how?
Help Me Grow Yolo County strives for continuous quality improvement within its program. Help Me Grow Yolo County will continue to offer free developmental screenings for children 0-5, outreach and trainings on the Help Me Grow Yolo County program, and a call center that families and providers can access per the national model. Help Me Grow Yolo County staff will work to continue to expand availability and access for vulnerable families in Yolo County and other adjustments outlined in the performance measures. Help Me Grow Yolo County staff will increase outreach for providers. 
</t>
  </si>
  <si>
    <t xml:space="preserve">Q3. Mental Health Service Act Program Update Projection Narrative
for Help Me Grow Yolo County
What were the program's key successes in the previous quarter?
First 5 Yolo’s Help Me Grow Yolo County has experienced many successes in the third quarter of fiscal year 2018-2019. Some successes we can highlight are:
1. Based on a national fidelity assessment, Help Me Grow Yolo County is considered a fully-implemented program. This means Help Me Grow Yolo County has put into practice all of the key elements of this nationally-based program. 
2. Help Me Grow Yolo County has seen an increase (53%) in the number of the clients who entered the Help Me Grow Yolo County program via a referral from another agency. This increase is partially due to increased and/or improved outreach. 
3. Increased and improved collaboration with other agencies to attend and organize events for families such as the Books, Balls, and Blocks event, co-hosted with First 5 Express. 
4. Increased collaboration with local childcare providers providing developmental screenings onsite, increasing family participation. 
5. Improved and integrated relationship with the IMPACT program so childcare and early education providers are cross-referred between Help Me Grow Yolo County and the IMPACT program. IMPACT trains providers on how to complete developmental screening and the importance of completing development screenings. However, there are sometimes barriers for providers to complete developmental screenings. These providers experiencing barriers are connected with Help Me Grow Yolo County who can conduct developmental screenings, analyze results, and make referrals for the family. 
6. Increase in programs seeking Help Me Grow Yolo County services and information. 
7. There has been a significant increase in the amount of social media presence. 
8. Due to the updates to the yesyolo.org platform, there has been an increase in ease and accuracy in tracking referrals and results. 
9. A more streamlined relationship with Child Welfare Services has been established so that all children coming into the Child Welfare system are now immediately referred to Help Me Grow Yolo County and offered screening and connections to appropriate services.
10. Mothers experience maternal depression are now referred and connected to In-Home Therapy For Moms, a new component of Help Me Grow Yolo County, where they can receive in-home therapy. 
What were some of the challenges or barriers this program encountered in the previous quarter?
Help Me Grow Yolo County experienced:
1. Continued challenges related to language barriers: currently, Help Me Grow Yolo County has two English-speaking and one bi-lingual Spanish-speaking staff who deliver results of screenings to families. Translation services are not funded and available at this time, creating a barrier in increasing engagement with non-English/non-Spanish-speaking families. Currently, non-English and non-Speaking Spanish clients typically access screening through partner Family Resource Centers where staff who speak additional languages are available however, families entering through other channels experience language barriers. Additionally, Help Me Grow Yolo County has experienced an increased need for conducting case management for Spanish speaking families. This has impacted the bilingual Medical Outreach Specialist. To meet the demand, there is a need for more Spanish speaking staff time to support case management.  
2. Help Me Grow Yolo County continues to provide outreach and training to medical providers and is working to increase the number of medical providers connected to the Help Me Grow Network. The program has experienced some challenges in reaching new providers and strengthening engagement with existing partners, in part, due to increased staff time related to processing screenings and delivering results. 
3. Difficulty obtaining information and consents for referrals or follow-up due to legal limitations around sharing information and protecting client confidentiality.  This creates obstacles in getting families connected to the proper resources. 
4. ALTA California Regional Center has limited referrals for children 33-36 months old which results in a hold on referrals for evaluation for children 33-36 months (note: at 36 months, primary evaluation responsibilities shift from ALTA California Regional System to the child’s school district). 
5. Once a referral has been made for an evaluation with a school district or the regional center, families can face challenges receiving evaluations as a result of excessive wait times, not understanding how to navigate the system, or not understanding their rights. As referrals increase and wait times increase for families, there is a greater need for mental health providers who are trained to specifically work with children 0-5.
6.   The yesyolo.org update made significant improvements in how Help Me Grow Yolo County works with clients and performs case management but there are still some system limitations on the current platform. Additional updates are possible and would be beneficial however, would require additional funding.
Did you partner with other programs/departments/providers to implement or deliver this program in the previous quarter? If yes, who?
Help Me Grow Yolo County works as a network of programs. Once a program has been connected with Help Me Grow Yolo County, that relationship is maintained and ongoing. The following list is of the current partners and includes new partners established in the third quarter of fiscal year 2018/2019: 
Academy 4 Kids
Academy Montessori
All About Children Daycare
Alta California Regional Center
American Academy of Pediatrics 
Ann's Nursery School
Applegate Nursery School
Ark Preschool
Autism Spectrum Therapies
California Early Start
CapitolCROWD
Caring Connection Children's Center
Child Development Center Migrant Camps: Davis; Dixon
Child Development Centers: Cesar Chavez, La Rue Park; Russell Park
Children NOW
Children’s Home Society
CHOC
City of Woodland: Community Center; Rec2Go
Communicare: Perinatal Day Program, Clinic, Behavioral/Mental Health; For Moms Program
Davis Community Church Nursery School
Davis Farmers Market
Davis Joint Unified School District
Davis Migrant Center
Davis Parent Nursery School
Davis Waldorf
Delta Elementary Charter School
Dignity Healthcare
Discovery Preschool
Eaglewood Apartment Complex
Early Childhood Lab School at The Center for Child and Family Studies
Elica Health Centers
Esparto Clinic
Esparto Joint Unified School District
Family Hui
First 5: Association of California; Yolo
Gan Haverim Preschool
Help Me Grow: Solano County; Sacramento; National
Holy Cross Child Care (Highland Community Charter)
Hopes Anchor
IMPACT/ Quality Counts
Itsy Bitsy
Jamboree Property Management
James Marshall Parent Nursery School
Kaiser Fairfield Pediatric Department
KangaKare
Learning Ladder Preschool
Lighthouse Charter School TK Program
Lilliput
Little Busy Bees Preschool and Childcare
Little Friends Montessori
Macaroni Kids
Madison Migrant Center
Madison Migrant CDC
Mama Art Your Heart Out
Merryhill Preschool
Mile Preschool
MOD Pizza
Monsanto
Montessori Country Day
Montessori Country Day II
Montgomery CDC
Mother &amp; Baby Source
New Harmony Apartments
Nobel Learning Communities (Merryhill Preschool)
Northern Valley Indian Health
Our Lady of Grace
Partnership Health Plan of California
Patwin CDC
Peregrine School (They have two sites)
Planned Parenthood
Portside Montessori
Redbud Montessori
Resilient Yolo
RISE
Rivendell Nursery School
River Bank Medical Center
Riverbank Elementary School TK program
Shining Star Early Learning Academy
Shores of Hope
South Port Preschool
St. John’s Preschool
Stanford Youth Solutions
Strategies 2.0
State Council on Developmental Disabilities
Stonegate Elementary
Storybook Cottage
Sunflower Daycare
Sutter Anderson Lucchetti Women’s and Children’s Center
Sutter Davis: Pediatrics; Family Practice
Transformational Family Ministries
Turning Point
University of California, Davis: Mind Institute  
University of California, Davis: Center for Child and Family Services
University of California, Davis:  Department of Externalizing and Self-Control Lab
University of California, Davis: Medical Group
UCSB Children's Center
United Way 
University Covenant Church Preschool
Victor Community Support Services
Warmline Family Resource Center
Washington Joint Unified School District
Westfield Village Elementary School
Westmore Oaks
Winters Family Practice
Winters Healthcare
Winters Joint Unified School District
Winters Parent Nursery School
Women Infants and Children
Wonderland Preschool
Woodland Joint Unified School District: Gibson Elementary; State Preschool Program; Education Services
Woodland Parent Nursery School
Woodland Public Library
Yolo Community Center
Yolo County CASA
Yolo County Children’s Alliance: Family Resource Center; Healthy Families America
Yolo County Health and Human Services Agency: Breastfeeding Coalition; Child Welfare Services; Maternal Child Adolescent Health; Nurse Home Visiting; Children’s Mental Health Team; WIC in Woodland and West Sacramento; Oral Health; CHIP
Yolo County Housing
Yolo County Library: Friends of the Library Clarksburg; Davis; West Sacramento; Winters
Yolo County Office of Education
Yolo County Parks and Recreation
Yolo Crisis Nursery
Yolo Early Start
Yolo Food Bank
Yolo Hospice: Stepping Stones Program
YMCA: Winters; Woodland; Superior Court of California
What are the key activities you expect this program to achieve in the following quarter?
While maintaining current goals and activities Help Me Grow Yolo County has outlined the following activities to build program capacity in the following quarter:
1. Screenings at daycare programs
2. Screenings in the community and with partners
3. Developmental screenings embedded in United Way Kindercamp
4. Increased professional growth by attending trainings 
Are the program's services and activities to change in the following quarter? If so, how?
Help Me Grow Yolo County strives for data-driven continuous quality improvement within its program. Help Me Grow Yolo County will continue to offer free developmental screenings for children 0-5, outreach and trainings on the Help Me Grow Yolo County program, and a call center that families and providers can access per the national model. Help Me Grow Yolo County staff will work to continue to expand availability and access to developmental screenings and resource and referral for vulnerable families in Yolo County and other adjustments outlined in the performance measures. In the following quarter, the core program tenants will remain the same with staff working to strengthen and expand successful components and troubleshooting challenges as they arise.
</t>
  </si>
  <si>
    <t>Urban School-Based Mental Health Access and Linkage Program</t>
  </si>
  <si>
    <t>Victor Community Support Services, West Sacramento</t>
  </si>
  <si>
    <t>Yolo County Access Line</t>
  </si>
  <si>
    <t>Kaiser - former therapist</t>
  </si>
  <si>
    <t xml:space="preserve">County Mental Health Primary </t>
  </si>
  <si>
    <t>Q1.In the previous quarter (Q4 of FY1718), the Access and Linkage program served 33 clients at three schools, including 22 new clients. All referrals were served within seven calendar days of request for services, and all referred clients received at least one mental health service from the referred provider.
Q2.In the previous quarter (Q1 of FY1819), the Access and Linkage program was focused on connecting and developing relationships with new staff and referral parties at schools, making staff aware of our services and availability. This preparation successfully encouraged the application of services in Q2, as 51 services were provided to 16 new clients. This represents a 33% increase in referrals served in the same period last fiscal year.
Q3.In the previous quarter (Q2 of FY1819), the Access and Linkage program saw staff fully available and accessible to schools to expediently address referrals, including embedding a staff once a week to River City High.
Annual:In the previous quarter (Q4 of FY1819), the Access and Linkage program successfully served every referral in the school year, and recommended referrals as appropriate.  Additionally, another staff member was hired in this period, fully staffing this program.</t>
  </si>
  <si>
    <t xml:space="preserve">Q1.In the previous quarter (Q4 of FY1718), the ability to refer to external providers was limited due to the limited number of external providers on the referral list. As this list is expanded, this barrier will decrease.
Q2.In the previous quarter (Q1 of FY1819), VCSS Yolo changes limited the availability of clinicians to provide screening services for a brief period.
Q3.In the previous quarter (Q2 of FY1819), VCSS West Sacramento staff saw limited referrals from our school sites, as direction from Yolo County indicated to our staff that we should focus on referrals with Medi-Cal. Staff did screen some students when there had not been knowledge of insurance coverage and appropriate, non-county referrals were made for those students.
Annual: It was a challenge to support clients who did not have Medi-Cal, which limited the possible places/providers we could refer them to. </t>
  </si>
  <si>
    <t xml:space="preserve">Q1.In the previous quarter (Q4 of FY1718), VCSS Yolo collaborated with the schools where we provided services, but did not partner with programs/departments/providers beyond them. The Access and Linkage program relies upon and are grateful to the schools that host our services, as well as the staff at those schools who make referrals. 
Q2.In the previous quarter (Q1 of FY1819), VCSS Yolo collaborated with the schools where we provided services, but did not partner with programs/departments/providers beyond them. The Access and Linkage program relies upon and are grateful to the schools that host our services, as well as the staff at those schools who make referrals. 
Q3.In the previous quarter (Q2 of FY1819), VCSS West Sacramento collaborated with the schools where we provided services, but did not partner with programs/departments/providers beyond them. The Access and Linkage program relies upon and are grateful to the schools that host our services, as well as the staff at those schools who make referrals. 
Annual: In the previous quarter (Q3 of FY1819), VCSS West Sacramento collaborated with the schools where we provided services, but did not partner with programs/departments/providers beyond them. The Access and Linkage program relies upon and are grateful to the schools that host our services, as well as the staff at those schools who make referrals. </t>
  </si>
  <si>
    <t xml:space="preserve">Q1.In Q2 of FY1819, Access and Linkage services will be provided at two schools several days each week, hopefully serving all referrals within seven days of referral. Several schools in Davis use our access and linkage services on a case by case basis, as the need arises for them.
Q2.In Q3 of FY1819, Access and Linkage services will continue to be provided at two schools several days each week, hopefully serving all referrals within seven days of referral. Several schools in Davis use our access and linkage services on a case by case basis, as the need arises for them. 
Q3.In Q4 of FY1819, Access and Linkage services will continue to be provided at two schools several days each week through the end of the school year. 
Annual: In Q1 of FY1920, staff will be collaborating with new/returning staff at the school sites we serve; we will particularly focus on serving elementary schools (in addition to the middle schools and high schools.)  We'll aim to support the school staff in recognizing and understanding their vital support for their student's mental/behavioral health needs. </t>
  </si>
  <si>
    <t xml:space="preserve">
Q1.There will be no significant changes to the Access and Linkage program's services and activities in the next quarter.
Q2.There will be no significant changes to the Access and Linkage program's services and activities in the next quarter.
Q3.In the next quarter, when school is not in session, program staff will attempt to meet with school staff to determine strategies for improving the program for the next school year.
Annual:In the next quarter, we'll be fully staffed, including two bi-lingual English/Spanish speakers, as well as having a male provider, which should likely create more comfort and openness for referred students. </t>
  </si>
  <si>
    <t xml:space="preserve">Rural Access and Linkage </t>
  </si>
  <si>
    <t>RISE, Incorporated</t>
  </si>
  <si>
    <t>RISE Internal Counselors</t>
  </si>
  <si>
    <t>Yolo County Access Team</t>
  </si>
  <si>
    <t>Urban School-Based Mentorship and Strengths-Building Program</t>
  </si>
  <si>
    <t xml:space="preserve"> Strengths and Mentoring Program</t>
  </si>
  <si>
    <t>TAY Welcome to Wellness/STAYwell</t>
  </si>
  <si>
    <t>HHSA/Woodland Community College</t>
  </si>
  <si>
    <t>x</t>
  </si>
  <si>
    <t>HHSA</t>
  </si>
  <si>
    <t>Communicare</t>
  </si>
  <si>
    <t>Senior Peer Counseling</t>
  </si>
  <si>
    <t xml:space="preserve">Use this form to report Outcome Measures for MHSA funded Prevention and Early Intervention (PEI) and Innovation (INN) </t>
  </si>
  <si>
    <t xml:space="preserve">programs and services. Complete the entire form and return per the submission deadlines noted. </t>
  </si>
  <si>
    <t xml:space="preserve">Submission  Deadlines </t>
  </si>
  <si>
    <t xml:space="preserve">Data is due on the last Monday of the reporting Month, which is the month that follows the last day of the quarter. </t>
  </si>
  <si>
    <t>Data Deadlines for FY 18-19</t>
  </si>
  <si>
    <t>Data Reporting Period</t>
  </si>
  <si>
    <t xml:space="preserve">Data Submission Deadline </t>
  </si>
  <si>
    <t xml:space="preserve">Quarter 1 </t>
  </si>
  <si>
    <t>Quarter 2</t>
  </si>
  <si>
    <t>Quarter 3</t>
  </si>
  <si>
    <t xml:space="preserve">Quarter 4 </t>
  </si>
  <si>
    <t xml:space="preserve">Full Year </t>
  </si>
  <si>
    <t>General Information:</t>
  </si>
  <si>
    <t xml:space="preserve">MHSA data requirement revisions were adopted for Prevention and Early Intervention (PEI)  and Innovation (INN) Programs </t>
  </si>
  <si>
    <t xml:space="preserve">in July 2018. Click the linked text to view each regulations document: </t>
  </si>
  <si>
    <t>Prevention Early Intervention (PEI)</t>
  </si>
  <si>
    <t xml:space="preserve">Innovation (INN) </t>
  </si>
  <si>
    <t xml:space="preserve">This report form enhances the intial tools provided to be reflective of the adopted amendments. </t>
  </si>
  <si>
    <t xml:space="preserve">Programs that have opted to included program specific metrics will be issued a custom reporting form that includes the </t>
  </si>
  <si>
    <t xml:space="preserve">additional metrics. </t>
  </si>
  <si>
    <t>INSTRUCTIONS</t>
  </si>
  <si>
    <t>Row notations are estimates and may change due to inclusion of additional program specific data elements for some programs.</t>
  </si>
  <si>
    <t xml:space="preserve"> Program Information (Rows 2-4)  </t>
  </si>
  <si>
    <t xml:space="preserve">Row 2: Program </t>
  </si>
  <si>
    <t xml:space="preserve">Enter the Program Name </t>
  </si>
  <si>
    <t xml:space="preserve">Row 3: Provider </t>
  </si>
  <si>
    <t xml:space="preserve">Enter the name of the Agency/Organization </t>
  </si>
  <si>
    <t>Row 4: Contact</t>
  </si>
  <si>
    <t>Enter the name and  phone number of the person who can best address any questions about the data.</t>
  </si>
  <si>
    <t xml:space="preserve">Clients Served (Rows 10-16) </t>
  </si>
  <si>
    <t xml:space="preserve">Row 11: Total Client Contacts </t>
  </si>
  <si>
    <t xml:space="preserve">Total count of contact with each individual client. </t>
  </si>
  <si>
    <t xml:space="preserve">Row 12: New Clients </t>
  </si>
  <si>
    <t xml:space="preserve">Total count of brand new individuals served. These individuals should only be counted new once and should have never before </t>
  </si>
  <si>
    <t xml:space="preserve">participated in the program in the reporting year. Clients who are returning from a previous reporting year will be counted as a new </t>
  </si>
  <si>
    <t xml:space="preserve">client the first time they are seen in the new reporting year. </t>
  </si>
  <si>
    <t xml:space="preserve">Demographic data collected througout the form should sum to the total new clients for each quarter. </t>
  </si>
  <si>
    <t xml:space="preserve">Row 13: Returning Clients: </t>
  </si>
  <si>
    <t xml:space="preserve">Total number of individuals served in the program who were served in the same reporting year but in a previous quarter. </t>
  </si>
  <si>
    <t xml:space="preserve">Row 14: Individual Family Members Served </t>
  </si>
  <si>
    <r>
      <rPr>
        <b/>
        <sz val="10"/>
        <color theme="1"/>
        <rFont val="Calibri"/>
        <family val="2"/>
        <scheme val="minor"/>
      </rPr>
      <t xml:space="preserve">Applicable only to programs that serve families. </t>
    </r>
    <r>
      <rPr>
        <sz val="10"/>
        <color theme="1"/>
        <rFont val="Calibri"/>
        <family val="2"/>
        <scheme val="minor"/>
      </rPr>
      <t xml:space="preserve">Please count each individual family member served. </t>
    </r>
  </si>
  <si>
    <t xml:space="preserve">Row 15: Clients Served: Prevention                                          </t>
  </si>
  <si>
    <t xml:space="preserve">Total number of new clients served at risk of mental illness. </t>
  </si>
  <si>
    <t>For this purpose "Prevention Program" means a set of related activities to reduce risk factors for developing a potentially</t>
  </si>
  <si>
    <t>serious mental illness and to build protective factors. The goal of a prevention program is to bring about, mental health</t>
  </si>
  <si>
    <t>including reduction of the applicable negative otcomes listed in Welfare and Institution Code Section 5840, subdivison (d)</t>
  </si>
  <si>
    <t xml:space="preserve">as a result of untreated mental illness for individuals and members of groups or populations whose risk of developing </t>
  </si>
  <si>
    <t xml:space="preserve">serious mental illness is greater than average and, as applicable, thier parents, caregivers , and other family members. </t>
  </si>
  <si>
    <r>
      <t xml:space="preserve">Row 16: Clients Served: Early Intervention          </t>
    </r>
    <r>
      <rPr>
        <i/>
        <sz val="10"/>
        <color theme="1"/>
        <rFont val="Calibri"/>
        <family val="2"/>
        <scheme val="minor"/>
      </rPr>
      <t xml:space="preserve">                              </t>
    </r>
  </si>
  <si>
    <t xml:space="preserve">Total number of clients served with early onset of mental illness. </t>
  </si>
  <si>
    <t>For the purpose of reporting "Early Intervention Program" means treatment and other services and interventions, including</t>
  </si>
  <si>
    <t>relapse prevention, to addrss and promote recovery and related functional outcomes for a mental illness early in its</t>
  </si>
  <si>
    <t xml:space="preserve">emergence, including the applicable negative outcomes listed in Welfare and Institutions Code Section 5840, subdivision </t>
  </si>
  <si>
    <t xml:space="preserve">(d) that may result form untreated mental illness. Early intervention programs shall not exceed eighteen months, unless the </t>
  </si>
  <si>
    <t xml:space="preserve">individual is receiving the service is identified as expreienceing first onset of a  serious mental illness of emotional </t>
  </si>
  <si>
    <t xml:space="preserve">disturbance with psychotic features, in which case early intervention services may be extended for four years. </t>
  </si>
  <si>
    <t>Demographics  (Rows 17-137 &amp; 171 - 176)</t>
  </si>
  <si>
    <t xml:space="preserve">Totals for each demographic field reflect the summary of total responses received in the demographic </t>
  </si>
  <si>
    <t>data collection forms.  Totals for each demographic section should sum to the total number of new clients</t>
  </si>
  <si>
    <t xml:space="preserve">served in each quarter. </t>
  </si>
  <si>
    <r>
      <rPr>
        <b/>
        <sz val="10"/>
        <color theme="1"/>
        <rFont val="Calibri"/>
        <family val="2"/>
        <scheme val="minor"/>
      </rPr>
      <t xml:space="preserve">Youth and Children under 18 Years of age: </t>
    </r>
    <r>
      <rPr>
        <sz val="10"/>
        <color theme="1"/>
        <rFont val="Calibri"/>
        <family val="2"/>
        <scheme val="minor"/>
      </rPr>
      <t xml:space="preserve">the demographic information included in this the MHSA Required Fields shall only be </t>
    </r>
  </si>
  <si>
    <t>collected or reproted only to the extent permissable by California Education code, Family Educational Rights and Privacy (FERPA)</t>
  </si>
  <si>
    <t>Family Educational Rights and Privacy (FERPA), Health Insurance Protability and Accountablity Act of 1996 (HIPAA), California</t>
  </si>
  <si>
    <t>Information Practices Act, and other applicable state and federal privacy laws. Fields excluding information on these grounds</t>
  </si>
  <si>
    <t xml:space="preserve">should be noted to reflect the reason for omitting the data. </t>
  </si>
  <si>
    <r>
      <rPr>
        <b/>
        <sz val="10"/>
        <color theme="1"/>
        <rFont val="Calibri"/>
        <family val="2"/>
        <scheme val="minor"/>
      </rPr>
      <t>Children under 12 years of age:</t>
    </r>
    <r>
      <rPr>
        <sz val="10"/>
        <color theme="1"/>
        <rFont val="Calibri"/>
        <family val="2"/>
        <scheme val="minor"/>
      </rPr>
      <t xml:space="preserve"> are exempt from reporting reporting the sexual orientation, current gender identity, and vetrans</t>
    </r>
  </si>
  <si>
    <t xml:space="preserve">status for those served under 12 years of age. </t>
  </si>
  <si>
    <t xml:space="preserve">Other Data County/Program Considers Relevant  (Rows 140 - 170) </t>
  </si>
  <si>
    <t xml:space="preserve">Programs are all requested to provide information about participant residence which has now been incorporated on the </t>
  </si>
  <si>
    <t xml:space="preserve">Demographic Collection forms. </t>
  </si>
  <si>
    <t xml:space="preserve">Additionally, programs are able to work with the county to define additional metrics they feel will help tell a story about the </t>
  </si>
  <si>
    <t xml:space="preserve">services they provide. Examples include but are not limited to: Program participation by curriculum, Participation by number of </t>
  </si>
  <si>
    <t xml:space="preserve">staff/volunteers delivering service; Participants by type of assistance provided, etc. To expand upon Data County/Program </t>
  </si>
  <si>
    <t xml:space="preserve">considers relevant contact MHSA@yolocounty.org </t>
  </si>
  <si>
    <t>Outreach (Rows 178-200)</t>
  </si>
  <si>
    <t>Totals for Outreach are collected from the outreach and engagement events attended. To assist in tracking these events HHSA</t>
  </si>
  <si>
    <t xml:space="preserve">has provided an Outreach Tracking Tool tab on the tracking tool excel file. </t>
  </si>
  <si>
    <t>Referral Tracking  (Rows 210 -264)</t>
  </si>
  <si>
    <r>
      <rPr>
        <b/>
        <sz val="10"/>
        <color theme="1"/>
        <rFont val="Calibri"/>
        <family val="2"/>
        <scheme val="minor"/>
      </rPr>
      <t>"Referral"</t>
    </r>
    <r>
      <rPr>
        <sz val="10"/>
        <color theme="1"/>
        <rFont val="Calibri"/>
        <family val="2"/>
        <scheme val="minor"/>
      </rPr>
      <t xml:space="preserve"> for the following measures means the process by which an individual is given a recommendation in writing to one or</t>
    </r>
  </si>
  <si>
    <t xml:space="preserve">more specific service providers for a higher level of care and treatment. Distributing a list of  community resources to an </t>
  </si>
  <si>
    <t>individual does not constitute a referral for this data section.</t>
  </si>
  <si>
    <r>
      <rPr>
        <b/>
        <sz val="10"/>
        <color theme="1"/>
        <rFont val="Calibri"/>
        <family val="2"/>
        <scheme val="minor"/>
      </rPr>
      <t>Determing Programs that Require Tracking:</t>
    </r>
    <r>
      <rPr>
        <sz val="10"/>
        <color theme="1"/>
        <rFont val="Calibri"/>
        <family val="2"/>
        <scheme val="minor"/>
      </rPr>
      <t xml:space="preserve"> For a list of providers where the referral to treatment is provided, funded, administered</t>
    </r>
  </si>
  <si>
    <t xml:space="preserve"> or overseen by the county mental health please visit, the Yolo County Health and Human Services Provider Directories. </t>
  </si>
  <si>
    <t xml:space="preserve">All treatment referals to programs by these providers must be reported for all referral fields unless othewise specified in instructions below. </t>
  </si>
  <si>
    <t xml:space="preserve">The provider directories can be found at: </t>
  </si>
  <si>
    <t>Mental Health Provider Directory</t>
  </si>
  <si>
    <t xml:space="preserve"> SUD Provider Directory </t>
  </si>
  <si>
    <t xml:space="preserve">Row 212 : Participants Referred </t>
  </si>
  <si>
    <t>Total Number of participants of the reporting program that receive a referral to treatment. Counts should include treatment</t>
  </si>
  <si>
    <r>
      <t xml:space="preserve">that is </t>
    </r>
    <r>
      <rPr>
        <b/>
        <sz val="10"/>
        <color theme="1"/>
        <rFont val="Calibri"/>
        <family val="2"/>
        <scheme val="minor"/>
      </rPr>
      <t>both</t>
    </r>
    <r>
      <rPr>
        <sz val="10"/>
        <color theme="1"/>
        <rFont val="Calibri"/>
        <family val="2"/>
        <scheme val="minor"/>
      </rPr>
      <t xml:space="preserve"> provided, funded, administered, or overseen  by county mental health programs AND programs not funded, administered</t>
    </r>
  </si>
  <si>
    <t xml:space="preserve">or overseen  by county mental health programs. </t>
  </si>
  <si>
    <t xml:space="preserve">Row 213: SMI Participants Referred </t>
  </si>
  <si>
    <t xml:space="preserve">Total Number of participants of the reporting program that receive a referral to treatment for which the program staff indicates </t>
  </si>
  <si>
    <t>Yes, to question 2) Are you concerned the mental/behavioral health symptoms reported indicate a possible severe mental illness</t>
  </si>
  <si>
    <t>(SMI)? Where SMI is defined as: A Mental illness that is severe in degree and persistent in duration, which may cause behavioral</t>
  </si>
  <si>
    <t xml:space="preserve">or functioning which interferes substantially with the pirmary activities of daily living, and which may result in an inability to </t>
  </si>
  <si>
    <t>maintain stable adjustment and independent functioning without treatment, support, and rehabilitation for a long or infinate period</t>
  </si>
  <si>
    <t xml:space="preserve">of time. </t>
  </si>
  <si>
    <t xml:space="preserve">Row 214-217: Kind of Treatment to which participant was referred  </t>
  </si>
  <si>
    <t>Providers are asked to record the total number of persons who receive referrals to a specific type of treatment program classified</t>
  </si>
  <si>
    <t xml:space="preserve">as Mental Health/Behavioral Health; Substance Abuse Treatment; or Both Mental Health/Behavioral Health and Substance Abuse </t>
  </si>
  <si>
    <t xml:space="preserve">Treatment. </t>
  </si>
  <si>
    <t>Row 218-221 Treatment/Program Client was Referred To (Provider Defined ~ Add rows as necessary)</t>
  </si>
  <si>
    <t>These choices will vary by provider, treatment program titles should be listed for any and all programs to which  participants</t>
  </si>
  <si>
    <t xml:space="preserve"> are referred with no consideration of funding, administration, or oversight. </t>
  </si>
  <si>
    <t xml:space="preserve">Row  223: Participants who followed through on refferal and engaged in treatment </t>
  </si>
  <si>
    <t xml:space="preserve">Total number of persons for which the program recorded a first service/treatment received date on the screening and referral </t>
  </si>
  <si>
    <t xml:space="preserve">form. Only required to report follow through on treatment for referrals to programs that are provided, funded, adminstred or </t>
  </si>
  <si>
    <t>overseen by the county. Providers may report referals to programs administered by their agency regardless of oversight,</t>
  </si>
  <si>
    <t xml:space="preserve"> funding or administration if they so desire. In the event treatment engagment is tracked for inter agency and county funded </t>
  </si>
  <si>
    <t xml:space="preserve">programs please annotate your report to denote how many are referalls to county funded, administered or overseen programs </t>
  </si>
  <si>
    <t xml:space="preserve">vs programs that are referred to your own agency. </t>
  </si>
  <si>
    <t xml:space="preserve">Row  224 Participants who did NOT follow through on refferal and engaged in treatment </t>
  </si>
  <si>
    <t xml:space="preserve">Total number of persons for which the program recorded a referral date but did not record a  a first service/treatment received </t>
  </si>
  <si>
    <t xml:space="preserve">date on the screening and referral form. </t>
  </si>
  <si>
    <t xml:space="preserve">Row  225: Participants for which treatment follow through was not available and/or marked Unable to </t>
  </si>
  <si>
    <t xml:space="preserve">determine. </t>
  </si>
  <si>
    <t xml:space="preserve">Total number of persons for which the program recorded a referral date but recorded first treatment/service date did not record a  a first </t>
  </si>
  <si>
    <t xml:space="preserve">date as unable to determine  on the screening and referral form. </t>
  </si>
  <si>
    <t xml:space="preserve">Row  226-241: Duration of untreated mental illness </t>
  </si>
  <si>
    <t xml:space="preserve">The total number of persons who indicate each interval of the duration of untreated mental illness PEI or INN program as recorded </t>
  </si>
  <si>
    <t xml:space="preserve">in question 1) a) ii) on the referral form.  </t>
  </si>
  <si>
    <t xml:space="preserve">Applicable only to instances where the referral to treatment is provided, funded, administered or overseen by the county mental </t>
  </si>
  <si>
    <t xml:space="preserve">health system.  (See HHSA Provider Directories for  list of programs /providers for which referrals require this data be captured.)  </t>
  </si>
  <si>
    <t xml:space="preserve">Programs administered by providers/programs listed in the Yolo County Health and Human Services Provider Directories must be reported </t>
  </si>
  <si>
    <t>Row  242-265: Average Interval between referral and participation in treatment</t>
  </si>
  <si>
    <t xml:space="preserve">The total number of persons who indicate each interval listed for interval between referral and participation in treatment on the </t>
  </si>
  <si>
    <t xml:space="preserve"> screening and referral form prior to referral or contact with the MHSA program as recorded in question 1) a) ii) on the referral</t>
  </si>
  <si>
    <r>
      <t xml:space="preserve"> form. </t>
    </r>
    <r>
      <rPr>
        <i/>
        <sz val="10"/>
        <color theme="1"/>
        <rFont val="Calibri"/>
        <family val="2"/>
        <scheme val="minor"/>
      </rPr>
      <t xml:space="preserve"> Corresponds with data found in column AA of the tracking tool.</t>
    </r>
    <r>
      <rPr>
        <sz val="10"/>
        <color theme="1"/>
        <rFont val="Calibri"/>
        <family val="2"/>
        <scheme val="minor"/>
      </rPr>
      <t xml:space="preserve"> Applicable only to programs where the treatment is </t>
    </r>
  </si>
  <si>
    <t>provided, funded, administered or overseen by the county mental health system.</t>
  </si>
  <si>
    <t>Program Updates and Projections  (Rows 265 - 327)</t>
  </si>
  <si>
    <t>These fields provide each program with the opportunity to share additional information about their programs and will eliminate</t>
  </si>
  <si>
    <t xml:space="preserve">the annual request for program updates prior to the development of a MHSA Three Year Program and Expenditure Plan and/or </t>
  </si>
  <si>
    <t xml:space="preserve">MHSA Plan Update. </t>
  </si>
  <si>
    <t xml:space="preserve">These questions may be answered in a word document if the provider finds it easier to do so, however, they must be submitted in </t>
  </si>
  <si>
    <t xml:space="preserve">accordance with data reporting deadlines at the end of each quarter. </t>
  </si>
  <si>
    <t>TAY Early Intervention Program</t>
  </si>
  <si>
    <t>Yolo County Health and Human Services Agency/TAY team</t>
  </si>
  <si>
    <t>TAY Speaker's Bureau</t>
  </si>
  <si>
    <t>Integrated Behavioral Health for Latino Community and Families aka CREO</t>
  </si>
  <si>
    <t>CommuniCare Health Centers</t>
  </si>
  <si>
    <t xml:space="preserve"> </t>
  </si>
  <si>
    <t>Spanish SUD Program at CommuniCare</t>
  </si>
  <si>
    <t>Latino Promotore Program</t>
  </si>
  <si>
    <t xml:space="preserve">Q1.RISE partners with several Yolo County Agencies. Our Latino Promotore gathers flyers, information, and services offered by our partners and distributes at his outreach events. RISE hosts a monthly agency collaborative that brings together over 20 different agencies throughout Yolo. It's a great way to partner and gather current information from the various programs offered. Such agencies include: Yolo County Children's Alliance, Communicare, Winters Health Care, Planned Parenting, Yolo County Library, Yolo County Health and Human Services, CalAgribility, and Empower Yolo. 
Q2.RISE regularly attends various collaborative meetings in western rural Yolo County. We partner with agencies to provide resource information at the various employment sites we visit. In this past quarter we partnered in particular with the Winters School District to conduct a parent presentation. 
Q3.RISE continues to attend various county agency collaborative groups to gather information and new resources offered throughout the county. However, we did not partner with any specific agency to directly provide program services this quarter. 
Annual.RISE partners with a variety of county, non-profit, and various other grassroots organizations. We effectively have channeled the needs of the community. Agencies such as State Assembly Representatives, farm worker initiative groups, the Winters Latino Foundation, HHSA, Catholic Charities and others. by partnering with a plethora of agencies we expand on the network of services we as a community can provide, thus backing our wrap around services mantra. Thanks to our partnerships through Yolo County and beyond we can facilitate the access to a direct service and or a referral system in place. </t>
  </si>
  <si>
    <t xml:space="preserve">Are the program's services and activities to change in the following quarter? If so, how </t>
  </si>
  <si>
    <t>First Responders Mental Health Urgent Care</t>
  </si>
  <si>
    <t xml:space="preserve">Yolo County HHSA </t>
  </si>
  <si>
    <t xml:space="preserve">Local Emergency Room </t>
  </si>
  <si>
    <t>Heritage Oaks Hospital</t>
  </si>
  <si>
    <t>CommuniCare</t>
  </si>
  <si>
    <t>Another County</t>
  </si>
  <si>
    <t>County Probation</t>
  </si>
  <si>
    <t>Medicare provider</t>
  </si>
  <si>
    <t>NAMHS</t>
  </si>
  <si>
    <t>Kaiser</t>
  </si>
  <si>
    <t>Primary Care Provider</t>
  </si>
  <si>
    <t>Private Insurer</t>
  </si>
  <si>
    <t>Harbor Oaks</t>
  </si>
  <si>
    <t>Safe Harbor Crisis Residential Facility</t>
  </si>
  <si>
    <t>Walter's House</t>
  </si>
  <si>
    <t>CORR</t>
  </si>
  <si>
    <t>CREO</t>
  </si>
  <si>
    <t>Beacon</t>
  </si>
  <si>
    <t>Progress House</t>
  </si>
  <si>
    <t>Declined Referrals</t>
  </si>
  <si>
    <t>Twelve Step Groups</t>
  </si>
  <si>
    <t>MHSA Clients Served By Age</t>
  </si>
  <si>
    <t>Column1</t>
  </si>
  <si>
    <t>2017-2018</t>
  </si>
  <si>
    <t>2018-2019</t>
  </si>
  <si>
    <t>Children 0-15</t>
  </si>
  <si>
    <t>Transitional Age Youth 16-25</t>
  </si>
  <si>
    <t>Older Adult 60+</t>
  </si>
  <si>
    <t>Not Recorded / Field Left blank</t>
  </si>
  <si>
    <t>Total</t>
  </si>
  <si>
    <r>
      <rPr>
        <sz val="11"/>
        <color rgb="FFFF0000"/>
        <rFont val="Calibri"/>
        <family val="2"/>
        <scheme val="minor"/>
      </rPr>
      <t xml:space="preserve">Note: </t>
    </r>
    <r>
      <rPr>
        <sz val="11"/>
        <color theme="1"/>
        <rFont val="Calibri"/>
        <family val="2"/>
        <scheme val="minor"/>
      </rPr>
      <t>Tay Speakers Bureau</t>
    </r>
    <r>
      <rPr>
        <sz val="11"/>
        <color rgb="FFFF0000"/>
        <rFont val="Calibri"/>
        <family val="2"/>
        <scheme val="minor"/>
      </rPr>
      <t xml:space="preserve"> </t>
    </r>
    <r>
      <rPr>
        <sz val="11"/>
        <color theme="1"/>
        <rFont val="Calibri"/>
        <family val="2"/>
        <scheme val="minor"/>
      </rPr>
      <t>FY 18/19 Total Client Contacts (85): Demographic Data provided for only Q1 &amp; Q2 (39 clients).</t>
    </r>
  </si>
  <si>
    <r>
      <t xml:space="preserve">Note: </t>
    </r>
    <r>
      <rPr>
        <sz val="11"/>
        <color theme="1"/>
        <rFont val="Calibri"/>
        <family val="2"/>
        <scheme val="minor"/>
      </rPr>
      <t xml:space="preserve"> Tay Early Intervention FY 18-19: limited data only provided for Q3 &amp; Q4 </t>
    </r>
  </si>
  <si>
    <t>MHSA Clients Served By Race</t>
  </si>
  <si>
    <t>American Indian / Alaskan Native</t>
  </si>
  <si>
    <t>Black or African-American</t>
  </si>
  <si>
    <t>White (Includes Non Hispanic / Latino)</t>
  </si>
  <si>
    <t>Other (Includes Hispanic / Latino)</t>
  </si>
  <si>
    <t>More than one Race</t>
  </si>
  <si>
    <t xml:space="preserve">MHSA Clients Served by Ethnicity </t>
  </si>
  <si>
    <t>Caribbean</t>
  </si>
  <si>
    <t>Central American</t>
  </si>
  <si>
    <t>Mexican / Mexican-American / Chicano</t>
  </si>
  <si>
    <t>Puerto Rican</t>
  </si>
  <si>
    <t>South American</t>
  </si>
  <si>
    <t>Other - Hispanic / Latino</t>
  </si>
  <si>
    <t>Non-Hispanic or Non-Latino</t>
  </si>
  <si>
    <t>African</t>
  </si>
  <si>
    <t>Asian Indian / South  Asian</t>
  </si>
  <si>
    <t>Other - Non Hispanic / Latino</t>
  </si>
  <si>
    <t>More than one ethnicity</t>
  </si>
  <si>
    <t>MHSA Clients Served by Language - Written</t>
  </si>
  <si>
    <t>Other (Not a county threshold language)</t>
  </si>
  <si>
    <t>MHSA Clients Served by Language - Spoken</t>
  </si>
  <si>
    <t xml:space="preserve">MHSA Clients Served by Sexual Orientation </t>
  </si>
  <si>
    <t>Bisexual</t>
  </si>
  <si>
    <t>Questioning or unsure</t>
  </si>
  <si>
    <t>Another Sexual Orientation</t>
  </si>
  <si>
    <t>Not Applicable: Minor exempt from answering</t>
  </si>
  <si>
    <t>MHSA Clients Served by Disability</t>
  </si>
  <si>
    <t>Disability Indicated</t>
  </si>
  <si>
    <t>Difficulty seeing</t>
  </si>
  <si>
    <t>Difficulty hearing or having speech understood</t>
  </si>
  <si>
    <t>Other communication issue</t>
  </si>
  <si>
    <t>Mental: Not including mental illness (including learning / developmental disabilities or dementia)</t>
  </si>
  <si>
    <t>Physical or Mobility Issue</t>
  </si>
  <si>
    <t xml:space="preserve">Chronic Health Condition </t>
  </si>
  <si>
    <t>Other disability</t>
  </si>
  <si>
    <t>No Disability</t>
  </si>
  <si>
    <t>Declined to state</t>
  </si>
  <si>
    <t>MHSA Clients Served by Veterans Status</t>
  </si>
  <si>
    <t>Veteran</t>
  </si>
  <si>
    <t>Non-Veteran</t>
  </si>
  <si>
    <t>MHSA Clients Served by Sex Assigned at Birth</t>
  </si>
  <si>
    <t xml:space="preserve">Not Recorded / Field Left blank </t>
  </si>
  <si>
    <t>MHSA Clients Served by Gender Identity</t>
  </si>
  <si>
    <t>Column3</t>
  </si>
  <si>
    <t xml:space="preserve">Declined to State </t>
  </si>
  <si>
    <t>MHSA Clients' Relationship to Mental Health</t>
  </si>
  <si>
    <t>Column2</t>
  </si>
  <si>
    <t>Mental Health Client / Consumer</t>
  </si>
  <si>
    <t>Family Member of Mental Health Client / Consumer</t>
  </si>
  <si>
    <t>Prefer Not to Answer</t>
  </si>
  <si>
    <t>MHSA Clients Served by Place of Residence</t>
  </si>
  <si>
    <t>Clarksburg</t>
  </si>
  <si>
    <t>Knights Landing</t>
  </si>
  <si>
    <t>Sacramento (Board and Care)</t>
  </si>
  <si>
    <t>Yolo</t>
  </si>
  <si>
    <t>Yolo County Unincorporated areas</t>
  </si>
  <si>
    <t>Homeless</t>
  </si>
  <si>
    <t>Out of County</t>
  </si>
  <si>
    <r>
      <rPr>
        <sz val="11"/>
        <color rgb="FFFF0000"/>
        <rFont val="Calibri"/>
        <family val="2"/>
        <scheme val="minor"/>
      </rPr>
      <t xml:space="preserve">Note: </t>
    </r>
    <r>
      <rPr>
        <sz val="11"/>
        <color theme="1"/>
        <rFont val="Calibri"/>
        <family val="2"/>
        <scheme val="minor"/>
      </rPr>
      <t>FY 17/18 Data previously did not include this data set.</t>
    </r>
  </si>
  <si>
    <r>
      <rPr>
        <sz val="11"/>
        <color rgb="FFFF0000"/>
        <rFont val="Calibri"/>
        <family val="2"/>
        <scheme val="minor"/>
      </rPr>
      <t xml:space="preserve">Note: </t>
    </r>
    <r>
      <rPr>
        <sz val="11"/>
        <color theme="1"/>
        <rFont val="Calibri"/>
        <family val="2"/>
        <scheme val="minor"/>
      </rPr>
      <t>FY 17/18 Data previously did not specify written or spoken.</t>
    </r>
  </si>
  <si>
    <r>
      <rPr>
        <sz val="11"/>
        <color rgb="FFFF0000"/>
        <rFont val="Calibri"/>
        <family val="2"/>
        <scheme val="minor"/>
      </rPr>
      <t>Note:</t>
    </r>
    <r>
      <rPr>
        <sz val="11"/>
        <color theme="1"/>
        <rFont val="Calibri"/>
        <family val="2"/>
        <scheme val="minor"/>
      </rPr>
      <t xml:space="preserve">  LGBTQ+ initiative had no activity in FY18/19 due to programmatic constraints.</t>
    </r>
  </si>
  <si>
    <r>
      <t>1</t>
    </r>
    <r>
      <rPr>
        <b/>
        <vertAlign val="superscript"/>
        <sz val="10"/>
        <color theme="1"/>
        <rFont val="Calibri"/>
        <family val="2"/>
        <scheme val="minor"/>
      </rPr>
      <t>st</t>
    </r>
    <r>
      <rPr>
        <b/>
        <sz val="10"/>
        <color theme="1"/>
        <rFont val="Calibri"/>
        <family val="2"/>
        <scheme val="minor"/>
      </rPr>
      <t xml:space="preserve"> Quarter</t>
    </r>
  </si>
  <si>
    <r>
      <t>2</t>
    </r>
    <r>
      <rPr>
        <b/>
        <vertAlign val="superscript"/>
        <sz val="10"/>
        <color theme="1"/>
        <rFont val="Calibri"/>
        <family val="2"/>
        <scheme val="minor"/>
      </rPr>
      <t>nd</t>
    </r>
    <r>
      <rPr>
        <b/>
        <sz val="10"/>
        <color theme="1"/>
        <rFont val="Calibri"/>
        <family val="2"/>
        <scheme val="minor"/>
      </rPr>
      <t xml:space="preserve"> Quarter</t>
    </r>
  </si>
  <si>
    <r>
      <t>4</t>
    </r>
    <r>
      <rPr>
        <b/>
        <vertAlign val="superscript"/>
        <sz val="10"/>
        <color theme="1"/>
        <rFont val="Calibri"/>
        <family val="2"/>
        <scheme val="minor"/>
      </rPr>
      <t>th</t>
    </r>
    <r>
      <rPr>
        <b/>
        <sz val="10"/>
        <color theme="1"/>
        <rFont val="Calibri"/>
        <family val="2"/>
        <scheme val="minor"/>
      </rPr>
      <t xml:space="preserve"> Quarter</t>
    </r>
  </si>
  <si>
    <r>
      <t xml:space="preserve">Clients Served By Age </t>
    </r>
    <r>
      <rPr>
        <sz val="10"/>
        <color theme="1"/>
        <rFont val="Calibri"/>
        <family val="2"/>
        <scheme val="minor"/>
      </rPr>
      <t xml:space="preserve">(Demographic Form Question 1) </t>
    </r>
  </si>
  <si>
    <r>
      <t xml:space="preserve">Clients Race  </t>
    </r>
    <r>
      <rPr>
        <sz val="10"/>
        <color theme="1"/>
        <rFont val="Calibri"/>
        <family val="2"/>
        <scheme val="minor"/>
      </rPr>
      <t>(Demographic Form Question 2: as denoted by checks to classifications that are in bold text.)</t>
    </r>
  </si>
  <si>
    <r>
      <t xml:space="preserve">Clients Ethnicity </t>
    </r>
    <r>
      <rPr>
        <sz val="10"/>
        <color theme="1"/>
        <rFont val="Calibri"/>
        <family val="2"/>
        <scheme val="minor"/>
      </rPr>
      <t>(Demographic Form Question 2: as denoted by checks to classifications that are in plain text.)</t>
    </r>
  </si>
  <si>
    <r>
      <t xml:space="preserve">Clients Served By Language Requested for Written Communication </t>
    </r>
    <r>
      <rPr>
        <sz val="10"/>
        <color theme="1"/>
        <rFont val="Calibri"/>
        <family val="2"/>
        <scheme val="minor"/>
      </rPr>
      <t xml:space="preserve">(Demographic Form Question 3a) </t>
    </r>
  </si>
  <si>
    <r>
      <t>Clients Served by Language Requested for Spoken Communication</t>
    </r>
    <r>
      <rPr>
        <sz val="10"/>
        <color theme="1"/>
        <rFont val="Calibri"/>
        <family val="2"/>
        <scheme val="minor"/>
      </rPr>
      <t xml:space="preserve"> (Demographic Form Question 3b)</t>
    </r>
  </si>
  <si>
    <r>
      <t xml:space="preserve">*Clients Served By Sexual Orientation </t>
    </r>
    <r>
      <rPr>
        <sz val="10"/>
        <color theme="1"/>
        <rFont val="Calibri"/>
        <family val="2"/>
        <scheme val="minor"/>
      </rPr>
      <t xml:space="preserve">(Demographic Form Question 4) </t>
    </r>
  </si>
  <si>
    <r>
      <t xml:space="preserve">Clients Served With Physical Or Mental Impairment (Disability) Not a Result of Severe Mental Illness </t>
    </r>
    <r>
      <rPr>
        <sz val="10"/>
        <color theme="1"/>
        <rFont val="Calibri"/>
        <family val="2"/>
        <scheme val="minor"/>
      </rPr>
      <t>(Demographic Form Questions 5a and 5b)</t>
    </r>
  </si>
  <si>
    <r>
      <t xml:space="preserve">Clients Served By Sex Assigned at Birth </t>
    </r>
    <r>
      <rPr>
        <sz val="10"/>
        <color theme="1"/>
        <rFont val="Calibri"/>
        <family val="2"/>
        <scheme val="minor"/>
      </rPr>
      <t xml:space="preserve">(Demographic Form Question 7) </t>
    </r>
  </si>
  <si>
    <r>
      <t xml:space="preserve">Clients Served By Gender Current Gender Identity </t>
    </r>
    <r>
      <rPr>
        <sz val="10"/>
        <color theme="1"/>
        <rFont val="Calibri"/>
        <family val="2"/>
        <scheme val="minor"/>
      </rPr>
      <t xml:space="preserve">(Demographic Form Question 8) </t>
    </r>
  </si>
  <si>
    <r>
      <t xml:space="preserve">Clients Served by Veterans Status  </t>
    </r>
    <r>
      <rPr>
        <sz val="10"/>
        <color theme="1"/>
        <rFont val="Calibri"/>
        <family val="2"/>
        <scheme val="minor"/>
      </rPr>
      <t xml:space="preserve">(Demographic Form Question 6) </t>
    </r>
  </si>
  <si>
    <r>
      <t>Clients Served By City of Residence</t>
    </r>
    <r>
      <rPr>
        <sz val="10"/>
        <color theme="1"/>
        <rFont val="Calibri"/>
        <family val="2"/>
        <scheme val="minor"/>
      </rPr>
      <t xml:space="preserve"> (Demographic form Question 10)</t>
    </r>
  </si>
  <si>
    <r>
      <t>Homeless</t>
    </r>
    <r>
      <rPr>
        <vertAlign val="superscript"/>
        <sz val="10"/>
        <rFont val="Calibri"/>
        <family val="2"/>
        <scheme val="minor"/>
      </rPr>
      <t>*</t>
    </r>
  </si>
  <si>
    <r>
      <rPr>
        <i/>
        <vertAlign val="superscript"/>
        <sz val="10"/>
        <rFont val="Calibri"/>
        <family val="2"/>
        <scheme val="minor"/>
      </rPr>
      <t>*</t>
    </r>
    <r>
      <rPr>
        <i/>
        <sz val="10"/>
        <rFont val="Calibri"/>
        <family val="2"/>
        <scheme val="minor"/>
      </rPr>
      <t>Homeless persons are counted as part of the homeless community and not to the locality where they are homeless.</t>
    </r>
  </si>
  <si>
    <r>
      <t>Homeless</t>
    </r>
    <r>
      <rPr>
        <vertAlign val="superscript"/>
        <sz val="10"/>
        <rFont val="Calibri"/>
        <family val="2"/>
        <scheme val="minor"/>
      </rPr>
      <t>[1]</t>
    </r>
  </si>
  <si>
    <r>
      <t xml:space="preserve">Clients Served By Relationship to Mental Health </t>
    </r>
    <r>
      <rPr>
        <sz val="10"/>
        <color theme="1"/>
        <rFont val="Calibri"/>
        <family val="2"/>
        <scheme val="minor"/>
      </rPr>
      <t>(Demographic form Question 9)</t>
    </r>
  </si>
  <si>
    <r>
      <t xml:space="preserve">Kind of Treatment to which participants were referred </t>
    </r>
    <r>
      <rPr>
        <sz val="10"/>
        <color theme="1"/>
        <rFont val="Calibri"/>
        <family val="2"/>
        <scheme val="minor"/>
      </rPr>
      <t xml:space="preserve">(Screening and Referral Form Question 3)     </t>
    </r>
    <r>
      <rPr>
        <b/>
        <sz val="10"/>
        <color theme="1"/>
        <rFont val="Calibri"/>
        <family val="2"/>
        <scheme val="minor"/>
      </rPr>
      <t xml:space="preserve">                                    </t>
    </r>
  </si>
  <si>
    <r>
      <t xml:space="preserve">Both Behavioral/Mental Health </t>
    </r>
    <r>
      <rPr>
        <u/>
        <sz val="10"/>
        <color theme="1"/>
        <rFont val="Calibri"/>
        <family val="2"/>
        <scheme val="minor"/>
      </rPr>
      <t xml:space="preserve">and </t>
    </r>
    <r>
      <rPr>
        <sz val="10"/>
        <color theme="1"/>
        <rFont val="Calibri"/>
        <family val="2"/>
        <scheme val="minor"/>
      </rPr>
      <t xml:space="preserve">Substance Use Treatment </t>
    </r>
  </si>
  <si>
    <r>
      <t xml:space="preserve">Treatment/Program Client was Referred To (Provider Defined ~ Add rows as necessary) </t>
    </r>
    <r>
      <rPr>
        <sz val="10"/>
        <color theme="1"/>
        <rFont val="Calibri"/>
        <family val="2"/>
        <scheme val="minor"/>
      </rPr>
      <t xml:space="preserve">(Screening and Referral Form Question 3) </t>
    </r>
  </si>
  <si>
    <r>
      <t>Treatment Follow Through</t>
    </r>
    <r>
      <rPr>
        <sz val="10"/>
        <color theme="1"/>
        <rFont val="Calibri"/>
        <family val="2"/>
        <scheme val="minor"/>
      </rPr>
      <t xml:space="preserve"> (Screening and Referral Form Questions 4 &amp; 5) </t>
    </r>
  </si>
  <si>
    <r>
      <t>Participants who did</t>
    </r>
    <r>
      <rPr>
        <b/>
        <sz val="10"/>
        <color theme="1"/>
        <rFont val="Calibri"/>
        <family val="2"/>
        <scheme val="minor"/>
      </rPr>
      <t xml:space="preserve"> not</t>
    </r>
    <r>
      <rPr>
        <sz val="10"/>
        <color theme="1"/>
        <rFont val="Calibri"/>
        <family val="2"/>
        <scheme val="minor"/>
      </rPr>
      <t xml:space="preserve"> engage in treatment to which they were referred. </t>
    </r>
  </si>
  <si>
    <r>
      <rPr>
        <i/>
        <vertAlign val="superscript"/>
        <sz val="10"/>
        <rFont val="Calibri"/>
        <family val="2"/>
        <scheme val="minor"/>
      </rPr>
      <t>[1]</t>
    </r>
    <r>
      <rPr>
        <i/>
        <sz val="10"/>
        <rFont val="Calibri"/>
        <family val="2"/>
        <scheme val="minor"/>
      </rPr>
      <t xml:space="preserve"> Homeless persons are counted as part of the homeless community and not to the locality where they are homeless.</t>
    </r>
  </si>
  <si>
    <r>
      <t>1</t>
    </r>
    <r>
      <rPr>
        <b/>
        <vertAlign val="superscript"/>
        <sz val="10"/>
        <color rgb="FF000000"/>
        <rFont val="Calibri"/>
        <family val="2"/>
      </rPr>
      <t>st</t>
    </r>
    <r>
      <rPr>
        <b/>
        <sz val="10"/>
        <color rgb="FF000000"/>
        <rFont val="Calibri"/>
        <family val="2"/>
      </rPr>
      <t xml:space="preserve"> Quarter</t>
    </r>
  </si>
  <si>
    <r>
      <t>2</t>
    </r>
    <r>
      <rPr>
        <b/>
        <vertAlign val="superscript"/>
        <sz val="10"/>
        <color rgb="FF000000"/>
        <rFont val="Calibri"/>
        <family val="2"/>
      </rPr>
      <t>nd</t>
    </r>
    <r>
      <rPr>
        <b/>
        <sz val="10"/>
        <color rgb="FF000000"/>
        <rFont val="Calibri"/>
        <family val="2"/>
      </rPr>
      <t xml:space="preserve"> Quarter</t>
    </r>
  </si>
  <si>
    <r>
      <t>4</t>
    </r>
    <r>
      <rPr>
        <b/>
        <vertAlign val="superscript"/>
        <sz val="10"/>
        <color rgb="FF000000"/>
        <rFont val="Calibri"/>
        <family val="2"/>
      </rPr>
      <t>th</t>
    </r>
    <r>
      <rPr>
        <b/>
        <sz val="10"/>
        <color rgb="FF000000"/>
        <rFont val="Calibri"/>
        <family val="2"/>
      </rPr>
      <t xml:space="preserve"> Quarter</t>
    </r>
  </si>
  <si>
    <r>
      <t xml:space="preserve">Clients Served By Age </t>
    </r>
    <r>
      <rPr>
        <sz val="10"/>
        <color rgb="FF000000"/>
        <rFont val="Calibri"/>
        <family val="2"/>
      </rPr>
      <t xml:space="preserve">(Demographic Form Question 1) </t>
    </r>
  </si>
  <si>
    <r>
      <t xml:space="preserve">Clients Race  </t>
    </r>
    <r>
      <rPr>
        <sz val="10"/>
        <color rgb="FF000000"/>
        <rFont val="Calibri"/>
        <family val="2"/>
      </rPr>
      <t>(Demographic Form Question 2: as denoted by checks to classifications that are in bold text.)</t>
    </r>
  </si>
  <si>
    <r>
      <t xml:space="preserve">Clients Ethnicity </t>
    </r>
    <r>
      <rPr>
        <sz val="10"/>
        <color rgb="FF000000"/>
        <rFont val="Calibri"/>
        <family val="2"/>
      </rPr>
      <t>(Demographic Form Question 2: as denoted by checks to classifications that are in plain text.)</t>
    </r>
  </si>
  <si>
    <r>
      <t xml:space="preserve">Clients Served By Language Requested for Written Communication </t>
    </r>
    <r>
      <rPr>
        <sz val="10"/>
        <color rgb="FF000000"/>
        <rFont val="Calibri"/>
        <family val="2"/>
      </rPr>
      <t xml:space="preserve">(Demographic Form Question 3a) </t>
    </r>
  </si>
  <si>
    <r>
      <t>Clients Served by Language Requested for Spoken Communication</t>
    </r>
    <r>
      <rPr>
        <sz val="10"/>
        <color rgb="FF000000"/>
        <rFont val="Calibri"/>
        <family val="2"/>
      </rPr>
      <t xml:space="preserve"> (Demographic Form Question 3b)</t>
    </r>
  </si>
  <si>
    <r>
      <t xml:space="preserve">*Clients Served By Sexual Orientation </t>
    </r>
    <r>
      <rPr>
        <sz val="10"/>
        <color rgb="FF000000"/>
        <rFont val="Calibri"/>
        <family val="2"/>
      </rPr>
      <t xml:space="preserve">(Demographic Form Question 4) </t>
    </r>
  </si>
  <si>
    <r>
      <t xml:space="preserve">Clients Served With Physical Or Mental Impairment (Disability) Not a Result of Severe Mental Illness </t>
    </r>
    <r>
      <rPr>
        <sz val="10"/>
        <color rgb="FF000000"/>
        <rFont val="Calibri"/>
        <family val="2"/>
      </rPr>
      <t>(Demographic Form Questions 5a and 5b)</t>
    </r>
  </si>
  <si>
    <r>
      <t xml:space="preserve">Clients Served By Sex Assigned at Birth </t>
    </r>
    <r>
      <rPr>
        <sz val="10"/>
        <color rgb="FF000000"/>
        <rFont val="Calibri"/>
        <family val="2"/>
      </rPr>
      <t xml:space="preserve">(Demographic Form Question 7) </t>
    </r>
  </si>
  <si>
    <r>
      <t xml:space="preserve">Clients Served By Gender Current Gender Identity </t>
    </r>
    <r>
      <rPr>
        <sz val="10"/>
        <color rgb="FF000000"/>
        <rFont val="Calibri"/>
        <family val="2"/>
      </rPr>
      <t xml:space="preserve">(Demographic Form Question 8) </t>
    </r>
  </si>
  <si>
    <r>
      <t xml:space="preserve">Clients Served by Veterans Status  </t>
    </r>
    <r>
      <rPr>
        <sz val="10"/>
        <color rgb="FF000000"/>
        <rFont val="Calibri"/>
        <family val="2"/>
      </rPr>
      <t xml:space="preserve">(Demographic Form Question 6) </t>
    </r>
  </si>
  <si>
    <r>
      <t>Clients Served By City of Residence</t>
    </r>
    <r>
      <rPr>
        <sz val="10"/>
        <color rgb="FF000000"/>
        <rFont val="Calibri"/>
        <family val="2"/>
      </rPr>
      <t xml:space="preserve"> (Demographic form Question 10)</t>
    </r>
  </si>
  <si>
    <r>
      <t xml:space="preserve">Clients Served By Relationship to Mental Health </t>
    </r>
    <r>
      <rPr>
        <sz val="10"/>
        <color rgb="FF000000"/>
        <rFont val="Calibri"/>
        <family val="2"/>
      </rPr>
      <t>(Demographic form Question 9)</t>
    </r>
  </si>
  <si>
    <r>
      <t xml:space="preserve">Kind of Treatment to which participants were referred </t>
    </r>
    <r>
      <rPr>
        <sz val="10"/>
        <color rgb="FF000000"/>
        <rFont val="Calibri"/>
        <family val="2"/>
      </rPr>
      <t xml:space="preserve">(Screening and Referral Form Question 3)     </t>
    </r>
    <r>
      <rPr>
        <b/>
        <sz val="10"/>
        <color rgb="FF000000"/>
        <rFont val="Calibri"/>
        <family val="2"/>
      </rPr>
      <t xml:space="preserve">                                    </t>
    </r>
  </si>
  <si>
    <r>
      <t xml:space="preserve">Both Behavioral/Mental Health </t>
    </r>
    <r>
      <rPr>
        <u/>
        <sz val="10"/>
        <color rgb="FF000000"/>
        <rFont val="Calibri"/>
        <family val="2"/>
      </rPr>
      <t xml:space="preserve">and </t>
    </r>
    <r>
      <rPr>
        <sz val="10"/>
        <color rgb="FF000000"/>
        <rFont val="Calibri"/>
        <family val="2"/>
      </rPr>
      <t xml:space="preserve">Substance Use Treatment </t>
    </r>
  </si>
  <si>
    <r>
      <t xml:space="preserve">Treatment/Program Client was Referred To (Provider Defined ~ Add rows as necessary) </t>
    </r>
    <r>
      <rPr>
        <sz val="10"/>
        <color rgb="FF000000"/>
        <rFont val="Calibri"/>
        <family val="2"/>
      </rPr>
      <t xml:space="preserve">(Screening and Referral Form Question 3) </t>
    </r>
  </si>
  <si>
    <r>
      <t>Treatment Follow Through</t>
    </r>
    <r>
      <rPr>
        <sz val="10"/>
        <color rgb="FF000000"/>
        <rFont val="Calibri"/>
        <family val="2"/>
      </rPr>
      <t xml:space="preserve"> (Screening and Referral Form Questions 4 &amp; 5) </t>
    </r>
  </si>
  <si>
    <r>
      <t>Participants who did</t>
    </r>
    <r>
      <rPr>
        <b/>
        <sz val="10"/>
        <color rgb="FF000000"/>
        <rFont val="Calibri"/>
        <family val="2"/>
      </rPr>
      <t xml:space="preserve"> not</t>
    </r>
    <r>
      <rPr>
        <sz val="10"/>
        <color rgb="FF000000"/>
        <rFont val="Calibri"/>
        <family val="2"/>
      </rPr>
      <t xml:space="preserve"> engage in treatment to which they were referred. </t>
    </r>
  </si>
  <si>
    <r>
      <t>Partnered with UC Davis to present QPR en masse at Mental Health Conference; partnered with Empower Yolo to present QPR to staff; partnered with the faith-based community to present MHFA trainin</t>
    </r>
    <r>
      <rPr>
        <sz val="10"/>
        <rFont val="Calibri"/>
        <family val="2"/>
        <scheme val="minor"/>
      </rPr>
      <t>g to congregants</t>
    </r>
    <r>
      <rPr>
        <sz val="10"/>
        <color theme="1"/>
        <rFont val="Calibri"/>
        <family val="2"/>
        <scheme val="minor"/>
      </rPr>
      <t>; did outreach at Winters High School Health Fair; ACEs and Emotional Disturbance presentation at Dingle; 2 workshops for Childrens' Home Society on ED in children and resilience building.</t>
    </r>
  </si>
  <si>
    <t>Q1.Collecting the data needed for the PEI reporting form can post somewhat of a challenge at times because the crisis line callers do not fit into the data points as neatly as other clients receiving services at community based organizations. We are continually working to improve our data collection procedures to accommodate better representation in our metrics.
Q3.Not all data points are as easy to collect on crisis calls as others. Additionally, during our recent AAS accreditation site visit (after which, we met accreditation standards), our accreditor made a note that sometimes a focus on data collection for demographics can somewhat interfere with clinical considerations and efforts on a crisis call. Efforts will be made to balance the two.
Annual: Some data points continue to be difficult to gather but we will keep working on collecting!</t>
  </si>
  <si>
    <t>Q1.SPYC continues to partner with Safe Harbor and Davis Community Meals on a Dignity Health grant to provide follow-ups to mental health clients in Yolo County.
Q3.SPYC continues to partner with Safe Harbor and Davis Community Meals on a Dignity Health grant to provide follow-ups to mental health clients in Yolo County. Additionally, SPYC was awarded another follow-up grant from Sutter to provide follow-ups to discharged mental health patients from Sutter Davis.
Annual: SPYC continues to partner with Safe Harbor and Davis Community Meals on a Dignity Health grant to provide follow-ups to mental health clients in Yolo County in addition to the Sutter Davis grant to provide follow-ups for discharged patients from Sutter Davis ED.</t>
  </si>
  <si>
    <t>Q1.SPYC will keep adapting the data points collected and data collection methods to better answer the areas of the reporting form that we are currently unable to fill out. Additionally, in the following quarter, we will complete another volunteer training as well as go into the holiday period so another key activity will be working continuously to provide quality crisis services in a time of year when we may be shorter staffed than usual.
Q3.SPYC will keep adapting the data points collected and data collection methods to better answer the areas of the reporting form that we are currently unable to fill out. Additionally, in the following quarter, we will complete another volunteer training as well as go into summer so another key activity will be working continuously to provide quality crisis services in a time of year when we may be shorter staffed than usual.
Annual: As summer has begun, SPYC will be shorter staffed with crisis line volunteers so we will be working on keeping the crisis line covered and providing quality services throughout the next few months.</t>
  </si>
  <si>
    <t>Q1. Services and activities will not be changing in the following quarter for the Crisis Line Program.
Q3.The high call volume of the 2nd quarter has diminished somewhat in the 3rd quarter but it has not receded below the call volume of the 1st quarter. The incoming 4th quarter does not appear to show signs of reduced call volume.
Annual: No big changes expected in the following quarter.</t>
  </si>
  <si>
    <t>NA</t>
  </si>
  <si>
    <t xml:space="preserve">
Q2.Possibility of Davis Police Department taking of POST certification.  Davis is much more progressive agency and will do a better job at promoting the CIT training and philosophy 
Q3.Possibility of Davis Police Department taking of POST certification.  Davis is much more progressive agency and will do a better job at promoting the CIT training and philosophy 
Annual: Possibility of Davis Police Department taking of POST certification.  Davis is much more progressive agency and will do a better job at promoting the CIT training and philosophy </t>
  </si>
  <si>
    <t xml:space="preserve">Participants who did not engage in treatment to which they were referred. </t>
  </si>
  <si>
    <t xml:space="preserve"> 
Q3.STAYwell center; TAY continuum
Annual. STAYwell center; TAY continuum; Davis wellness space</t>
  </si>
  <si>
    <t xml:space="preserve">
Q1.TAY team, FSP team
Annual.TAY team, FSP team</t>
  </si>
  <si>
    <t xml:space="preserve">Q1.Please note that this was the first quarter that RISE Incorporated implemented the Access and Linkage Portion of our contract. We look forward to sharing more information in future reports. The Strengths and Mentoring key successes for the previous quarter was the completion of our school year based prevention programs and the smooth transition into our summer youth programs. There was a seamless transition between the various youth programs offered through the strengths and mentoring funding. The ability to provide youth prevention programs in the rural communities during the summer months is critical to the mental health of our youth. RISE's main success is the access to youth and the number of opportunities and supports that we offered during the previous quarter which includes the beginning of summer. We look forward to sharing more information and data in quarters 2 and 3 of the 18/19 contract year.        
Q2.Key success for the Access and Linkage Program during Q1 were that all children referred for Access and Linkage, were successfully referred to either early intervention programs or preventative programs. All children referred to our agency were placed typically within 2 weeks of being referred for services. For Q2, partnering agencies were reaching their capacity to treat, so it was a bit of a challenge connecting clients to resources for counseling or mentoring. Waiting times averaged 2 months, even so this is relatively fast compared to other agencies and clinic wait times. 
Q3.As RISE approaches it's second half of this new program we believe we are starting to hit our stride. Our Access and Linkage Team have established strong relationships with the Esparto, Winters, Clarksburg, and Knights Landing Schools. The school staff have a site specific point of contacts and referrals are quick and seamless. Our team is extremely timely to respond to referrals and schedule the initial youth intake within 24 to 48 hours. Our ability to establish the process for referrals and our quick response time have been a major success for the quarter. 
Annual.As we finished our 2nd year of the program the final quarter was a success. We were able to meet the needs for all referrals sent to our Access and Linkage Coordinator and get those clients connected to RISE Mental Health Clinicians immediately. Another key success to quarter 4 was a smooth transition between the regular school year and summer. Our team was successful in keeping services going throughout the summer month of June for clients in most need of services. </t>
  </si>
  <si>
    <t xml:space="preserve">This report contains data collected by Yolo County Prevention and Early Intervention Programs for Fiscal Year (FY) 18-19.  Yolo County began work in FY16-17 and FY17-18 to-date developing a data collection, tracking, and reporting process to be inclusive of the metrics defined in Section 3560.010 in the Prevention and Early Intervention Regulations (Effective October Oct. 6, 2015). Yolo County provided the first in a series of data collection and reporting trainings covering these regulations in December 2017, and projects having the new data collection, tracking and reporting process were fully in place by FY18-19.  </t>
  </si>
  <si>
    <t>Annual Prevention and Early Intervention Program Report and Summary Program Data FY 18-19</t>
  </si>
  <si>
    <t xml:space="preserve">Q4.Mental Health Service Act Program Update Projection Narrative
for Help Me Grow Yolo County
What were the program's key successes in the previous quarter?
First 5 Yolo’s Help Me Grow Yolo County has experienced many successes in the fourth quarter of fiscal year 2018-2019. Some successes we can highlight are:
1. There was a 36% (53 in Q3 and 72 in Q4) increase in outreach events held or attended from third to fourth quarter in fiscal year 2018-2019.
2. There was a significant increase in Q4 of the number of clients identified and referred to mental/behavioral health services compared to Q1 of 2018-2019 (1,050% change from 6 referrals in Q1 to 69 in Q4).
3. Screening events were held at both the Northern California Children’s Therapy Center and at other programs/sites.
4. Livebinder (our resource manual program) was used to minimize the amount of time spent searching for resources for families, contributing to reduced wait times for families to receive the results of a screening. 
5. There was a significant increase in the percentage of subsequent (or follow-up) screenings that were performed for children for which a subsequent screening was recommended in FY 18-19 compared to FY 17-18 (137% increase from one year to the next- from16% in 17-18 to 38% in 18-19). Within FY 2018-2019, a greater increase from first half-year to second half-year of 2018 was recorded as well (300% change) from 15% of subsequent screens in first half-year to 60% in second half-year.
6. Help Me Grow Yolo County has seen an 48% increase in the number of direct client-referrals from health care providers (from 27 provider referrals in the first half-year to 40, in the second half-year). This increase is partially due to increased and/or improved outreach, a major goal of expanding HMG with the partnership between First 5 Yolo and County HHSA MHSA. There was a 737% increase (from 75 to 628) in the number of medical providers trained and participating in HMG when compared to FY 2017-2018.
7. Help Me Grow and CommuniCare Health partnered to deliver in-home therapy to mothers with depression which doubled their enrollment (from 3 clients to 6) in the 4th quarter of FY 2018-2019 compared to Q3.  
What were some of the challenges or barriers this program encountered in the previous quarter?
Help Me Grow Yolo County experienced:
1. An anticipated fourth quarter drop in unique clients served resulting in a 55% decline in the total number of unique clients served in the fourth quarter of this year as compared to Q1 2018-2019.   The final quarter of the fiscal year often has lower numbers of unique clients served due to the time of year (beginning of summer) and many early childhood education programs closing for the summer. . Additionally, there is significant time spent working with returning clients to follow-up on referrals made and completing subsequent screenings when needed. 
2. Continued challenges related to language barriers for children and families. Currently, Help Me Grow Yolo County has two English-speaking and one bilingual English/Spanish-speaking staff who deliver results of screenings to families. Translation services are not currently funded, creating a barrier to increase engagement with non-English/non-Spanish-speaking families and support screening these families. Additionally, Help Me Grow Yolo County has experienced an increase in the amount of time spent conducting case management for Spanish-speaking families. This increase, while positive, has increased the workload for our Spanish-speaking staff member who is also the program’s Medical Outreach Specialist. Responding to this limiting factor as identified in evaluation reporting, First 5 Yolo is currently working with HHSA to expand bilingual FTE in HMG. 
3. Alta California Regional Center has limited referrals for children 33-36 months-old which results in a hold on referrals for evaluation for children 33-36 months (note: at 36 months, primary evaluation responsibilities shift from Alta California Regional Center to the child’s local school district). This results in delayed intervention at a critical time.  In response, First 5 Yolo is currently working with HHSA to finalize expansion of MHSA funding for developmental playgroups (see more detail, below).
4. Once a referral has been made for an evaluation through a school district or the regional center, families may face challenges of excessive wait times for the evaluations, not understanding how to navigate the system, or not understanding their rights. HMG Yolo and First 5 Yolo are exploring options to advocate for these families and help mitigate these delays, including better tracking of these barriers in YesYolo to identify better strategies and the additional playgroups as mentioned above.
5.   The yesyolo.org update made significant improvements in how Help Me Grow Yolo County works with clients and performs case management but there are still some system limitations on the current platform. Additional updates are possible and would be beneficial, however, require additional funding. 
Did you partner with other programs/departments/providers to implement or deliver this program in the previous quarter? If yes, who?
Help Me Grow Yolo County works as a network of programs. Once a program is connected to Help Me Grow Yolo County that relationship is maintained and ongoing,unless the program declines to work with Help Me Grow Yolo County. The following list includes current partners, with new partners established in the fourth quarter of fiscal year 2018/2019, bolded: 
HMG continues to partner with CommuniCare Health on Maternal Mental Health  to deliver in-home therapy to mothers (affiliated with HMG) experiencing depression. 
Academy 4 Kids
Academy Montessori
All About Children Daycare
Alta California Regional Center
Alternative Family Solutions
American Academy of Pediatrics 
Ann's Nursery School
Applegate Nursery School
Arden Community
Ark Preschool
Autism Spectrum Therapies
BUILD Initiative
California Early Start
California State University, Monterey Bay
California Family Fitness
CapitolCROWD
Caring Connection Children's Center
Child Development Center Migrant Camps: Davis; Dixon
Child Development Centers: Cesar Chavez, La Rue Park; Russell Park
Children NOW
Children’s Home Society
CHOC
City of Woodland: Community Center; Rec2Go; Mayors Office; Fire Department
Communicare: Perinatal Day Program, Clinic, Behavioral/Mental Health; For Moms Program
Dairy Council of California
Davis Arts Center
Davis Community Church Nursery School
Davis Farmers Market
Davis Joint Unified School District
Davis Migrant Center
Davis Parent Nursery School
Davis Waldorf
Delta Elementary Charter School
Dignity Healthcare
Discovery Preschool
Dixon Joint Unified School District
Eaglewood Apartment Complex
Early Childhood Lab School at The Center for Child and Family Studies
Elica Health Centers
Empower Yolo
Esparto Clinic
Esparto Joint Unified School District
Eva’s Day Care
Family Child Care-Unspecified
Family Hui
First 5: Association of California; Yolo
Friends of Clarksburg Library
Gan Haverim Preschool
Garden of Edynn
Help Me Grow: Solano County; Sacramento; National; California
Holy Cross Child Care (Highland Community Charter)
Hopes Anchor
IMPACT/ Quality Counts
Itsy Bitsy
Jamboree Property Management
James Marshall Parent Nursery School
Kaiser Fairfield Pediatric Department
KangaKare
Kids First
Learning Ladder Preschool
Lighthouse Charter School TK Program
Lilliput
Little Busy Bees Preschool and Childcare
Little Friends Montessori
Macaroni Kids
Madison Migrant Center
Madison Migrant CDC
Mama Art Your Heart Out
Merryhill Preschool
Mile Preschool
MOD Pizza
Monsanto
Montessori Country Day
Montessori Country Day II
Montgomery CDC
Mother &amp; Baby Source
My Sisters House
NAMI Yolo
New Harmony Apartments
Nobel Learning Communities (Merryhill Preschool)
North Bay Regional Center
Northern California Children’s Therapy Center
Northern Valley Indian Health
Office of Child Abuse Prevention
Office of Client’s Rights Advocacy Disability Rights California
Our Lady of Grace
Partnership Health Plan of California
Patwin CDC
Peregrine School (two sites) 
Planned Parenthood
Portside Montessori
Redbud Montessori
Resilient Yolo
RISE
Rivendell Nursery School
River Bank Medical Center
Riverbank Elementary School TK program
Sacramento City Unified School District
Sacramento Covered
Shining Star Early Learning Academy
Shores of Hope
Solid Foundation Head Start
South Port Preschool
St. John’s Preschool
Stanford Youth Solutions
Steffanie Amador Home Childcare
Strategies 2.0
State Council on Developmental Disabilities
Stonegate Elementary
Storybook Cottage
Sunflower Daycare
Sutter Anderson Lucchetti Women’s and Children’s Center
Sutter Davis: Pediatrics; Family Practice
Taylor’s House
The Center of Excellence for Infant and Early Childhood Mental
Transformational Family Ministries
Turning Point
University of California, Davis: Mind Institute; Center for Child and Family Services; Department of Externalizing and Self-Control Lab;  Medical Group; Early Academic Outreach Program; Grad Students
UCSB Children's Center
United Way 
University Covenant Church Preschool
Victor Community Support Services
Warmline Family Resource Center
Washington Joint Unified School District
WeEmbrace
Westfield Village Elementary School
Westmore Oaks
White House Counseling
Winters Family Practice
Winters Healthcare
Winters Joint Unified School District
Winters Parent Nursery School
Women Infants and Children
Wonderland Preschool
Woodland Joint Unified School District: Gibson Elementary; State Preschool Program; Education Services
Woodland Parent Nursery School
Woodland Public Library
Yolo Community Center
Yolo County CASA
Yolo County Children’s Alliance: Family Resource Center; Healthy Families America; Yolo Family Strengthening Network
Yolo County Health and Human Services Agency: Breastfeeding Coalition; Child Welfare Services; Maternal Child Adolescent Health; Nurse Home Visiting; Children’s Mental Health Team; WIC in Woodland and West Sacramento; Oral Health; CHIP; Childhood Lead Poisoning Prevention Program
Yolo County Housing
Yolo County Library: Friends of the Library Clarksburg; Davis; West Sacramento; Winters
Yolo County Office of Education
Yolo County Parks and Recreation
Yolo Crisis Nursery
Yolo Early Start
Yolo Food Bank
Yolo Hospice: Stepping Stones Program
YMCA: Winters; Woodland; Superior Court of California
What are the key activities you expect this program to achieve in the following quarter?
While maintaining current goals and activities, Help Me Grow Yolo County has outlined the following activities to build in the following quarter:
1. Trainings for professional growth
2. Screenings at events offered by other community agencies
3. Providing trainings and workshops for parents
4. Increasing the number of families completing subsequent screenings for children when recommended through incentives from community businesses 
Are the program's services and activities to change in the following quarter? If so, how?
Help Me Grow Yolo County strives for continuous quality improvement within the  program. First 5 Yolo has an institutional commitment to using data to support this process, and First 5 Yolo provides individualized contract management and technical assistance to strengthen program impact  Help Me Grow Yolo County will continue to offer free developmental screenings for children 0-5, outreach and trainings on the Help Me Grow Yolo County program, and a Call Center that families and providers can access per the national model. Help Me Grow Yolo County staff will continue to expand availability and access to developmental screenings, resources, and referrals for vulnerable families in Yolo County. Help Me Grow Yolo County staff will increase outreach to providers and continue to make other adjustments as needed based on data analysis. 
Through ongoing data analysis in FY 2018-2019 and reporting to First 5 Yolo, Help Me Grow Yolo was able to identify an increased need for children who are not being served in a timely manner due to long wait times and eligibility requirements at available resources. In addition, there are children and families with milder or borderline concerns who would benefit greatly from early interventions and/or parent support but are not currently being served (which would help prevent the worsening of their condition). This data review, which is based on the Results Based Accountability framework, sparked a discussion  that has led to a pending collaboration between First 5 Yolo, and Health and Human Services to support additional Help Me Grow services for families identified by HMG in the coming year. These services include developmental play groups and parent support groups to help mitigate the current shortages in services for families. The developmental playgroups and support groups would be customized for families based on identified needs from ongoing data and program review, and will be staffed by infant-child development specialists at Children’s Therapy Center
</t>
  </si>
  <si>
    <t xml:space="preserve">Q1.Please note again that RISE does not have anything to report in this section in relationship to the Access and Linkage portion of the contract. We started Access and Linkage on July 1 and will report on success and challenges next quarter. In terms of the Strengths and Mentoring program the main challenge was meeting the needs of the community. There are few resources and programs for youth to engage during the summer months. It's always a challenge for RISE to establish summer focused groups that provide the most impact using our available MHSA resources. Rural Youth during the summer months have more free time and besides RISE's mental health prevention programs there aren't many supports and opportunities for our youth.           
Q2.RISE did not experience many barriers or challenges to program during Q1. During Q2, the challenge we experienced was referring and connecting Severe clients to counseling resources. All wait times averaged anywhere between 3 to 4 months, and clients either did not want to wait, or would not follow through with connecting to services once the referral had been made. 
Q3.The challenge remains getting children the appropriate services they need in a timely manner. The need far outweighs our current capacity. As a result, children as assessed very quickly but can wait weeks until they are given the level of services that they and their families need. Our Access and Linkage staff are not able to provide direct services and therefore, students wait to be seen and served. 
Annual. The challenge has been keeping services ongoing and consistent during the summer months. During school there was consistent access to students and parents. The summer months causes changes in families regular schedules and it was also challenging to get new referrals during the summer. Our Access and linkage Specialist are located on the school site and available to meet with students within 24 hours. During the summer it has been a challenge to receive referrals quickly. </t>
  </si>
  <si>
    <t xml:space="preserve">Q1.During the past quarter RISE partnered with the Yolo Food Bank to offer a summer kids farmers market program to youth in Esparto. We also partnered with the Yocha Dehe Community Fund's summer recreation program to increase the amount of youth slots available. Lastly, we partnered with the Yolo County Workforce Innovation and Opportunities Act Program (WIOA) to increase our staffing capacity. We were able to employ out of school youth to assist us in serving more students in our various prevention programs offered in Esparto and Winters. 
Q2.RISE partnered with both Winters Joint Unified School District and Esparto Unified School District to provide in school services under the Access and Linkage program. RISE also partnered with Yoche Dehe Wintun Nation Community fund to provide short term counseling for students in need. RISE also partnered with Yolo County Access Team to provide services for students deemed severe with their mental illness challenges.
Q3.Our main partners for the Access and Linkage programs are: The Esparto School District, Winters School Districts, Knights Landing Sci-Tech Charter Elementary , and Clarksburg Charter Elementary Schools. We are currently working with the Winters Healthcare Foundation to partner on some additional mental health services to students and families. We are hopeful to report next quarter if we are successful in receiving additional grant funds to expand our capacity. 
Annual. Our Access and Linkage Specialist continued our strong partnerships with the Sci-Tech Academy from Knights Landing and the Clarksburg Charter School. Moreover, we established a new partnership with the Winters Health Foundation to provide substance abuse services to High School Youth in Esparto and Winters. Our Access and Linkage team will have additional resources available to them to best connect referred clients to appropriate services. </t>
  </si>
  <si>
    <t xml:space="preserve">Q1.Our regular school year programs have gotten off to a strong start. Our Strengths and Mentoring programs will administer our various evidence based programs and youth assessments. These assessments will provide us with base line data. RISE will administer assessments again at the end of the program year to compare and analyze the impact of our prevention and early intervention programs. The Access and Linkage Programs have been successfully implemented and we are confident that youth in the rural areas will have a seamless transition to the services needed. 
Q2.Key activities I expect this program to achieve in the following quarter include sensitive and culturally competent mental health triage, with a warm hand off to resources, whatever they may be. I expect our staff to continue to provide excellent mental health care and resources to the students we come in contact with in future quarters. Lastly, I expect that our team can collectively keep data on which agencies accept certain clients (depending on severity and insurance/need) in order to continue to effectively and efficiently refer clients to the resources needed.
Q3.The final 4th quarter is the ending of the school year and transitioning into the summer months. Our Access and Linkage team will be connecting with families to ensure that they have the support they need while school is out of session. We will work with families to connect them to the various summer opportunities for students. 
Annual. The next quarter marks the new program year and our team will be finishing up summer and transitioning to the new school year. Our team is eager to reestablish relationships with school staff to ensure a quick and efficient Access and linkage process that builds on the success of the 2018/19 program year. </t>
  </si>
  <si>
    <t xml:space="preserve">Q1.There will be no changes in the next quarter. RISE has programs in place and established and our goal is to provide more services to students and connect them in a timely manner to the appropriate services and resources they need. 
Q2.There are no expected program changes for the following quarter. 
Q3.Our program will change in the summer months. Primarily since schools will be out of session. Our Access and Linkage Staff are located directly on the school campuses and will be transitioning to work at our RISE Community Service Centers. Our team will provide information and resource connection to families regarding available summer programs. We will also be ramping up our outreach services during the summer to best prepare for the upcoming school year. 
Annual. All services will remain in the upcoming quarter and program year. We are excited for some new direct service Mental Health Services resources that RISE received. RISE applied for some Mental Health Funding from the Yocha Dehe Wintun Nation and will have specific resources to better serve the rural community. We look forward to sharing more about that partnership and the impact it has on the Access and Linkage program in the upcoming program year. </t>
  </si>
  <si>
    <t xml:space="preserve">Q1.In the previous quarter (Q4 of FY1718), the first full round of trained mentors provided services to mentees through the end of the school year. Mentors and mentees alike reported strong satisfaction rates with the program.  
In the Strengths-Building portion of the program, 782 clients were served, including 195 new clients. In the fiscal year, nearly two thousand (1,974) unique Early Intervention clients were served, an 18% increase over the previous fiscal year. Q2.In the previous quarter (Q1 of FY1819), new mentors were being selected and trained for service in their schools and communities. In the Strengths-Building portion of the program, 769 new clients were served as the Prevention and Early Intervention services were ramped up as the school year began.   
Q3.In the previous quarter (Q2 of FY1819), the Strengths-Building portion of the program served nearly 2,000 new clients, while the Mentoring program worked with 133 participants (mentors and mentees, as well as community and school members who support the mentors and mentees.)
Annual. In Q4, the Strengths-Building portion of the program served 1,157 participants, which was 48% higher than the same period in the previous fiscal year, indicating strong desire by schools for our services. 
</t>
  </si>
  <si>
    <t>Q1.In the previous quarter (Q4 of FY1718), a key challenge was attrition in the mentoring program as the end of the school year approached. This challenge is being addressed in the engagement of new mentors in this quarter. We have also begun providing mentoring services through the West Sac Restorative Justice/Youth Court program and the Davis Youth Leadership program. 
Q2.In the previous quarter (Q1 of FY1819), a key challenge was the expedient screening/selection and engagement of mentors; there is a critical rush at the beginning of the school year to select new mentors and ensuring they will commit to the program through the entire school year. 
Q3.In the previous quarter (Q2 of FY1819), one Strengths and Mentoring staff member departed the program for advancement elsewhere; given the few staff in this program and the “school year crunch” of the time-frame, it was a challenge to balance the time of hiring and training a new staff member in between frequent presentations and groups.
Annual. In the last quarter of the year, group frequency did not trend down toward the end of the school year as it typically does; groups were still being requested/scheduled for the last week of school. New staff were still being trained during this process.</t>
  </si>
  <si>
    <t>Q1.In the previous quarter (Q4 of FY1718), VCSS Yolo partnered with several school districts, community sites, and juvenile hall as they provide the space and clients for the strengths and mentorship programs. Without them and their support, these programs would not exist. 
Q2.In the previous quarter (Q1 of FY1819), VCSS Yolo partnered with several school districts, as well as the Davis Youth Leadership program and the West Sacramento Restorative Justice/Youth Court program. Without them and their support, these programs would not exist. 
Q3.In the previous quarter (Q2 of FY1819), VCSS West Sacramento partnered with several school districts, as well as the Davis Youth Leadership program and the West Sacramento Restorative Justice/Youth Court program. Without them and their support, these programs would not exist.
Annual. In the previous quarter, VCSS West Sacramento partnered with several school districts, as well as the Davis Youth Leadership program and the West Sacramento Restorative Justice/Youth Court program. Without them and their support, these programs would not exist.</t>
  </si>
  <si>
    <t xml:space="preserve">Q1.In Q2 of FY1819, it is expected that a strong increase in the number of Prevention and Early intervention (Strengths-Building) services will be delivered, as Q1 is the “ramp-up” period when school begins and services are sought and scheduled. The mentoring program will be training the new mentors who were in the on-boarding process in this quarter.
Q2.In Q3 of FY1819, it is expected that strong numbers of Prevention and Early intervention (Strengths-Building) services will be delivered, while the Mentoring program’s mentors will begin working with their mentees. 
Q3.In Q4 of FY1819, it is expected that Prevention and Early intervention (Strengths-Building) services will shift as the school year end approaches, with more brief Prevention services and fewer new Early Intervention groups will be started.  The Mentoring program will see another school year's worth of mentors "graduate" from the program. 
Annual. In Q1 of FY1920, it is expected that Prevention and Early intervention (Strengths-Building) services will focus on developing/reestablishing school staff connections as the school year begins, and will begin scheduling service groups and presentations. The Mentoring program will similarly connect with school staff to gather a new group of mentors to train in mentorship skills. </t>
  </si>
  <si>
    <t xml:space="preserve">
Q1.There are no significant changes expected in the Mentoring and Strengths-Building services and activities in the next quarter. 
Q2.There are no significant changes expected in the Mentoring and Strengths-Building services and activities in the next quarter. 
Q3.There are no significant changes expected in the Mentoring and Strengths-Building services and activities in the next quarter, besides the expected "graduation" of the participants at the end of the school year.
Annual. The Mentoring program will seek to better pair mentors and mentees, potentially pairing 8th graders with 5th graders and seniors with freshmen. There will be some changes to the mentoring curriculum, including some new/different skill building modules.  New Strengths groups will include a leadership curriculum, a first-generation immigration curriculum, and a presentation on the effects of "screen-time" on development for both students and parents. PEI staff will be using a trauma-informed perspective with each presentation and group. </t>
  </si>
  <si>
    <t xml:space="preserve">Q1.Please note that this was the first quarter that RISE Incorporated implemented the Access and Linkage Portion of our contract. We look forward to sharing more information in future reports. The Strengths and Mentoring key successes for the previous quarter was the completion of our school year based prevention programs and the smooth transition into our summer youth programs. There was a seamless transition between the various youth programs offered through the strengths and mentoring funding. The ability to provide youth prevention programs in the rural communities during the summer months is critical to the mental health of our youth. RISE's main success is the access to youth and the number of opportunities and supports that we offered during the previous quarter which includes the beginning of summer. We look forward to sharing more information and data in quarters 2 and 3 of the 18/19 contract year.      
 Q2.The second quarter of the Strengths and Mentoring program was in full swing. Students were settled into our school and the transition from our first quarter summer program to the second quarter school based program was smooth. All programs were running at full capacity by October. Our Success Mentoring program from Winters continues to be a model for youth prevention programs. Our partnership with the Yolo County Library Winters Branch and Esparto Branch allows us to serve so many students each week. Moreover, we are able to have direct contact with parents on a weekly basis. Establishing trust and relationships with parents allows our team to better connect them to resources the family needs.  
Q3.Our Strengths and Mentoring program is one of our strongest mental health prevention programs that we offer at RISE. This program has been a staple in the rural communities since the beginning of MHSA dollars into the County. The various programs that we offer to our youth focus on mental wellness and social connections to peers. The main success of the quarter is that students continue to attend our programs and remain engaged in learning. Students are also learning leadership skills and the importance of giving back to their community. Our Success program mentors logged in over 100 hours of community service during this quarter!       
Annual. All programs were running at full capacity. Our Success Mentoring program from Winters continues to be a model for youth prevention programs. Our partnership with the Yolo County Library Winters Branch and Esparto Branch allows us to serve so many students each week. Moreover, we are able to have direct contact with parents on a weekly basis. Establishing trust and relationships with parents allows our team to better connect them to resources the family needs. We managed to achieve a good sign up rate and continue to deliver to our community. by focusing on a one stop shop mentality so we can address multiple needs at once. This is beneficial to all within this community for the reason that we efficiently use the resources that we have at our disposal. Thanks to the added factors we successes fully continue to deliver to the various communities we serve. </t>
  </si>
  <si>
    <t>Q1.Please note again that RISE does not have anything to report in this section in relationship to the Access and Linkage portion of the contract. We started Access and Linkage on July 1 and will report on success and challenges next quarter. In terms of the Strengths and Mentoring program the main challenge was meeting the needs of the community. There are few resources and programs for youth to engage during the summer months. It's always a challenge for RISE to establish summer focused groups that provide the most impact using our available MHSA resources. Rural Youth during the summer months have more free time and besides RISE's mental health prevention programs there aren't many supports and opportunities for our youth. 
Q2.Our biggest barrier was the loss of one of our key RISE Team Members. He has been apart of the Mental Health PEI programs for several years and had established relationships with students and the community. We were lucky enough to have him as apart of our PEI team for over 7 years. That caused a setback for the month of December. We were filling in his programs with substitutes. However, on the positive side December was a good month for transitions to take place due to the Holiday break. 
Q3.In the previous quarter we reported that we lost one of our long term RISE employees. While we were able to re-hire for this position it was a challenge for the new staff to build relationships and establish trust with the students. This was the major barrier/challenge that our program faced specifically in Esparto. 
Annual. An important challenge we always have to anticipate is sports. many of our mentors and mentees alike participate in a variety of sports and thus time management becomes essential for everyone, knowing when each season ends is crucial in keeping programs running with enough participants. Another barrier we as a program face sometimes is not having access to a big enough community facility to run certain programs. Having the group sizes we tend to have makes some activities harder to manage due to space limitations along with vehicle access. Alas these challenges and barriers we have faced and continue to face will be overcome.</t>
  </si>
  <si>
    <t xml:space="preserve">
Q1.During the past quarter RISE partnered with the Yolo Food Bank to offer a summer kids farmers market program to youth in Esparto. We also partnered with the Yocha Dehe Community Fund's summer recreation program to increase the amount of youth slots available. Lastly, we partnered with the Yolo County Workforce Innovation and Opportunities Act Program (WIOA) to increase our staffing capacity. We were able to employ out of school youth to assist us in serving more students in our various prevention programs offered in Esparto and Winters. 
Q2.Our main partners for the Strengths and Mentoring program are the Yolo County Libraries, Winters Joint Unified School District, and the Esparto Unified School District. It has taken years to establish trust and relationships with these organizations. It allows us to partner with the most critical agencies in the community who serve students and families. Those partnerships are a major part of our success in delivering our various services.
Q3.Our main partners for the Strengths and Mentoring program are the Yolo County Libraries, Winters Joint Unified School District, and the Esparto Unified School District. It has taken years to establish trust and relationships with these organizations. It allows us to partner with the most critical agencies in the community who serve students and families. Those partnerships are a major part of our success in delivering our various services.
Annual. Our main partners for the Strengths and Mentoring program are the Yolo County Libraries, Winters Joint Unified School District, and the Esparto Unified School District. It has taken years to establish trust and relationships with these organizations. It allows us to partner with the most critical agencies in the community who serve students and families. Those partnerships are a major part of our success in delivering our various. We partner with agencies such as catholic charities in an effort to know more in regards to the work they do as a non-profit. Having this relationship allows us to continue reaching out to various groups within our community. All in all our vast network of partners continues to aid in our community effort to better the communities we work and live in, after all it takes a village to raise a child. </t>
  </si>
  <si>
    <t>Q1.Our regular school year programs have gotten off to a strong start. Our Strengths and Mentoring programs will administer our various evidence based programs and youth assessments. These assessments will provide us with base line data. RISE will administer assessments again at the end of the program year to compare and analyze the impact of our prevention and early intervention programs. The Access and Linkage Programs have been successfully implemented and we are confident that youth in the rural areas will have a seamless transition to the services needed. 
Q3.The next quarter we completely transition into our summer programs. Our Strengths and Mentoring programs are primarily school based. However, in the rural communities we continue services into and throughout the summer. In many instances, our RISE team is engaged with students more during the summer months because youth are out of school. Our team provides supports and opportunities for young people to experience new things through this program. Summer months are amazing opportunities for young people to challenge themselves and strengthen their resiliency.  
Q2.We will begin to implement our Strengths and Why Try series. We spend the first two quarters focusing on self esteem and resiliency. The next quarters is when we implement our evidence based curriculums and gather our assessments and results based accountability data. 
Annual. We have begun expanding access to books and information on the strengths training. The strengths based curriculum is a great tool that we utilize to get the maximum potential from our wide range of kids in our programs. The strengths trainings and learnings allow us to better understand the children we work with. These five theme analysis helps us highlight and encourage the children in ways that would have been harder to accomplish otherwise. We are able to become better acquainted with the youth within our programs and that alone has lasting effects on our programs efficiency and overall performance. Kids can and do identify with these core themes. These themes and the verbiage we use along with the trainings have begun seeping into the lives of our kids which in turn has begun sparking some of their peers to join.</t>
  </si>
  <si>
    <t xml:space="preserve">Q1.There will be no changes in the next quarter. RISE has programs in place and established and our goal is to provide more services to students and connect them in a timely manner to the appropriate services and resources they need.
Q2.The only change is that our program begins to ramp up with our evidence based curriculum programs.
Q3.As stated above, our Strengths and Mentoring program completely change during the summer months. Summer programs offer our staff more time to engage with students since they are out of school. This program is incredibly impactful for our rural communities in the summer months. Children are isolated and access to programs and services are limited.
Annual. In terms of service and or program change we will be implementing our back to school schedule’s and programs. We will continue to provide quality programs to the youth of our community. We will be implementing an array of programs this new quarter including Success, The after School Program, a new hiking and exploration group along with a few others. These updated and or new programs will offer youth within our community a chance to engage with other peers there age and allow them to engage in safe and learning environments. We will continue to learn and adapt from our current and past programs will the goal of always providing exemplary programs to our community. We will continue to compile and study the evidence we collect in an effort to improve our thirty plus year experience running youth related programs. In all our Evidence based Accountability and our strengths based leadership we can get any new changes done. </t>
  </si>
  <si>
    <t>Annual. The key successes for the year were the number of students that participated in the STAYwell program. The state did a tour and gave high praise about the program. There were some referrals made to service, and more people came into the center of resources than previously. A new Dean of Student Services was hired and we were able to get our advisory committee back together.</t>
  </si>
  <si>
    <t xml:space="preserve"> 
Annual. Woodland Community College was not able to meet the agreements of the MOU by providing student peers until the end of the fiscal year.  HHSA was able to staff the STAYwell with 2 peer support workers. The space was a continued challenge as other departments wanted the STAYwell to be located elsewhere so they could use the space. We were not able to collect demographic data in Q1 and Q4 due to staffing issues and the implementation process.</t>
  </si>
  <si>
    <t xml:space="preserve">
Annual. Yes, we partnered with Communicare towards the end of the fiscal year.</t>
  </si>
  <si>
    <t xml:space="preserve">
Annual. To implement referral tracking process. Increase # of outreach events. Increase # of activities in the space.</t>
  </si>
  <si>
    <t xml:space="preserve">
Annual. In the next fiscal year, we will be moving into a shared space with Communicare and work towards better integration of student health services.</t>
  </si>
  <si>
    <t xml:space="preserve"> 
Q3.We hired a clinician to fill the key role of providing therapeutic services to the Youth Early Intervention Program, and she began building a caseload.
Annual. We hired a clinician to fill the key role of providing therapeutic services to the Youth Early Intervention Program, and she began building a caseload in Q3</t>
  </si>
  <si>
    <t xml:space="preserve"> 
Q3. Staffing concerns- understaffed
Annual. This program was not staff until Q3 and demographic forms were not completed in Q4 when we had a change in staffing and lost our PEI clinician.</t>
  </si>
  <si>
    <t xml:space="preserve"> 
Q3.Continue to build the caseload; training our staff in first episode psychosis; doing some outreach events and referrals
Annual. Continue to build the caseload; training our staff in first episode psychosis; doing some outreach events and referrals</t>
  </si>
  <si>
    <t xml:space="preserve"> 
Q3.Continue to build a caseload and start the FEP training for staff
Annual. Continue to build a caseload and start the FEP training for staff</t>
  </si>
  <si>
    <t xml:space="preserve">
Q1.We completed one major public event, and two outreach events. We had one 60 minute training for bureau staff, and will continue youth development training this year.
Annual. We were able to complete 3 public events this fiscal year, and provide training to youth speakers by a peer support specialist from the TIP model trainers.</t>
  </si>
  <si>
    <t xml:space="preserve">
Q1.Staffing time was low due to other priorities
Annual. We lost our speaker's bureau coordinator when she retired, and we were not able to re-fill the position which left us with fewer training opportunities and decreased events.</t>
  </si>
  <si>
    <t xml:space="preserve">
Q1.Another community/public event, continued recruitment
Annual. Continue youth development training; increase number of speakers and events; try to hire extra help staff to support program</t>
  </si>
  <si>
    <t xml:space="preserve">
Q1.No
Annual. No</t>
  </si>
  <si>
    <t>Q1.Established more outreach events, secured space at Mexican Consulate, established group "platicas"
Q2.Outreach events have expanded into the Yolo County Department of Education (YCOE) to include Migrant Educ., and schools as well as ELAC Programs in the schools.  Will begin a 4 week educational program in Spanish for Parents regarding behavioral health issues with children.  Educational drop in groups "Platicas" are well established.
Q3.We completed a  4 week educational program in Spanish for Parents regarding behavioral health issues with children and substance abuse.  The event was such a success that it has been requested at 2 additional schools including West Sacramento.   The  Educational drop in groups "Platicas" continue to go well.  We had a great presentation on DACA that was very well attended.  We are continuing our collaboration with The Mexican Consulate and have been invited to several events with them
Annual. We have continued to provide successfully attended outreach to the community reaching 207 people at local migrant camps.  We also provided information at 2 housing complexes to 120 people.  We collaborated on a cultural event at a local elementary school bringing indigenous music and activities to kinder - 6th grade at Beamer Elementary.  We are currently planning to provide a follow up educational event in Spanish to parents in West Sacramento schools regarding mental illness and substance use with youth.  The  Educational drop in groups "Platicas" continue to go well with topics such as "What can the Mexican Consulate do for you", "Preventative Health Check ups", "Mental Health 101 with NAMI", "Youth and Gang Prevention". We are continuing our collaboration with The Mexican Consulate and have been invited to several events with them</t>
  </si>
  <si>
    <r>
      <t xml:space="preserve">Q1.Engaging men due to hours of service, conflict with employment.  Changed group time for Woodland to Friday evening at 5pm
Q2.The last several months has been very difficult in terms of being able to provide access to behavioral health services.  CREO only has 1 Behavioral Health Clinician on staff and has been unable to address the need/request for individual counseling.  CREO now maintains a wait list for this service due to the demand.   
Q3.The last several months has been very difficult in terms of being able to provide access to behavioral health services.  CREO only has 1 Behavioral Health Clinician on staff and has been unable to address the need/request for individual counseling.  CREO now maintains a wait list for this service due to the demand.  This issue continues.  We have a waitlist of 28 currently.
Annual. The last several months has been very difficult in terms of being able to provide access to behavioral health services.  CREO only has 1 Behavioral Health Clinician on staff and has been unable to address the need/request for individual counseling.  CREO now maintains a wait list for this service due to the demand.  </t>
    </r>
    <r>
      <rPr>
        <b/>
        <sz val="10"/>
        <color theme="1"/>
        <rFont val="Calibri"/>
        <family val="2"/>
        <scheme val="minor"/>
      </rPr>
      <t>This issue continues.  We have a waitlist of 21 currently.</t>
    </r>
  </si>
  <si>
    <t>Q1.Partnered with YCOE, police department, churches, RISE, Mexican Consulate, Youth Services at CommuniCare
Q2.We are partnering with YCOE and the Mexican Consulate, however this does not cover the Behavioral Health services which are not available in these organizations
Q3.We are partnering with YCOE and the Mexican Consulate, however this does not cover the Behavioral Health services which are not available in these organizations
Annual. We continue to partner with YCOE, RISE, Yolo Housing, Migrant Centers and the Mexican Consulate, however this does not cover the Behavioral Health services which are not available in these  organizations.</t>
  </si>
  <si>
    <t xml:space="preserve">Q1.CREO is creating a month long weekly workshop for the Yolo School District to provide mental health information to Spanish speaking parents.  Increasing collaboration with families who have children in the school system
Q2.CREO is created a month long weekly workshop for the Yolo School District to provide mental health information to Spanish speaking parents.  Increasing collaboration with families who have children in the school system
Q3.CREO will provide a "cultural event" for Beamer Elementary school students in June for their last day of school.  The event will provide indigenous music and education.
Annual. The CREO Team is leading a monthly Behavioral Health Consultation group for bilingual speakers to encourage, support, educate staff who are providing services to Spanish speakers in the community. </t>
  </si>
  <si>
    <t>Q1. No Changes
Q2.No Changes are expected
Q3.No Changes are expected
Annual. No changes are expected</t>
  </si>
  <si>
    <t>Q1.The success of the Latino Promotore program is the ability for our half time RISE team member to be mobile in the rural areas of Yolo County. Our staff is out at local Farms, Businesses, and Community events spreading outreach and information around Mental Health issues and access to services. Moreover, the ability of this program to provide limited extra hours is critical. RISE is open 1 Saturday a month and 1 late hours evening per month. We are able to provide accessible hours for the community to come to our office to receive information and services. 
Q2.The second quarter of the program year is where our Latino Promotore Coordinator began to hit his stride. He was able to provide consistent resources and information to the target audience. A key success of the program was providing a Mental Health Presentation to a group of parents from Shirley Rominger Elementary School in Winters. We were able to connect 2 Latino Male head of household's to counseling services from that presentation. The consistent open doors from local employers, our continued extended hours, and connecting Latino Males head of households to mental health services were the major successes of the quarter. 
Q3.Our program coordinator was much more active this quarter. Due to the rain, local Farms were more welcoming for our coordinator to visit onsite and provide information and direct resources to farmworkers. Our coordinator visited several farms and set up office hours. We were successful in gaining trust of the farmworker men and 2 came forward in wanting to receive mental health services. Our major success was that we successfully connected both Latino males to mental health services. 
Annual. Our program coordinator was much more active this quarter. Due to the rain, local Farms were more welcoming for our coordinator to visit onsite and provide information and direct resources to farm workers. Our coordinator visited several farms and set up office hours. We were successful in gaining the trust of the farmworker men and 2 came forward in wanting to receive mental health services. Our major success was that we successfully connected both Latino males to mental health. Over the span of this program's existence we have connected with many of the farm owners and employees and have become a trustworthy ally. As we continue to expand our services and reach out to more farmers we have successfully educated more people.</t>
  </si>
  <si>
    <t xml:space="preserve">Q1.The challenges are basic… It's challenging to run a full blown outreach and direct mental health services to the rural population with a half time employee. Where RISE is incredibly grateful and thankful to the County for investing in this program the limited resources make it challenging to have a deep impact. Lastly, it is challenging to provide regular and accessible hours to much of the Latino Population. They work 6-7 days per week and work very long hours. It is challenging to find the right extended hours that can serve all in need.
Q2.Although we were successful in connecting 4 individuals to mental health services there are still challenges and barriers to getting more individuals the help they need. The stigma of receiving mental health services still exists in this population. While we have made some improvements that has been the largest challenge. Latino male head of households do not want to be viewed as "loco" (crazy), or weak from their peers. 
Q3.RISE has established relationships with many local Farms in the rural areas. However, there is still a barrier to gaining access to many farms in the valley. There are hundreds of farms and many have not given us the green light to set up office hours onsite during lunch or breaks. There are so many other worksites where Latino Males are located and we are continuing to strive to reach more. 
Annual.RISE began encountering issues with clients and participants not wanting to fill out any paperwork. fear began to immobilize entire communities. Many farm workers began to not want to share information. The main reason given was fear of prosecution by the current administration. By not effectively assessing the community's needs in this way we become unaware of needs that might come up if farm workers and community members weren't so afraid to speak. Another challenge we came in contact with was the fear for large scale announced events for fear of being all in one place and thus becoming easy targets for ICE enforcement. We have seen anxiety and tension raise within the community. It is imperative that we continue to educate the community and its most vulnerable. </t>
  </si>
  <si>
    <t xml:space="preserve">Q1.The following quarter our Latino Promotore will continue to outreach on site at various Farms and places of employment. He will continue to offer information regarding Mental Health Services but he will also provide information regarding the various Holiday distributions and resources to families. Lastly, we will begin planning our larger Male outreach event that will take place in the February/March.
Q2.The next quarter of the program will begin to ramp up. This is the quarter where we will conduct our Farmworker Presentations/conferences. We will work with local Growers to provide direct information, resources, and mental health education directly to the farm workers at their work place. We look forward to reporting in the next quarter the number of farms and Latino male head of households that we were able to serve from these Farm presentations/conferences.  
Q3.We will continue to provide on site farm visits and presentations. We have 3 large farm presentations scheduled in the 4th quarter. We will be providing breakfast or lunch for the farmworkers and presenting on mental health services, access, and resources. 
Annual. Our ambitious plan to help the community overcome fear and misinformation will play a key role in the mental and physical status of a lot of our clients. The root of a lots of these stress factors will be the news and the current administration and it’s current immigrant stance. Education is essential to help discredit those who spread misinformation. We will focus on smaller group outreach events in order to not put any clients in danger. We will also be participating in immigration workshops within Yolo County. By doing so we will help those who have questions and at the same time we will expand on our current knowledge of how we can help. This In turn will help us stay updated on current and future changes the current administration might do. by focusing on some of the mental health we also can see the physical and moral effects it has begun having within the family structures of many of these families. We expect to see a rise in anxiety related questions and solutions as we have experienced already. </t>
  </si>
  <si>
    <t xml:space="preserve">Q1.Program and services will not change in the following quarter. RISE is looking forward to strengthening the program this year. We started the program in October of 2017 and hit the ground running. We built the foundation for this new program last year and look forward to building from those efforts in this program year. 
Q2.No program or services will change. However, we do ramp up in the spring. We typically spend the first two quarters establishing relationships with local farms, employers, and individuals. Then the 3rd quarter we focus on the presentations/conferences. We are on target for another successful program year. 
Q3.Program services will not change in the 4th quarter. Our program coordinator will continue to outreach and provide information and services. The only change will be a focus on the Madison Migrant Center families who recently moved into the rural communities. 
Annual. Program services will not change in the 4th quarter. Our program coordinator will continue to outreach and provide information and services. The only change will be a focus on the Madison Migrant Center families who recently moved into the rural communities. </t>
  </si>
  <si>
    <t>Q1. The Mental Health Urgent Care staff have continued to provide crisis/triage and case management services throughout the noted reporting period. Outreach activities occurred at a local library at least weekly. UC Staff began to participate in a monthly Homelessness Multidisciplinary Team (MDT) meeting. The ASAM screening tool was successful implemented SUD clients, based on the County's start of the DMC OMS as of July 1, 2018.
Q2.The Mental Health Urgent Care staff have continued to provide crisis/triage and case management services throughout the noted reporting period. Outreach activities occurred at least weekly. UC Staff began to participate in a monthly Homelessness Multidisciplinary Team (MDT) meeting. A in-house approach to extensive MHSA data collection began, resulting in more rich information about all clients served at the UC.
Q3.Sutter Health Nurse Practitioners (NP) were added to the daily staffing at the Mental Health Urgent Care. As a result, the team continued to provide crisis/triage and case management services throughout the noted reporting period, as well as medication evaluations and medical screening in instances of crisis. Outreach activities occurred frequently, usually weekly. UC Staff temporarily stopped participate in a monthly Homelessness Multidisciplinary Team (MDT) meeting. Extensive MHSA data collection continued, resulting in 6 months of rich data about all clients served at the UC.
Annual. Sutter Health Nurse Practitioners (NP) were added to the daily staffing at the Mental Health Urgent Care. As a result, the team continued to provide crisis/triage and case management services throughout the noted reporting period, as well as medication evaluations and medical screening in instances of crisis. Outreach activities occurred frequently, usually weekly. UC Staff temporarily stopped participate in a monthly Homelessness Multidisciplinary Team (MDT) meeting. Extensive MHSA data collection continued, resulting in 6 months of rich data about all clients served at the UC.</t>
  </si>
  <si>
    <t>Q1.The planned Nurse Practitioners, provided by way of contract with Sutter, were not yet in place, meaning the inability for the UC to address medication and/or co-occurring medical issues in clients. 
Some Law Enforcement agencies continue to fail to bring individuals places on a 5150/5585 hold to the UC so that placement can be arranged by UC staff.
Q2.The planned Nurse Practitioners, provided by way of contract with Sutter, were not yet in place, meaning the inability for the UC to address medication and/or co-occurring medical issues in clients. 
Some Law Enforcement agencies continue to fail to bring individuals placed on a 5150/5585 hold to the UC so that placement can be arranged by UC staff.
Q3.Some local Law Enforcement agencies continue to fail to bring individuals placed on a 5150/5585 hold by officers to the UC so that placement can be arranged by UC staff.
Annual. Some local Law Enforcement agencies continue to fail to bring individuals placed on a 5150/5585 hold by officers to the UC so that placement can be arranged by UC staff.</t>
  </si>
  <si>
    <t>Q1.Our two County Emergency Rooms, the one inpatient unit at a local Hospital, homeless services providers, substance use service providers, community mental health providers, and various law enforcement agencies.
Q2.Our two County Emergency Rooms, the one inpatient unit at a local Hospital, homeless services providers, substance use service providers, community mental health providers, other HHSA departments, and various law enforcement agencies.
Q3.Our two County Emergency Rooms, the one inpatient unit at a local Hospital, homeless services providers, substance use service providers, community mental health providers, other HHSA departments, and various law enforcement agencies.
Annual. Our two County Emergency Rooms, the one inpatient unit at a local Hospital, homeless services providers, substance use service providers, community mental health providers, other HHSA departments, and various law enforcement agencies.</t>
  </si>
  <si>
    <t xml:space="preserve">Q1.Complete and detailed MHSA deliverables tracking for all clients served at the UC. Completion of the contract for Nurse Practitioners services at the UC. Successful selection of a on-site Clinical Supervisor to further the UC team's service delivery and collaboration. Better overall team cohesion at the UC as a Manager of Crisis services comes onboard. Start of scheduled Initial Assessment appointments with the UC clinicians.
Q2.Completion of the contract for Nurse Practitioners services at the UC. Successful selection of a on-site Clinical Supervisor to further the UC team's service delivery and collaboration. Better overall team cohesion at the UC as a Manager of Crisis services comes onboard. Start of scheduled Initial Assessment appointments with the UC clinicians.
Q3.Inclusion of a new on-site Clinical Supervisor late in last quarter will help to further develop and guide the UC team's service delivery and collaboration. Further a standard client flow model has been developed that ensures UC clients will be assessed and/or triaged by a clinician, meet with an NP for medication issues (if indicated), and then be provided referrals and linkage by a case manager while at the Clinic. 
Annual. Inclusion of a new on-site Clinical Supervisor late in last quarter will help to further develop and guide the UC team's service delivery and collaboration. Further a standard client flow model has been developed that ensures UC clients will be assessed and/or triaged by a clinician, meet with an NP for medication issues (if indicated), and then be provided referrals and linkage by a case manager while at the Clinic. </t>
  </si>
  <si>
    <t>Q1.No
Q2.Yes, Sutter-provided Nurse Practitioners will be in place and providing services in collaboration with the rest of the UC staff.
Q3.Case manager scheduled are expected to be changed to better match client volume on weekdays.
Annual. Case manager scheduled are expected to be changed to better match client volume on weekdays.</t>
  </si>
  <si>
    <t>MHSA PEI and INN Demographics Summary 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</si>
</sst>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1" x14ac:knownFonts="1">
    <font>
      <sz val="11"/>
      <color theme="1"/>
      <name val="Calibri"/>
      <family val="2"/>
      <scheme val="minor"/>
    </font>
    <font>
      <u/>
      <sz val="11"/>
      <color rgb="FF0563C1"/>
      <name val="Calibri"/>
      <family val="2"/>
      <scheme val="minor"/>
    </font>
    <font>
      <b/>
      <sz val="10"/>
      <color rgb="FFFFFFFF"/>
      <name val="Calibri"/>
      <family val="2"/>
    </font>
    <font>
      <b/>
      <sz val="10"/>
      <name val="Calibri"/>
      <family val="2"/>
    </font>
    <font>
      <b/>
      <sz val="10"/>
      <color rgb="FFC00000"/>
      <name val="Calibri"/>
      <family val="2"/>
      <scheme val="minor"/>
    </font>
    <font>
      <b/>
      <sz val="9"/>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0"/>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0"/>
      <name val="Calibri"/>
      <family val="2"/>
      <scheme val="minor"/>
    </font>
    <font>
      <sz val="11"/>
      <color rgb="FF000000"/>
      <name val="Calibri"/>
      <family val="2"/>
    </font>
    <font>
      <b/>
      <sz val="10"/>
      <color rgb="FFC00000"/>
      <name val="Calibri"/>
      <family val="2"/>
    </font>
    <font>
      <sz val="10"/>
      <color rgb="FF000000"/>
      <name val="Calibri"/>
      <family val="2"/>
    </font>
    <font>
      <b/>
      <sz val="10"/>
      <color rgb="FF000000"/>
      <name val="Calibri"/>
      <family val="2"/>
    </font>
    <font>
      <b/>
      <i/>
      <sz val="10"/>
      <color theme="1"/>
      <name val="Calibri"/>
      <family val="2"/>
      <scheme val="minor"/>
    </font>
    <font>
      <i/>
      <sz val="10"/>
      <color theme="1"/>
      <name val="Calibri"/>
      <family val="2"/>
      <scheme val="minor"/>
    </font>
    <font>
      <b/>
      <sz val="12"/>
      <color theme="1"/>
      <name val="Calibri"/>
      <family val="2"/>
      <scheme val="minor"/>
    </font>
    <font>
      <sz val="12"/>
      <color theme="1"/>
      <name val="Calibri"/>
      <family val="2"/>
      <scheme val="minor"/>
    </font>
    <font>
      <b/>
      <sz val="11"/>
      <color rgb="FFFF0000"/>
      <name val="Calibri"/>
      <family val="2"/>
      <scheme val="minor"/>
    </font>
    <font>
      <u/>
      <sz val="10"/>
      <color rgb="FF0563C1"/>
      <name val="Calibri"/>
      <family val="2"/>
      <scheme val="minor"/>
    </font>
    <font>
      <b/>
      <sz val="10"/>
      <color theme="0"/>
      <name val="Calibri"/>
      <family val="2"/>
    </font>
    <font>
      <b/>
      <vertAlign val="superscript"/>
      <sz val="10"/>
      <color theme="1"/>
      <name val="Calibri"/>
      <family val="2"/>
      <scheme val="minor"/>
    </font>
    <font>
      <b/>
      <sz val="10"/>
      <name val="Calibri"/>
      <family val="2"/>
      <scheme val="minor"/>
    </font>
    <font>
      <vertAlign val="superscript"/>
      <sz val="10"/>
      <name val="Calibri"/>
      <family val="2"/>
      <scheme val="minor"/>
    </font>
    <font>
      <i/>
      <sz val="10"/>
      <name val="Calibri"/>
      <family val="2"/>
      <scheme val="minor"/>
    </font>
    <font>
      <i/>
      <vertAlign val="superscript"/>
      <sz val="10"/>
      <name val="Calibri"/>
      <family val="2"/>
      <scheme val="minor"/>
    </font>
    <font>
      <u/>
      <sz val="10"/>
      <color theme="1"/>
      <name val="Calibri"/>
      <family val="2"/>
      <scheme val="minor"/>
    </font>
    <font>
      <sz val="10"/>
      <color rgb="FFC00000"/>
      <name val="Calibri"/>
      <family val="2"/>
      <scheme val="minor"/>
    </font>
    <font>
      <sz val="10"/>
      <name val="Calibri"/>
      <family val="2"/>
    </font>
    <font>
      <b/>
      <vertAlign val="superscript"/>
      <sz val="10"/>
      <color rgb="FF000000"/>
      <name val="Calibri"/>
      <family val="2"/>
    </font>
    <font>
      <u/>
      <sz val="10"/>
      <color rgb="FF000000"/>
      <name val="Calibri"/>
      <family val="2"/>
    </font>
  </fonts>
  <fills count="23">
    <fill>
      <patternFill patternType="none"/>
    </fill>
    <fill>
      <patternFill patternType="gray125"/>
    </fill>
    <fill>
      <patternFill patternType="solid">
        <fgColor rgb="FF76923C"/>
        <bgColor indexed="64"/>
      </patternFill>
    </fill>
    <fill>
      <patternFill patternType="solid">
        <fgColor rgb="FFFFFF00"/>
        <bgColor indexed="64"/>
      </patternFill>
    </fill>
    <fill>
      <patternFill patternType="solid">
        <fgColor rgb="FF76923C"/>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76923C"/>
        <bgColor rgb="FF76923C"/>
      </patternFill>
    </fill>
    <fill>
      <patternFill patternType="solid">
        <fgColor rgb="FFFFFF00"/>
        <bgColor rgb="FFFFFF00"/>
      </patternFill>
    </fill>
    <fill>
      <patternFill patternType="solid">
        <fgColor rgb="FFD6E3BC"/>
        <bgColor rgb="FFD6E3BC"/>
      </patternFill>
    </fill>
    <fill>
      <patternFill patternType="solid">
        <fgColor rgb="FFFFFFFF"/>
        <bgColor rgb="FFFFFFFF"/>
      </patternFill>
    </fill>
    <fill>
      <patternFill patternType="solid">
        <fgColor rgb="FFEAF1DD"/>
        <bgColor rgb="FFEAF1DD"/>
      </patternFill>
    </fill>
    <fill>
      <patternFill patternType="solid">
        <fgColor rgb="FFFFFFCC"/>
        <bgColor rgb="FFFFFFCC"/>
      </patternFill>
    </fill>
    <fill>
      <patternFill patternType="solid">
        <fgColor theme="6" tint="0.39997558519241921"/>
        <bgColor indexed="64"/>
      </patternFill>
    </fill>
    <fill>
      <patternFill patternType="solid">
        <fgColor theme="1"/>
        <bgColor theme="1"/>
      </patternFill>
    </fill>
    <fill>
      <patternFill patternType="solid">
        <fgColor theme="1"/>
        <bgColor theme="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rgb="FFD6E3BC"/>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75757"/>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1"/>
      </left>
      <right/>
      <top/>
      <bottom/>
      <diagonal/>
    </border>
    <border>
      <left/>
      <right style="thin">
        <color theme="1"/>
      </right>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0" fontId="1" fillId="0" borderId="0" applyNumberFormat="0" applyFill="0" applyBorder="0" applyAlignment="0" applyProtection="0"/>
    <xf numFmtId="43" fontId="9" fillId="0" borderId="0" applyFont="0" applyFill="0" applyBorder="0" applyAlignment="0" applyProtection="0"/>
    <xf numFmtId="0" fontId="20" fillId="0" borderId="0"/>
    <xf numFmtId="0" fontId="13" fillId="0" borderId="0" applyNumberFormat="0" applyFill="0" applyBorder="0" applyAlignment="0" applyProtection="0"/>
  </cellStyleXfs>
  <cellXfs count="458">
    <xf numFmtId="0" fontId="0" fillId="0" borderId="0" xfId="0"/>
    <xf numFmtId="0" fontId="4" fillId="6" borderId="1" xfId="0" applyFont="1" applyFill="1" applyBorder="1" applyAlignment="1">
      <alignmen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7" borderId="0" xfId="0" applyFont="1" applyFill="1"/>
    <xf numFmtId="0" fontId="0" fillId="0" borderId="0" xfId="0" applyAlignment="1">
      <alignment wrapText="1"/>
    </xf>
    <xf numFmtId="0" fontId="8" fillId="5" borderId="1" xfId="0" applyFont="1" applyFill="1" applyBorder="1" applyAlignment="1">
      <alignment horizontal="left" vertical="center" wrapText="1"/>
    </xf>
    <xf numFmtId="0" fontId="7" fillId="0" borderId="1" xfId="0" applyFont="1" applyBorder="1" applyAlignment="1">
      <alignment vertical="center" wrapText="1"/>
    </xf>
    <xf numFmtId="0" fontId="7" fillId="6" borderId="1" xfId="0" applyFont="1" applyFill="1" applyBorder="1" applyAlignment="1">
      <alignment horizontal="left" vertical="center" wrapText="1"/>
    </xf>
    <xf numFmtId="0" fontId="0" fillId="0" borderId="0" xfId="0" applyFont="1"/>
    <xf numFmtId="0" fontId="12" fillId="0" borderId="0" xfId="0" applyFont="1"/>
    <xf numFmtId="0" fontId="0" fillId="0" borderId="0" xfId="0" applyAlignment="1"/>
    <xf numFmtId="0" fontId="7" fillId="0" borderId="2"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1" fillId="13" borderId="22" xfId="3" applyFont="1" applyFill="1" applyBorder="1" applyAlignment="1">
      <alignment vertical="center" wrapText="1"/>
    </xf>
    <xf numFmtId="0" fontId="23" fillId="0" borderId="22" xfId="3" applyFont="1" applyBorder="1" applyAlignment="1">
      <alignment horizontal="left" vertical="center" wrapText="1"/>
    </xf>
    <xf numFmtId="0" fontId="23" fillId="0" borderId="22" xfId="3" applyFont="1" applyBorder="1" applyAlignment="1">
      <alignment horizontal="center" vertical="center" wrapText="1"/>
    </xf>
    <xf numFmtId="0" fontId="22" fillId="0" borderId="22" xfId="3" applyFont="1" applyBorder="1" applyAlignment="1">
      <alignment vertical="center" wrapText="1"/>
    </xf>
    <xf numFmtId="0" fontId="7" fillId="0" borderId="0" xfId="0" applyFont="1"/>
    <xf numFmtId="0" fontId="7" fillId="0" borderId="0" xfId="0" applyFont="1" applyAlignment="1">
      <alignment horizontal="left" vertical="top"/>
    </xf>
    <xf numFmtId="0" fontId="8" fillId="0" borderId="0" xfId="0" applyFont="1"/>
    <xf numFmtId="0" fontId="7" fillId="0" borderId="1" xfId="0" applyFont="1" applyBorder="1" applyAlignment="1">
      <alignment horizontal="center"/>
    </xf>
    <xf numFmtId="0" fontId="7" fillId="0" borderId="0" xfId="0" applyFont="1"/>
    <xf numFmtId="0" fontId="7" fillId="0" borderId="0" xfId="0" applyFont="1" applyAlignment="1">
      <alignment vertical="top"/>
    </xf>
    <xf numFmtId="0" fontId="8" fillId="0" borderId="0" xfId="0" applyFont="1"/>
    <xf numFmtId="0" fontId="19" fillId="0" borderId="0" xfId="0" applyFont="1"/>
    <xf numFmtId="0" fontId="19" fillId="16" borderId="0" xfId="0" applyFont="1" applyFill="1"/>
    <xf numFmtId="0" fontId="25" fillId="0" borderId="0" xfId="0" applyFont="1" applyAlignment="1">
      <alignment horizontal="left" vertical="top"/>
    </xf>
    <xf numFmtId="0" fontId="25" fillId="0" borderId="0" xfId="0" applyFont="1" applyAlignment="1">
      <alignment horizontal="center" vertical="top"/>
    </xf>
    <xf numFmtId="0" fontId="25" fillId="0" borderId="11" xfId="0" applyFont="1" applyBorder="1" applyAlignment="1">
      <alignment horizontal="left" vertical="top"/>
    </xf>
    <xf numFmtId="0" fontId="12" fillId="0" borderId="0" xfId="0" applyFont="1" applyAlignment="1"/>
    <xf numFmtId="0" fontId="0" fillId="0" borderId="0" xfId="0" applyAlignment="1">
      <alignment horizontal="right"/>
    </xf>
    <xf numFmtId="0" fontId="10" fillId="17" borderId="29" xfId="0" applyFont="1" applyFill="1" applyBorder="1"/>
    <xf numFmtId="0" fontId="10" fillId="17" borderId="0" xfId="0" applyFont="1" applyFill="1" applyBorder="1" applyAlignment="1">
      <alignment horizontal="right"/>
    </xf>
    <xf numFmtId="0" fontId="10" fillId="17" borderId="30" xfId="0" applyFont="1" applyFill="1" applyBorder="1" applyAlignment="1">
      <alignment horizontal="right"/>
    </xf>
    <xf numFmtId="0" fontId="11" fillId="0" borderId="1" xfId="0" applyFont="1" applyBorder="1"/>
    <xf numFmtId="0" fontId="11" fillId="6" borderId="1" xfId="0" applyNumberFormat="1" applyFont="1" applyFill="1" applyBorder="1" applyAlignment="1">
      <alignment horizontal="right" vertical="center" wrapText="1"/>
    </xf>
    <xf numFmtId="0" fontId="11" fillId="0" borderId="1" xfId="0" applyFont="1" applyBorder="1" applyAlignment="1">
      <alignment horizontal="right"/>
    </xf>
    <xf numFmtId="0" fontId="0" fillId="0" borderId="29" xfId="0" applyFont="1" applyBorder="1"/>
    <xf numFmtId="0" fontId="0" fillId="0" borderId="0" xfId="0" applyFont="1" applyBorder="1" applyAlignment="1">
      <alignment horizontal="right"/>
    </xf>
    <xf numFmtId="0" fontId="0" fillId="0" borderId="30" xfId="0" applyFont="1" applyBorder="1"/>
    <xf numFmtId="0" fontId="11" fillId="0" borderId="0" xfId="0" applyFont="1" applyAlignment="1">
      <alignment vertical="center"/>
    </xf>
    <xf numFmtId="0" fontId="10" fillId="18" borderId="31" xfId="0" applyFont="1" applyFill="1" applyBorder="1"/>
    <xf numFmtId="0" fontId="10" fillId="18" borderId="0" xfId="0" applyFont="1" applyFill="1" applyBorder="1" applyAlignment="1">
      <alignment horizontal="right"/>
    </xf>
    <xf numFmtId="0" fontId="10" fillId="18" borderId="32" xfId="0" applyFont="1" applyFill="1" applyBorder="1" applyAlignment="1">
      <alignment horizontal="right"/>
    </xf>
    <xf numFmtId="0" fontId="11" fillId="19" borderId="33" xfId="0" applyFont="1" applyFill="1" applyBorder="1"/>
    <xf numFmtId="0" fontId="11" fillId="19" borderId="34" xfId="0" applyFont="1" applyFill="1" applyBorder="1" applyAlignment="1">
      <alignment horizontal="right"/>
    </xf>
    <xf numFmtId="0" fontId="11" fillId="19" borderId="35" xfId="0" applyFont="1" applyFill="1" applyBorder="1"/>
    <xf numFmtId="0" fontId="11" fillId="0" borderId="33" xfId="0" applyFont="1" applyBorder="1"/>
    <xf numFmtId="0" fontId="11" fillId="0" borderId="34" xfId="0" applyFont="1" applyBorder="1" applyAlignment="1">
      <alignment horizontal="right"/>
    </xf>
    <xf numFmtId="0" fontId="11" fillId="0" borderId="35" xfId="0" applyFont="1" applyBorder="1"/>
    <xf numFmtId="0" fontId="11" fillId="0" borderId="36" xfId="0" applyFont="1" applyBorder="1"/>
    <xf numFmtId="0" fontId="11" fillId="0" borderId="37" xfId="0" applyFont="1" applyBorder="1" applyAlignment="1">
      <alignment horizontal="right"/>
    </xf>
    <xf numFmtId="0" fontId="11" fillId="0" borderId="38" xfId="0" applyFont="1" applyBorder="1"/>
    <xf numFmtId="0" fontId="11" fillId="0" borderId="0" xfId="0" applyFont="1" applyBorder="1"/>
    <xf numFmtId="0" fontId="11" fillId="0" borderId="0" xfId="0" applyFont="1" applyBorder="1" applyAlignment="1">
      <alignment horizontal="right"/>
    </xf>
    <xf numFmtId="0" fontId="11" fillId="0" borderId="0" xfId="0" applyFont="1"/>
    <xf numFmtId="0" fontId="11" fillId="0" borderId="0" xfId="0" applyFont="1" applyAlignment="1">
      <alignment horizontal="right"/>
    </xf>
    <xf numFmtId="0" fontId="0" fillId="0" borderId="14" xfId="0" applyBorder="1"/>
    <xf numFmtId="0" fontId="0" fillId="0" borderId="14" xfId="0" applyBorder="1" applyAlignment="1">
      <alignment horizontal="right"/>
    </xf>
    <xf numFmtId="0" fontId="12" fillId="0" borderId="0" xfId="0" applyFont="1" applyAlignment="1">
      <alignment horizontal="right"/>
    </xf>
    <xf numFmtId="0" fontId="28" fillId="0" borderId="0" xfId="0" applyFont="1"/>
    <xf numFmtId="0" fontId="0" fillId="0" borderId="0" xfId="0" applyFont="1" applyAlignment="1">
      <alignment horizontal="right"/>
    </xf>
    <xf numFmtId="0" fontId="0" fillId="0" borderId="14" xfId="0" applyFont="1" applyBorder="1"/>
    <xf numFmtId="0" fontId="0" fillId="0" borderId="14" xfId="0" applyFont="1" applyBorder="1" applyAlignment="1">
      <alignment horizontal="right"/>
    </xf>
    <xf numFmtId="0" fontId="0" fillId="20" borderId="0" xfId="0" applyFill="1"/>
    <xf numFmtId="0" fontId="12" fillId="20" borderId="0" xfId="0" applyFont="1" applyFill="1" applyAlignment="1">
      <alignment horizontal="right"/>
    </xf>
    <xf numFmtId="0" fontId="11" fillId="0" borderId="0" xfId="0" applyFont="1" applyAlignment="1">
      <alignment wrapText="1"/>
    </xf>
    <xf numFmtId="0" fontId="10" fillId="17" borderId="39" xfId="0" applyFont="1" applyFill="1" applyBorder="1"/>
    <xf numFmtId="0" fontId="10" fillId="17" borderId="40" xfId="0" applyFont="1" applyFill="1" applyBorder="1" applyAlignment="1">
      <alignment horizontal="right"/>
    </xf>
    <xf numFmtId="0" fontId="10" fillId="17" borderId="41" xfId="0" applyFont="1" applyFill="1" applyBorder="1"/>
    <xf numFmtId="0" fontId="12" fillId="0" borderId="0" xfId="0" applyFont="1" applyBorder="1" applyAlignment="1">
      <alignment horizontal="right"/>
    </xf>
    <xf numFmtId="0" fontId="12" fillId="0" borderId="30" xfId="0" applyFont="1" applyBorder="1" applyAlignment="1">
      <alignment horizontal="right"/>
    </xf>
    <xf numFmtId="0" fontId="11" fillId="0" borderId="39" xfId="0" applyFont="1" applyBorder="1"/>
    <xf numFmtId="0" fontId="11" fillId="0" borderId="40" xfId="0" applyFont="1" applyBorder="1" applyAlignment="1">
      <alignment horizontal="right"/>
    </xf>
    <xf numFmtId="0" fontId="11" fillId="0" borderId="41" xfId="0" applyFont="1" applyBorder="1"/>
    <xf numFmtId="0" fontId="11" fillId="0" borderId="42" xfId="0" applyFont="1" applyBorder="1"/>
    <xf numFmtId="0" fontId="11" fillId="0" borderId="43" xfId="0" applyFont="1" applyBorder="1" applyAlignment="1">
      <alignment horizontal="right"/>
    </xf>
    <xf numFmtId="0" fontId="11" fillId="0" borderId="44" xfId="0" applyFont="1" applyBorder="1"/>
    <xf numFmtId="0" fontId="29" fillId="0" borderId="11" xfId="1" applyFont="1" applyBorder="1" applyAlignment="1">
      <alignment horizontal="center" vertical="top"/>
    </xf>
    <xf numFmtId="0" fontId="27" fillId="0" borderId="0" xfId="0" applyFont="1"/>
    <xf numFmtId="0" fontId="27" fillId="0" borderId="0" xfId="0" applyFont="1" applyAlignment="1">
      <alignment wrapText="1"/>
    </xf>
    <xf numFmtId="0" fontId="8" fillId="0" borderId="1"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7" borderId="1" xfId="0" applyFont="1" applyFill="1" applyBorder="1" applyAlignment="1">
      <alignment vertical="center" wrapText="1"/>
    </xf>
    <xf numFmtId="0" fontId="19" fillId="7" borderId="1" xfId="0" applyNumberFormat="1" applyFont="1" applyFill="1" applyBorder="1" applyAlignment="1">
      <alignment horizontal="center" vertical="center" wrapText="1"/>
    </xf>
    <xf numFmtId="0" fontId="32" fillId="7"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7" fillId="0" borderId="10" xfId="0" applyFont="1" applyBorder="1" applyAlignment="1">
      <alignment vertical="center" wrapText="1"/>
    </xf>
    <xf numFmtId="0" fontId="8" fillId="0" borderId="1"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xf numFmtId="0" fontId="19" fillId="0" borderId="0"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0" fontId="7" fillId="0" borderId="1" xfId="0" applyFont="1" applyBorder="1"/>
    <xf numFmtId="0" fontId="7" fillId="0" borderId="10" xfId="0" applyFont="1" applyBorder="1"/>
    <xf numFmtId="0" fontId="32" fillId="0" borderId="10" xfId="0" applyNumberFormat="1" applyFont="1" applyFill="1" applyBorder="1" applyAlignment="1">
      <alignment horizontal="center" vertical="center" wrapText="1"/>
    </xf>
    <xf numFmtId="0" fontId="19" fillId="0" borderId="10" xfId="0" applyNumberFormat="1" applyFont="1" applyFill="1" applyBorder="1"/>
    <xf numFmtId="0" fontId="19" fillId="0" borderId="1" xfId="0" applyNumberFormat="1" applyFont="1" applyFill="1" applyBorder="1"/>
    <xf numFmtId="0" fontId="7" fillId="0" borderId="1" xfId="0" applyFont="1" applyBorder="1" applyAlignment="1"/>
    <xf numFmtId="0" fontId="32" fillId="0" borderId="6" xfId="0" applyNumberFormat="1" applyFont="1" applyFill="1" applyBorder="1" applyAlignment="1">
      <alignment horizontal="center" vertical="center" wrapText="1"/>
    </xf>
    <xf numFmtId="0" fontId="32" fillId="0" borderId="10" xfId="0" applyNumberFormat="1" applyFont="1" applyFill="1" applyBorder="1" applyAlignment="1">
      <alignment vertical="center" wrapText="1"/>
    </xf>
    <xf numFmtId="0" fontId="32" fillId="0" borderId="6" xfId="0" applyNumberFormat="1" applyFont="1" applyFill="1" applyBorder="1" applyAlignment="1">
      <alignment vertical="center" wrapText="1"/>
    </xf>
    <xf numFmtId="0" fontId="19" fillId="0" borderId="1" xfId="0" applyNumberFormat="1" applyFont="1" applyFill="1" applyBorder="1" applyAlignment="1"/>
    <xf numFmtId="0" fontId="32" fillId="0" borderId="1" xfId="0" applyNumberFormat="1" applyFont="1" applyFill="1" applyBorder="1" applyAlignment="1">
      <alignment vertical="center" wrapText="1"/>
    </xf>
    <xf numFmtId="0" fontId="7" fillId="0" borderId="0" xfId="0" applyFont="1" applyAlignment="1">
      <alignment vertical="top" wrapText="1"/>
    </xf>
    <xf numFmtId="14" fontId="37" fillId="3" borderId="1" xfId="0" applyNumberFormat="1" applyFont="1" applyFill="1" applyBorder="1" applyAlignment="1">
      <alignment horizontal="center" vertical="center" wrapText="1"/>
    </xf>
    <xf numFmtId="0" fontId="7" fillId="6" borderId="1" xfId="0" applyFont="1" applyFill="1" applyBorder="1" applyAlignment="1">
      <alignment vertical="center" wrapText="1"/>
    </xf>
    <xf numFmtId="0" fontId="19" fillId="0" borderId="10" xfId="0" applyNumberFormat="1" applyFont="1" applyFill="1" applyBorder="1" applyAlignment="1">
      <alignment horizontal="center" vertical="center" wrapText="1"/>
    </xf>
    <xf numFmtId="0" fontId="32" fillId="0" borderId="1" xfId="0" applyNumberFormat="1" applyFont="1" applyFill="1" applyBorder="1"/>
    <xf numFmtId="0" fontId="19" fillId="0" borderId="6" xfId="0" applyNumberFormat="1" applyFont="1" applyFill="1" applyBorder="1" applyAlignment="1">
      <alignment vertical="center" wrapText="1"/>
    </xf>
    <xf numFmtId="0" fontId="32" fillId="0" borderId="1" xfId="0" applyNumberFormat="1" applyFont="1" applyFill="1" applyBorder="1" applyAlignment="1"/>
    <xf numFmtId="0" fontId="19" fillId="0" borderId="1" xfId="0" applyNumberFormat="1" applyFont="1" applyFill="1" applyBorder="1" applyAlignment="1">
      <alignment vertical="center" wrapText="1"/>
    </xf>
    <xf numFmtId="0" fontId="8" fillId="0" borderId="0" xfId="0" applyFont="1" applyAlignment="1">
      <alignment vertical="top"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7"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8" fillId="0" borderId="1" xfId="0" applyFont="1" applyBorder="1" applyAlignment="1">
      <alignment vertical="center" wrapText="1"/>
    </xf>
    <xf numFmtId="0" fontId="14" fillId="0" borderId="1" xfId="0" applyFont="1" applyBorder="1" applyAlignment="1">
      <alignment vertical="center" wrapText="1"/>
    </xf>
    <xf numFmtId="0" fontId="32" fillId="0" borderId="10" xfId="0" applyFont="1" applyBorder="1" applyAlignment="1">
      <alignment horizontal="center" vertical="center" wrapText="1"/>
    </xf>
    <xf numFmtId="0" fontId="19" fillId="0" borderId="10" xfId="0" applyFont="1" applyBorder="1"/>
    <xf numFmtId="0" fontId="19" fillId="0" borderId="1" xfId="0" applyFont="1" applyBorder="1"/>
    <xf numFmtId="0" fontId="32" fillId="0" borderId="6" xfId="0" applyFont="1" applyBorder="1" applyAlignment="1">
      <alignment horizontal="center" vertical="center" wrapText="1"/>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 xfId="0" applyFont="1" applyBorder="1" applyAlignment="1">
      <alignment vertical="center" wrapText="1"/>
    </xf>
    <xf numFmtId="0" fontId="7" fillId="0" borderId="0" xfId="0" applyFont="1" applyAlignment="1">
      <alignment horizontal="center"/>
    </xf>
    <xf numFmtId="3" fontId="19" fillId="0" borderId="1" xfId="0" applyNumberFormat="1" applyFont="1" applyBorder="1" applyAlignment="1">
      <alignment horizontal="center" vertical="center" wrapText="1"/>
    </xf>
    <xf numFmtId="0" fontId="19" fillId="0" borderId="1" xfId="0" applyFont="1" applyBorder="1" applyAlignment="1">
      <alignment horizontal="center"/>
    </xf>
    <xf numFmtId="0" fontId="19" fillId="0" borderId="10" xfId="0" applyNumberFormat="1" applyFont="1" applyFill="1" applyBorder="1" applyAlignment="1">
      <alignment horizontal="center"/>
    </xf>
    <xf numFmtId="0" fontId="19" fillId="0" borderId="1" xfId="0" applyNumberFormat="1" applyFont="1" applyFill="1" applyBorder="1" applyAlignment="1">
      <alignment horizontal="center"/>
    </xf>
    <xf numFmtId="0" fontId="19" fillId="0" borderId="6" xfId="0" applyNumberFormat="1" applyFont="1" applyFill="1" applyBorder="1" applyAlignment="1">
      <alignment horizontal="center" vertical="center" wrapText="1"/>
    </xf>
    <xf numFmtId="0" fontId="19" fillId="0" borderId="1" xfId="2" applyNumberFormat="1" applyFont="1" applyFill="1" applyBorder="1" applyAlignment="1">
      <alignment horizontal="center" vertical="center" wrapText="1"/>
    </xf>
    <xf numFmtId="14" fontId="21" fillId="11" borderId="22" xfId="3" applyNumberFormat="1" applyFont="1" applyFill="1" applyBorder="1" applyAlignment="1">
      <alignment horizontal="center" vertical="center" wrapText="1"/>
    </xf>
    <xf numFmtId="0" fontId="38" fillId="0" borderId="22" xfId="3" applyFont="1" applyBorder="1" applyAlignment="1">
      <alignment horizontal="center" vertical="center" wrapText="1"/>
    </xf>
    <xf numFmtId="0" fontId="22" fillId="14" borderId="22" xfId="3" applyFont="1" applyFill="1" applyBorder="1" applyAlignment="1">
      <alignment vertical="center" wrapText="1"/>
    </xf>
    <xf numFmtId="0" fontId="38" fillId="0" borderId="22" xfId="3" applyFont="1" applyFill="1" applyBorder="1" applyAlignment="1">
      <alignment horizontal="center" vertical="center" wrapText="1"/>
    </xf>
    <xf numFmtId="0" fontId="22" fillId="0" borderId="28" xfId="3" applyFont="1" applyBorder="1" applyAlignment="1">
      <alignment vertical="center" wrapText="1"/>
    </xf>
    <xf numFmtId="0" fontId="22" fillId="0" borderId="0" xfId="3" applyFont="1" applyAlignment="1"/>
    <xf numFmtId="0" fontId="22" fillId="0" borderId="0" xfId="3" applyFont="1"/>
    <xf numFmtId="0" fontId="23" fillId="0" borderId="22" xfId="3" applyFont="1" applyBorder="1" applyAlignment="1">
      <alignment vertical="center" wrapText="1"/>
    </xf>
    <xf numFmtId="0" fontId="22" fillId="0" borderId="22" xfId="3" applyFont="1" applyBorder="1" applyAlignment="1">
      <alignment horizontal="center" vertical="center" wrapText="1"/>
    </xf>
    <xf numFmtId="0" fontId="22" fillId="0" borderId="22" xfId="3" applyFont="1" applyBorder="1"/>
    <xf numFmtId="0" fontId="22" fillId="0" borderId="28" xfId="3" applyFont="1" applyBorder="1"/>
    <xf numFmtId="0" fontId="38" fillId="0" borderId="22" xfId="3" applyFont="1" applyBorder="1"/>
    <xf numFmtId="0" fontId="3" fillId="0" borderId="22" xfId="3" applyFont="1" applyBorder="1" applyAlignment="1">
      <alignment vertical="center" wrapText="1"/>
    </xf>
    <xf numFmtId="0" fontId="38" fillId="0" borderId="22" xfId="3" applyFont="1" applyBorder="1" applyAlignment="1">
      <alignment horizontal="center"/>
    </xf>
    <xf numFmtId="0" fontId="22" fillId="0" borderId="0" xfId="3" applyFont="1" applyAlignment="1">
      <alignment vertical="top" wrapText="1"/>
    </xf>
    <xf numFmtId="0" fontId="7" fillId="0" borderId="0" xfId="0" applyFont="1" applyAlignment="1">
      <alignment horizontal="center" vertical="top" wrapText="1"/>
    </xf>
    <xf numFmtId="3" fontId="19" fillId="0" borderId="1" xfId="0" applyNumberFormat="1" applyFont="1" applyFill="1" applyBorder="1" applyAlignment="1">
      <alignment horizontal="center" vertical="center" wrapText="1"/>
    </xf>
    <xf numFmtId="0" fontId="19" fillId="6" borderId="1"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7" fillId="0" borderId="4" xfId="0" applyFont="1" applyBorder="1" applyAlignment="1">
      <alignment horizontal="left" vertical="center" wrapText="1"/>
    </xf>
    <xf numFmtId="0" fontId="7" fillId="0" borderId="1" xfId="0" applyFont="1" applyFill="1" applyBorder="1" applyAlignment="1">
      <alignment horizontal="left" vertical="center" wrapText="1"/>
    </xf>
    <xf numFmtId="0" fontId="19" fillId="6" borderId="10" xfId="0" applyNumberFormat="1" applyFont="1" applyFill="1" applyBorder="1"/>
    <xf numFmtId="0" fontId="19" fillId="0" borderId="10" xfId="0" applyNumberFormat="1" applyFont="1" applyFill="1" applyBorder="1" applyAlignment="1">
      <alignment vertical="center" wrapText="1"/>
    </xf>
    <xf numFmtId="0" fontId="19" fillId="6" borderId="1" xfId="0" applyNumberFormat="1" applyFont="1" applyFill="1" applyBorder="1" applyAlignment="1"/>
    <xf numFmtId="0" fontId="19" fillId="6" borderId="1"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38" fillId="0" borderId="28" xfId="3" applyFont="1" applyBorder="1" applyAlignment="1">
      <alignment horizontal="center"/>
    </xf>
    <xf numFmtId="0" fontId="38" fillId="0" borderId="28" xfId="3" applyFont="1" applyBorder="1" applyAlignment="1">
      <alignment horizontal="center" vertical="center" wrapText="1"/>
    </xf>
    <xf numFmtId="0" fontId="38" fillId="0" borderId="19" xfId="3" applyFont="1" applyBorder="1" applyAlignment="1">
      <alignment horizontal="center" vertical="center" wrapText="1"/>
    </xf>
    <xf numFmtId="0" fontId="38" fillId="0" borderId="22" xfId="3" applyFont="1" applyBorder="1" applyAlignment="1">
      <alignment vertical="center" wrapText="1"/>
    </xf>
    <xf numFmtId="0" fontId="19" fillId="0" borderId="10" xfId="0" applyFont="1" applyFill="1" applyBorder="1" applyAlignment="1">
      <alignment horizontal="center"/>
    </xf>
    <xf numFmtId="0" fontId="19" fillId="0" borderId="1" xfId="0" applyFont="1" applyFill="1" applyBorder="1" applyAlignment="1">
      <alignment horizontal="center"/>
    </xf>
    <xf numFmtId="0" fontId="23" fillId="21" borderId="16" xfId="3" applyFont="1" applyFill="1" applyBorder="1" applyAlignment="1">
      <alignment vertical="center" wrapText="1"/>
    </xf>
    <xf numFmtId="0" fontId="7" fillId="0" borderId="0" xfId="0" applyFont="1" applyAlignment="1">
      <alignment horizontal="left" vertical="top" wrapText="1"/>
    </xf>
    <xf numFmtId="0" fontId="26" fillId="0" borderId="0" xfId="0" applyFont="1" applyAlignment="1">
      <alignment horizontal="center" wrapText="1"/>
    </xf>
    <xf numFmtId="0" fontId="26" fillId="0" borderId="0" xfId="0" applyFont="1" applyAlignment="1">
      <alignment horizontal="center" vertical="top" wrapText="1"/>
    </xf>
    <xf numFmtId="0" fontId="8" fillId="7" borderId="14" xfId="0" applyFont="1" applyFill="1" applyBorder="1"/>
    <xf numFmtId="0" fontId="7" fillId="0" borderId="1" xfId="0" applyFont="1" applyBorder="1" applyAlignment="1">
      <alignment horizontal="left" vertical="top" wrapText="1"/>
    </xf>
    <xf numFmtId="0" fontId="2"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8" borderId="0" xfId="0" applyFont="1" applyFill="1" applyBorder="1" applyAlignment="1">
      <alignment horizontal="left" vertical="center" wrapText="1"/>
    </xf>
    <xf numFmtId="0" fontId="2" fillId="8" borderId="0" xfId="0" applyFont="1" applyFill="1" applyBorder="1" applyAlignment="1">
      <alignment horizontal="left" vertical="center" wrapText="1"/>
    </xf>
    <xf numFmtId="0" fontId="8" fillId="7" borderId="0" xfId="0" applyFont="1" applyFill="1"/>
    <xf numFmtId="0" fontId="7" fillId="0" borderId="6" xfId="0" applyNumberFormat="1" applyFont="1" applyBorder="1" applyAlignment="1">
      <alignment horizontal="left" vertical="top" wrapText="1"/>
    </xf>
    <xf numFmtId="0" fontId="7" fillId="0" borderId="7" xfId="0" applyNumberFormat="1" applyFont="1" applyBorder="1" applyAlignment="1">
      <alignment horizontal="left" vertical="top" wrapText="1"/>
    </xf>
    <xf numFmtId="0" fontId="7" fillId="0" borderId="8"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12" xfId="0" applyNumberFormat="1" applyFont="1" applyBorder="1" applyAlignment="1">
      <alignment horizontal="left" vertical="top" wrapText="1"/>
    </xf>
    <xf numFmtId="0" fontId="7" fillId="0" borderId="13" xfId="0" applyNumberFormat="1" applyFont="1" applyBorder="1" applyAlignment="1">
      <alignment horizontal="left" vertical="top" wrapText="1"/>
    </xf>
    <xf numFmtId="0" fontId="7" fillId="0" borderId="14"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11" xfId="0" applyFont="1" applyBorder="1" applyAlignment="1">
      <alignment vertical="top" wrapText="1"/>
    </xf>
    <xf numFmtId="0" fontId="7" fillId="0" borderId="0"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 xfId="0" applyFont="1" applyFill="1" applyBorder="1" applyAlignment="1">
      <alignment horizontal="left" wrapText="1"/>
    </xf>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8" fillId="7" borderId="1" xfId="0" applyFont="1" applyFill="1" applyBorder="1" applyAlignment="1"/>
    <xf numFmtId="0" fontId="7" fillId="7" borderId="1" xfId="0" applyFont="1" applyFill="1" applyBorder="1" applyAlignment="1"/>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8" fillId="7" borderId="2" xfId="0" applyFont="1" applyFill="1" applyBorder="1" applyAlignment="1"/>
    <xf numFmtId="0" fontId="7" fillId="7" borderId="3" xfId="0" applyFont="1" applyFill="1" applyBorder="1" applyAlignment="1"/>
    <xf numFmtId="0" fontId="7" fillId="7" borderId="4" xfId="0" applyFont="1" applyFill="1" applyBorder="1" applyAlignment="1"/>
    <xf numFmtId="0" fontId="7" fillId="0" borderId="1" xfId="0" applyFont="1" applyBorder="1" applyAlignment="1">
      <alignment wrapText="1"/>
    </xf>
    <xf numFmtId="0" fontId="7" fillId="0" borderId="1" xfId="0" applyFont="1" applyBorder="1"/>
    <xf numFmtId="0" fontId="8" fillId="7" borderId="3" xfId="0" applyFont="1" applyFill="1" applyBorder="1" applyAlignment="1"/>
    <xf numFmtId="0" fontId="8" fillId="7" borderId="4" xfId="0" applyFont="1" applyFill="1" applyBorder="1" applyAlignment="1"/>
    <xf numFmtId="0" fontId="7" fillId="0" borderId="2" xfId="0" applyFont="1" applyBorder="1" applyAlignment="1">
      <alignment horizontal="left"/>
    </xf>
    <xf numFmtId="0" fontId="7" fillId="0" borderId="4" xfId="0" applyFont="1" applyBorder="1" applyAlignment="1">
      <alignment horizontal="left"/>
    </xf>
    <xf numFmtId="0" fontId="7" fillId="0" borderId="1" xfId="0" applyFont="1" applyFill="1" applyBorder="1" applyAlignment="1">
      <alignment horizontal="left" vertical="center" wrapText="1"/>
    </xf>
    <xf numFmtId="0" fontId="19" fillId="0" borderId="1" xfId="4" applyFont="1" applyFill="1" applyBorder="1" applyAlignment="1">
      <alignment horizontal="left" vertical="center" wrapText="1"/>
    </xf>
    <xf numFmtId="0" fontId="19" fillId="0" borderId="1" xfId="4" applyFont="1" applyBorder="1" applyAlignment="1">
      <alignment horizontal="left" vertical="center" wrapText="1"/>
    </xf>
    <xf numFmtId="0" fontId="34" fillId="0" borderId="0" xfId="4" applyFont="1" applyAlignment="1">
      <alignment horizontal="left" vertical="center" wrapText="1"/>
    </xf>
    <xf numFmtId="0" fontId="19" fillId="0" borderId="0" xfId="4" applyFont="1" applyAlignment="1">
      <alignment horizontal="left" vertical="center" wrapText="1"/>
    </xf>
    <xf numFmtId="0" fontId="8" fillId="5" borderId="1" xfId="0" applyFont="1" applyFill="1" applyBorder="1" applyAlignment="1">
      <alignment horizontal="lef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8" fillId="5" borderId="1" xfId="0" applyFont="1" applyFill="1" applyBorder="1" applyAlignment="1">
      <alignment vertical="center" wrapText="1"/>
    </xf>
    <xf numFmtId="0" fontId="7" fillId="0" borderId="2" xfId="0" applyFont="1" applyFill="1" applyBorder="1" applyAlignment="1">
      <alignment vertical="center" wrapText="1"/>
    </xf>
    <xf numFmtId="0" fontId="8"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Border="1" applyAlignment="1">
      <alignment vertical="center" wrapText="1"/>
    </xf>
    <xf numFmtId="0" fontId="6" fillId="2" borderId="1" xfId="0" applyFont="1" applyFill="1" applyBorder="1" applyAlignment="1">
      <alignment vertical="center" wrapText="1"/>
    </xf>
    <xf numFmtId="0" fontId="8" fillId="2" borderId="1" xfId="0" applyFont="1" applyFill="1" applyBorder="1" applyAlignment="1">
      <alignment vertical="center" wrapText="1"/>
    </xf>
    <xf numFmtId="0" fontId="8" fillId="5" borderId="2" xfId="0" applyFont="1" applyFill="1" applyBorder="1" applyAlignment="1">
      <alignment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0" borderId="1" xfId="0" applyFont="1" applyBorder="1" applyAlignment="1">
      <alignment horizontal="left" vertical="center" wrapText="1"/>
    </xf>
    <xf numFmtId="0" fontId="8" fillId="5" borderId="2" xfId="0" applyFont="1" applyFill="1" applyBorder="1" applyAlignment="1">
      <alignment horizontal="justify" vertical="center" wrapText="1"/>
    </xf>
    <xf numFmtId="0" fontId="8" fillId="5" borderId="3" xfId="0" applyFont="1" applyFill="1" applyBorder="1" applyAlignment="1">
      <alignment horizontal="justify" vertical="center" wrapText="1"/>
    </xf>
    <xf numFmtId="0" fontId="8" fillId="5" borderId="4" xfId="0" applyFont="1" applyFill="1" applyBorder="1" applyAlignment="1">
      <alignment horizontal="justify" vertical="center" wrapText="1"/>
    </xf>
    <xf numFmtId="0" fontId="23" fillId="21" borderId="16" xfId="3" applyFont="1" applyFill="1" applyBorder="1" applyAlignment="1">
      <alignment vertical="center" wrapText="1"/>
    </xf>
    <xf numFmtId="0" fontId="23" fillId="21" borderId="17" xfId="3" applyFont="1" applyFill="1" applyBorder="1" applyAlignment="1">
      <alignment vertical="center" wrapText="1"/>
    </xf>
    <xf numFmtId="0" fontId="8" fillId="5" borderId="9" xfId="0" applyFont="1" applyFill="1" applyBorder="1" applyAlignment="1">
      <alignment vertical="center" wrapText="1"/>
    </xf>
    <xf numFmtId="0" fontId="8" fillId="7" borderId="2" xfId="0" applyFont="1" applyFill="1" applyBorder="1" applyAlignment="1">
      <alignment horizontal="left" vertical="center" wrapText="1"/>
    </xf>
    <xf numFmtId="0" fontId="8" fillId="7" borderId="4"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2" xfId="0" applyFont="1" applyFill="1" applyBorder="1" applyAlignment="1">
      <alignment vertical="center" wrapText="1"/>
    </xf>
    <xf numFmtId="0" fontId="7" fillId="6" borderId="4" xfId="0" applyFont="1" applyFill="1" applyBorder="1" applyAlignment="1">
      <alignment vertical="center" wrapText="1"/>
    </xf>
    <xf numFmtId="0" fontId="7" fillId="6" borderId="1" xfId="0" applyFont="1" applyFill="1" applyBorder="1" applyAlignment="1">
      <alignment horizontal="left" vertical="center" wrapText="1"/>
    </xf>
    <xf numFmtId="0" fontId="23" fillId="14" borderId="0" xfId="3" applyFont="1" applyFill="1" applyBorder="1"/>
    <xf numFmtId="0" fontId="38" fillId="0" borderId="0" xfId="3" applyFont="1" applyBorder="1"/>
    <xf numFmtId="0" fontId="22" fillId="0" borderId="19" xfId="3" applyFont="1" applyBorder="1" applyAlignment="1">
      <alignment vertical="top" wrapText="1"/>
    </xf>
    <xf numFmtId="0" fontId="38" fillId="0" borderId="20" xfId="3" applyFont="1" applyBorder="1" applyAlignment="1">
      <alignment vertical="top"/>
    </xf>
    <xf numFmtId="0" fontId="38" fillId="0" borderId="21" xfId="3" applyFont="1" applyBorder="1" applyAlignment="1">
      <alignment vertical="top"/>
    </xf>
    <xf numFmtId="0" fontId="38" fillId="0" borderId="23" xfId="3" applyFont="1" applyBorder="1" applyAlignment="1">
      <alignment vertical="top"/>
    </xf>
    <xf numFmtId="0" fontId="22" fillId="0" borderId="0" xfId="3" applyFont="1" applyAlignment="1">
      <alignment vertical="top"/>
    </xf>
    <xf numFmtId="0" fontId="38" fillId="0" borderId="24" xfId="3" applyFont="1" applyBorder="1" applyAlignment="1">
      <alignment vertical="top"/>
    </xf>
    <xf numFmtId="0" fontId="38" fillId="0" borderId="25" xfId="3" applyFont="1" applyBorder="1" applyAlignment="1">
      <alignment vertical="top"/>
    </xf>
    <xf numFmtId="0" fontId="38" fillId="0" borderId="26" xfId="3" applyFont="1" applyBorder="1" applyAlignment="1">
      <alignment vertical="top"/>
    </xf>
    <xf numFmtId="0" fontId="38" fillId="0" borderId="27" xfId="3" applyFont="1" applyBorder="1" applyAlignment="1">
      <alignment vertical="top"/>
    </xf>
    <xf numFmtId="0" fontId="22" fillId="0" borderId="19" xfId="3" applyFont="1" applyBorder="1" applyAlignment="1">
      <alignment horizontal="left" vertical="top" wrapText="1"/>
    </xf>
    <xf numFmtId="0" fontId="30" fillId="2" borderId="1"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22" fillId="0" borderId="16" xfId="3" applyFont="1" applyBorder="1" applyAlignment="1">
      <alignment horizontal="left" wrapText="1"/>
    </xf>
    <xf numFmtId="0" fontId="38" fillId="0" borderId="18" xfId="3" applyFont="1" applyBorder="1"/>
    <xf numFmtId="0" fontId="7" fillId="0" borderId="1" xfId="0" applyFont="1" applyBorder="1" applyAlignment="1">
      <alignment horizontal="center" vertical="center" wrapText="1"/>
    </xf>
    <xf numFmtId="0" fontId="4" fillId="3" borderId="1" xfId="0" applyFont="1" applyFill="1" applyBorder="1" applyAlignment="1">
      <alignment vertical="center" wrapText="1"/>
    </xf>
    <xf numFmtId="0" fontId="7" fillId="6" borderId="1" xfId="0" applyFont="1" applyFill="1" applyBorder="1" applyAlignment="1">
      <alignment vertical="center" wrapText="1"/>
    </xf>
    <xf numFmtId="0" fontId="2" fillId="10" borderId="5" xfId="3" applyFont="1" applyFill="1" applyBorder="1" applyAlignment="1">
      <alignment horizontal="left" vertical="top" wrapText="1"/>
    </xf>
    <xf numFmtId="0" fontId="3" fillId="15" borderId="0" xfId="3" applyFont="1" applyFill="1" applyBorder="1" applyAlignment="1">
      <alignment horizontal="left" vertical="center" wrapText="1"/>
    </xf>
    <xf numFmtId="0" fontId="22" fillId="0" borderId="16" xfId="3" applyFont="1" applyBorder="1" applyAlignment="1">
      <alignment horizontal="center" vertical="center" wrapText="1"/>
    </xf>
    <xf numFmtId="0" fontId="22" fillId="0" borderId="16" xfId="3" applyFont="1" applyBorder="1" applyAlignment="1">
      <alignment wrapText="1"/>
    </xf>
    <xf numFmtId="0" fontId="22" fillId="0" borderId="16" xfId="3" applyFont="1" applyBorder="1" applyAlignment="1">
      <alignment horizontal="left"/>
    </xf>
    <xf numFmtId="0" fontId="22" fillId="0" borderId="16" xfId="3" applyFont="1" applyBorder="1"/>
    <xf numFmtId="0" fontId="22" fillId="0" borderId="16" xfId="3" applyFont="1" applyBorder="1" applyAlignment="1">
      <alignment vertical="center" wrapText="1"/>
    </xf>
    <xf numFmtId="0" fontId="23" fillId="12" borderId="16" xfId="3" applyFont="1" applyFill="1" applyBorder="1" applyAlignment="1">
      <alignment horizontal="left" vertical="center" wrapText="1"/>
    </xf>
    <xf numFmtId="0" fontId="38" fillId="0" borderId="17" xfId="3" applyFont="1" applyBorder="1"/>
    <xf numFmtId="0" fontId="22" fillId="0" borderId="16" xfId="3" applyFont="1" applyBorder="1" applyAlignment="1">
      <alignment horizontal="left" vertical="center" wrapText="1"/>
    </xf>
    <xf numFmtId="0" fontId="2" fillId="10" borderId="16" xfId="3" applyFont="1" applyFill="1" applyBorder="1" applyAlignment="1">
      <alignment vertical="center" wrapText="1"/>
    </xf>
    <xf numFmtId="0" fontId="23" fillId="0" borderId="16" xfId="3" applyFont="1" applyBorder="1" applyAlignment="1">
      <alignment horizontal="left" vertical="center" wrapText="1"/>
    </xf>
    <xf numFmtId="0" fontId="2" fillId="10" borderId="16" xfId="3" applyFont="1" applyFill="1" applyBorder="1" applyAlignment="1">
      <alignment horizontal="center" vertical="center" wrapText="1"/>
    </xf>
    <xf numFmtId="0" fontId="3" fillId="0" borderId="16" xfId="3" applyFont="1" applyBorder="1" applyAlignment="1">
      <alignment horizontal="center" vertical="center"/>
    </xf>
    <xf numFmtId="0" fontId="3" fillId="0" borderId="17" xfId="3" applyFont="1" applyBorder="1"/>
    <xf numFmtId="0" fontId="3" fillId="0" borderId="18" xfId="3" applyFont="1" applyBorder="1"/>
    <xf numFmtId="0" fontId="22" fillId="0" borderId="19" xfId="3" applyFont="1" applyBorder="1" applyAlignment="1">
      <alignment horizontal="center" vertical="center" wrapText="1"/>
    </xf>
    <xf numFmtId="0" fontId="38" fillId="0" borderId="20" xfId="3" applyFont="1" applyBorder="1"/>
    <xf numFmtId="0" fontId="38" fillId="0" borderId="21" xfId="3" applyFont="1" applyBorder="1"/>
    <xf numFmtId="0" fontId="38" fillId="0" borderId="23" xfId="3" applyFont="1" applyBorder="1"/>
    <xf numFmtId="0" fontId="22" fillId="0" borderId="0" xfId="3" applyFont="1" applyAlignment="1"/>
    <xf numFmtId="0" fontId="38" fillId="0" borderId="24" xfId="3" applyFont="1" applyBorder="1"/>
    <xf numFmtId="0" fontId="38" fillId="0" borderId="25" xfId="3" applyFont="1" applyBorder="1"/>
    <xf numFmtId="0" fontId="38" fillId="0" borderId="26" xfId="3" applyFont="1" applyBorder="1"/>
    <xf numFmtId="0" fontId="38" fillId="0" borderId="27" xfId="3" applyFont="1" applyBorder="1"/>
    <xf numFmtId="0" fontId="21" fillId="11" borderId="16" xfId="3" applyFont="1" applyFill="1" applyBorder="1" applyAlignment="1">
      <alignment vertical="center" wrapText="1"/>
    </xf>
    <xf numFmtId="0" fontId="7" fillId="0" borderId="6" xfId="0" applyFont="1" applyBorder="1" applyAlignment="1">
      <alignment wrapText="1"/>
    </xf>
    <xf numFmtId="0" fontId="7" fillId="0" borderId="7" xfId="0" applyFont="1" applyBorder="1" applyAlignment="1"/>
    <xf numFmtId="0" fontId="7" fillId="0" borderId="8" xfId="0" applyFont="1" applyBorder="1" applyAlignment="1"/>
    <xf numFmtId="0" fontId="7" fillId="0" borderId="11" xfId="0" applyFont="1" applyBorder="1" applyAlignment="1"/>
    <xf numFmtId="0" fontId="7" fillId="0" borderId="0" xfId="0" applyFont="1" applyBorder="1" applyAlignment="1"/>
    <xf numFmtId="0" fontId="7" fillId="0" borderId="12" xfId="0" applyFont="1" applyBorder="1" applyAlignment="1"/>
    <xf numFmtId="0" fontId="7" fillId="0" borderId="13" xfId="0" applyFont="1" applyBorder="1" applyAlignment="1"/>
    <xf numFmtId="0" fontId="7" fillId="0" borderId="14" xfId="0" applyFont="1" applyBorder="1" applyAlignment="1"/>
    <xf numFmtId="0" fontId="7" fillId="0" borderId="15" xfId="0" applyFont="1" applyBorder="1" applyAlignment="1"/>
    <xf numFmtId="0" fontId="22" fillId="13" borderId="16" xfId="3" applyFont="1" applyFill="1" applyBorder="1" applyAlignment="1">
      <alignment vertical="center" wrapText="1"/>
    </xf>
    <xf numFmtId="0" fontId="22" fillId="13" borderId="16" xfId="3"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7" xfId="0" applyFont="1" applyBorder="1" applyAlignment="1">
      <alignment vertical="top"/>
    </xf>
    <xf numFmtId="0" fontId="7" fillId="0" borderId="8" xfId="0" applyFont="1" applyBorder="1" applyAlignment="1">
      <alignment vertical="top"/>
    </xf>
    <xf numFmtId="0" fontId="7" fillId="0" borderId="11" xfId="0" applyFont="1" applyBorder="1" applyAlignment="1">
      <alignment vertical="top"/>
    </xf>
    <xf numFmtId="0" fontId="7" fillId="0" borderId="0" xfId="0" applyFont="1" applyBorder="1" applyAlignment="1">
      <alignment vertical="top"/>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6" xfId="0" applyNumberFormat="1" applyFont="1" applyBorder="1" applyAlignment="1">
      <alignment horizontal="left" wrapText="1"/>
    </xf>
    <xf numFmtId="0" fontId="7" fillId="0" borderId="7" xfId="0" applyNumberFormat="1" applyFont="1" applyBorder="1" applyAlignment="1">
      <alignment horizontal="left" wrapText="1"/>
    </xf>
    <xf numFmtId="0" fontId="7" fillId="0" borderId="8" xfId="0" applyNumberFormat="1" applyFont="1" applyBorder="1" applyAlignment="1">
      <alignment horizontal="left" wrapText="1"/>
    </xf>
    <xf numFmtId="0" fontId="7" fillId="0" borderId="11"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12" xfId="0" applyNumberFormat="1" applyFont="1" applyBorder="1" applyAlignment="1">
      <alignment horizontal="left" wrapText="1"/>
    </xf>
    <xf numFmtId="0" fontId="7" fillId="0" borderId="13" xfId="0" applyNumberFormat="1" applyFont="1" applyBorder="1" applyAlignment="1">
      <alignment horizontal="left" wrapText="1"/>
    </xf>
    <xf numFmtId="0" fontId="7" fillId="0" borderId="14" xfId="0" applyNumberFormat="1" applyFont="1" applyBorder="1" applyAlignment="1">
      <alignment horizontal="left" wrapText="1"/>
    </xf>
    <xf numFmtId="0" fontId="7" fillId="0" borderId="15" xfId="0" applyNumberFormat="1" applyFont="1" applyBorder="1" applyAlignment="1">
      <alignment horizontal="left" wrapText="1"/>
    </xf>
    <xf numFmtId="0" fontId="7" fillId="0" borderId="6" xfId="0" applyFont="1" applyBorder="1" applyAlignment="1">
      <alignment vertical="top"/>
    </xf>
    <xf numFmtId="0" fontId="7" fillId="0" borderId="1" xfId="0" applyFont="1" applyBorder="1" applyAlignment="1">
      <alignment horizontal="left" wrapText="1"/>
    </xf>
    <xf numFmtId="0" fontId="7" fillId="0" borderId="7" xfId="0" applyFont="1" applyBorder="1" applyAlignment="1">
      <alignment wrapText="1"/>
    </xf>
    <xf numFmtId="0" fontId="7" fillId="0" borderId="8" xfId="0" applyFont="1" applyBorder="1" applyAlignment="1">
      <alignment wrapText="1"/>
    </xf>
    <xf numFmtId="0" fontId="7" fillId="0" borderId="11" xfId="0" applyFont="1" applyBorder="1" applyAlignment="1">
      <alignment wrapText="1"/>
    </xf>
    <xf numFmtId="0" fontId="7" fillId="0" borderId="0" xfId="0" applyFont="1" applyBorder="1" applyAlignment="1">
      <alignment wrapText="1"/>
    </xf>
    <xf numFmtId="0" fontId="7" fillId="0" borderId="12" xfId="0" applyFont="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19" fillId="0" borderId="1" xfId="1" applyFont="1" applyBorder="1" applyAlignment="1">
      <alignment horizontal="left" vertical="center" wrapText="1"/>
    </xf>
    <xf numFmtId="0" fontId="34" fillId="0" borderId="0" xfId="1" applyFont="1" applyAlignment="1">
      <alignment horizontal="left" vertical="center" wrapText="1"/>
    </xf>
    <xf numFmtId="0" fontId="19" fillId="0" borderId="0" xfId="1" applyFont="1" applyAlignment="1">
      <alignment horizontal="left" vertical="center" wrapText="1"/>
    </xf>
    <xf numFmtId="0" fontId="19" fillId="0" borderId="1" xfId="1" applyFont="1" applyFill="1" applyBorder="1" applyAlignment="1">
      <alignment horizontal="left" vertical="center" wrapText="1"/>
    </xf>
    <xf numFmtId="0" fontId="22" fillId="0" borderId="19" xfId="3" applyFont="1" applyBorder="1" applyAlignment="1">
      <alignment horizontal="left" wrapText="1"/>
    </xf>
    <xf numFmtId="0" fontId="22" fillId="0" borderId="19" xfId="3" applyFont="1" applyBorder="1" applyAlignment="1">
      <alignment wrapText="1"/>
    </xf>
    <xf numFmtId="0" fontId="23" fillId="21" borderId="18" xfId="3" applyFont="1" applyFill="1" applyBorder="1" applyAlignment="1">
      <alignment vertical="center" wrapText="1"/>
    </xf>
    <xf numFmtId="0" fontId="38" fillId="22" borderId="17" xfId="3" applyFont="1" applyFill="1" applyBorder="1"/>
    <xf numFmtId="0" fontId="38" fillId="22" borderId="18" xfId="3" applyFont="1" applyFill="1" applyBorder="1"/>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11"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14"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6" xfId="0" applyNumberFormat="1" applyFont="1" applyFill="1" applyBorder="1" applyAlignment="1">
      <alignment horizontal="left" vertical="top" wrapText="1"/>
    </xf>
    <xf numFmtId="0" fontId="7" fillId="0" borderId="7"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7" fillId="0" borderId="11"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12" xfId="0" applyNumberFormat="1" applyFont="1" applyFill="1" applyBorder="1" applyAlignment="1">
      <alignment horizontal="left" vertical="top" wrapText="1"/>
    </xf>
    <xf numFmtId="0" fontId="7" fillId="0" borderId="13" xfId="0" applyNumberFormat="1" applyFont="1" applyFill="1" applyBorder="1" applyAlignment="1">
      <alignment horizontal="left" vertical="top" wrapText="1"/>
    </xf>
    <xf numFmtId="0" fontId="7" fillId="0" borderId="14"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2" xfId="0" applyFont="1" applyBorder="1" applyAlignment="1">
      <alignment horizontal="left" wrapText="1"/>
    </xf>
    <xf numFmtId="0" fontId="7" fillId="0" borderId="4" xfId="0" applyFont="1" applyBorder="1" applyAlignment="1">
      <alignment horizontal="left" wrapText="1"/>
    </xf>
    <xf numFmtId="0" fontId="8" fillId="7" borderId="1" xfId="0" applyFont="1" applyFill="1" applyBorder="1"/>
    <xf numFmtId="0" fontId="7" fillId="7" borderId="1" xfId="0" applyFont="1" applyFill="1" applyBorder="1"/>
    <xf numFmtId="0" fontId="3" fillId="4" borderId="0" xfId="0" applyFont="1" applyFill="1" applyAlignment="1">
      <alignment horizontal="left" vertical="top" wrapText="1"/>
    </xf>
    <xf numFmtId="0" fontId="3" fillId="8" borderId="0" xfId="0" applyFont="1" applyFill="1" applyAlignment="1">
      <alignment horizontal="left" vertical="center" wrapText="1"/>
    </xf>
    <xf numFmtId="0" fontId="2" fillId="8" borderId="0" xfId="0" applyFont="1" applyFill="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7" borderId="2" xfId="0" applyFont="1" applyFill="1" applyBorder="1"/>
    <xf numFmtId="0" fontId="7" fillId="7" borderId="3" xfId="0" applyFont="1" applyFill="1" applyBorder="1"/>
    <xf numFmtId="0" fontId="7" fillId="7" borderId="4" xfId="0" applyFont="1" applyFill="1" applyBorder="1"/>
    <xf numFmtId="0" fontId="8" fillId="7" borderId="3" xfId="0" applyFont="1" applyFill="1" applyBorder="1"/>
    <xf numFmtId="0" fontId="8" fillId="7" borderId="4" xfId="0" applyFont="1" applyFill="1" applyBorder="1"/>
    <xf numFmtId="0" fontId="8" fillId="0" borderId="4" xfId="0" applyFont="1" applyBorder="1" applyAlignment="1">
      <alignment vertical="center" wrapText="1"/>
    </xf>
    <xf numFmtId="0" fontId="8" fillId="0" borderId="4" xfId="0" applyFont="1" applyBorder="1" applyAlignment="1">
      <alignment horizontal="left" vertical="center" wrapText="1"/>
    </xf>
    <xf numFmtId="0" fontId="30" fillId="2" borderId="1" xfId="0" applyFont="1" applyFill="1" applyBorder="1" applyAlignment="1">
      <alignment horizontal="center" wrapText="1"/>
    </xf>
    <xf numFmtId="0" fontId="32" fillId="0" borderId="2"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11" xfId="0" applyFont="1" applyFill="1" applyBorder="1" applyAlignment="1">
      <alignment vertical="top" wrapText="1"/>
    </xf>
    <xf numFmtId="0" fontId="7" fillId="0" borderId="0" xfId="0" applyFont="1" applyFill="1" applyBorder="1" applyAlignment="1">
      <alignment vertical="top" wrapText="1"/>
    </xf>
    <xf numFmtId="0" fontId="7" fillId="0" borderId="12"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0" xfId="0"/>
    <xf numFmtId="0" fontId="0" fillId="0" borderId="0" xfId="0" applyAlignment="1">
      <alignment horizontal="center"/>
    </xf>
    <xf numFmtId="0" fontId="7" fillId="0" borderId="0" xfId="0" applyFont="1" applyAlignment="1">
      <alignment horizontal="left" vertical="top"/>
    </xf>
    <xf numFmtId="0" fontId="8" fillId="16" borderId="0" xfId="0" applyFont="1" applyFill="1"/>
    <xf numFmtId="0" fontId="8" fillId="0" borderId="0" xfId="0" applyFont="1" applyAlignment="1">
      <alignment horizontal="left" vertical="top"/>
    </xf>
    <xf numFmtId="0" fontId="7" fillId="0" borderId="0" xfId="0" applyFont="1"/>
    <xf numFmtId="0" fontId="8" fillId="7" borderId="0" xfId="0" applyFont="1" applyFill="1" applyAlignment="1">
      <alignment horizontal="left"/>
    </xf>
    <xf numFmtId="0" fontId="8" fillId="0" borderId="0" xfId="0" applyFont="1"/>
    <xf numFmtId="0" fontId="29" fillId="0" borderId="0" xfId="1" applyFont="1" applyAlignment="1">
      <alignment horizontal="left" vertical="top"/>
    </xf>
    <xf numFmtId="0" fontId="29" fillId="0" borderId="12" xfId="1" applyFont="1" applyBorder="1" applyAlignment="1">
      <alignment horizontal="left" vertical="top"/>
    </xf>
    <xf numFmtId="0" fontId="5" fillId="16" borderId="1" xfId="0" applyFont="1" applyFill="1" applyBorder="1" applyAlignment="1">
      <alignment vertical="center" wrapText="1"/>
    </xf>
    <xf numFmtId="0" fontId="7" fillId="0" borderId="0" xfId="0" applyFont="1" applyAlignment="1">
      <alignment horizontal="left"/>
    </xf>
    <xf numFmtId="0" fontId="25" fillId="0" borderId="0" xfId="0" applyFont="1" applyAlignment="1">
      <alignment vertical="top"/>
    </xf>
    <xf numFmtId="0" fontId="8" fillId="7" borderId="0" xfId="0" applyFont="1" applyFill="1" applyAlignment="1">
      <alignment vertical="top"/>
    </xf>
    <xf numFmtId="0" fontId="8" fillId="0" borderId="0" xfId="0" applyFont="1" applyAlignment="1">
      <alignment horizontal="center"/>
    </xf>
    <xf numFmtId="0" fontId="24" fillId="0" borderId="0" xfId="0" applyFont="1" applyAlignment="1">
      <alignment horizontal="center"/>
    </xf>
    <xf numFmtId="0" fontId="8" fillId="16" borderId="0" xfId="0" applyFont="1" applyFill="1" applyAlignment="1">
      <alignment horizontal="left"/>
    </xf>
    <xf numFmtId="0" fontId="29" fillId="0" borderId="0" xfId="1" applyFont="1" applyAlignment="1">
      <alignment horizontal="center" vertical="top"/>
    </xf>
    <xf numFmtId="0" fontId="29" fillId="0" borderId="12" xfId="1" applyFont="1" applyBorder="1" applyAlignment="1">
      <alignment horizontal="center" vertical="top"/>
    </xf>
    <xf numFmtId="0" fontId="7" fillId="2" borderId="0" xfId="0" applyFont="1" applyFill="1" applyAlignment="1">
      <alignment horizontal="center"/>
    </xf>
    <xf numFmtId="0" fontId="7" fillId="8" borderId="1" xfId="0" applyFont="1" applyFill="1" applyBorder="1" applyAlignment="1">
      <alignment horizontal="center"/>
    </xf>
    <xf numFmtId="14" fontId="7" fillId="8" borderId="1" xfId="0" applyNumberFormat="1" applyFont="1" applyFill="1" applyBorder="1" applyAlignment="1">
      <alignment horizontal="center"/>
    </xf>
    <xf numFmtId="0" fontId="7" fillId="0" borderId="1" xfId="0" applyFont="1" applyBorder="1" applyAlignment="1">
      <alignment horizontal="center"/>
    </xf>
    <xf numFmtId="14" fontId="7" fillId="0" borderId="1" xfId="0" applyNumberFormat="1" applyFont="1" applyBorder="1" applyAlignment="1">
      <alignment horizontal="center"/>
    </xf>
    <xf numFmtId="0" fontId="0" fillId="2" borderId="0" xfId="0" applyFill="1" applyAlignment="1">
      <alignment horizontal="center"/>
    </xf>
    <xf numFmtId="0" fontId="8" fillId="16" borderId="1" xfId="0" applyFont="1" applyFill="1" applyBorder="1" applyAlignment="1">
      <alignment horizontal="center"/>
    </xf>
  </cellXfs>
  <cellStyles count="5">
    <cellStyle name="Comma" xfId="2" builtinId="3"/>
    <cellStyle name="Hyperlink" xfId="1" builtinId="8"/>
    <cellStyle name="Hyperlink 2" xfId="4"/>
    <cellStyle name="Normal" xfId="0" builtinId="0"/>
    <cellStyle name="Normal 3" xfId="3"/>
  </cellStyles>
  <dxfs count="70">
    <dxf>
      <alignment horizontal="right" vertical="bottom" textRotation="0" wrapText="0" indent="0" justifyLastLine="0" shrinkToFit="0" readingOrder="0"/>
    </dxf>
    <dxf>
      <alignment horizontal="right" textRotation="0" indent="0" justifyLastLine="0" shrinkToFit="0" readingOrder="0"/>
    </dxf>
    <dxf>
      <alignment horizontal="right" vertical="bottom" textRotation="0" wrapText="0" indent="0" justifyLastLine="0" shrinkToFit="0" readingOrder="0"/>
    </dxf>
    <dxf>
      <alignment horizontal="right" textRotation="0" indent="0" justifyLastLine="0" shrinkToFit="0" readingOrder="0"/>
    </dxf>
    <dxf>
      <border outline="0">
        <top style="thin">
          <color rgb="FF000000"/>
        </top>
      </border>
    </dxf>
    <dxf>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right" textRotation="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strike val="0"/>
        <outline val="0"/>
        <shadow val="0"/>
        <u val="none"/>
        <vertAlign val="baseline"/>
        <sz val="11"/>
        <color rgb="FF000000"/>
        <name val="Calibri"/>
        <scheme val="none"/>
      </font>
    </dxf>
    <dxf>
      <font>
        <b val="0"/>
        <i val="0"/>
        <strike val="0"/>
        <condense val="0"/>
        <extend val="0"/>
        <outline val="0"/>
        <shadow val="0"/>
        <u val="none"/>
        <vertAlign val="baseline"/>
        <sz val="11"/>
        <color rgb="FFFF0000"/>
        <name val="Calibri"/>
        <scheme val="none"/>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right" textRotation="0" indent="0" justifyLastLine="0" shrinkToFit="0" readingOrder="0"/>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ill>
        <patternFill patternType="solid">
          <fgColor indexed="64"/>
          <bgColor theme="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right" textRotation="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strike val="0"/>
        <outline val="0"/>
        <shadow val="0"/>
        <u val="none"/>
        <vertAlign val="baseline"/>
        <sz val="11"/>
        <color rgb="FF000000"/>
        <name val="Calibri"/>
        <scheme val="none"/>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1"/>
        <color theme="1"/>
        <name val="Calibri"/>
        <scheme val="minor"/>
      </font>
    </dxf>
    <dxf>
      <font>
        <strike val="0"/>
        <outline val="0"/>
        <shadow val="0"/>
        <u val="none"/>
        <vertAlign val="baseline"/>
        <sz val="11"/>
        <color rgb="FF000000"/>
        <name val="Calibri"/>
        <scheme val="none"/>
      </font>
    </dxf>
    <dxf>
      <font>
        <b val="0"/>
        <i val="0"/>
        <strike val="0"/>
        <condense val="0"/>
        <extend val="0"/>
        <outline val="0"/>
        <shadow val="0"/>
        <u val="none"/>
        <vertAlign val="baseline"/>
        <sz val="11"/>
        <color rgb="FFFF0000"/>
        <name val="Calibri"/>
        <scheme val="none"/>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right" textRotation="0" indent="0" justifyLastLine="0" shrinkToFit="0" readingOrder="0"/>
    </dxf>
    <dxf>
      <font>
        <strike val="0"/>
        <outline val="0"/>
        <shadow val="0"/>
        <u val="none"/>
        <vertAlign val="baseline"/>
        <sz val="11"/>
        <color rgb="FF000000"/>
        <name val="Calibri"/>
        <scheme val="none"/>
      </font>
    </dxf>
    <dxf>
      <font>
        <b val="0"/>
        <i val="0"/>
        <strike val="0"/>
        <condense val="0"/>
        <extend val="0"/>
        <outline val="0"/>
        <shadow val="0"/>
        <u val="none"/>
        <vertAlign val="baseline"/>
        <sz val="11"/>
        <color rgb="FFFF0000"/>
        <name val="Calibri"/>
        <scheme val="none"/>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right" textRotation="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FF0000"/>
        <name val="Calibri"/>
        <scheme val="minor"/>
      </font>
    </dxf>
    <dxf>
      <font>
        <strike val="0"/>
        <outline val="0"/>
        <shadow val="0"/>
        <u val="none"/>
        <vertAlign val="baseline"/>
        <sz val="11"/>
        <color rgb="FF000000"/>
        <name val="Calibri"/>
        <scheme val="none"/>
      </font>
    </dxf>
    <dxf>
      <font>
        <b val="0"/>
        <i val="0"/>
        <strike val="0"/>
        <condense val="0"/>
        <extend val="0"/>
        <outline val="0"/>
        <shadow val="0"/>
        <u val="none"/>
        <vertAlign val="baseline"/>
        <sz val="11"/>
        <color rgb="FFFF0000"/>
        <name val="Calibri"/>
        <scheme val="none"/>
      </font>
    </dxf>
    <dxf>
      <font>
        <strike val="0"/>
        <outline val="0"/>
        <shadow val="0"/>
        <u val="none"/>
        <vertAlign val="baseline"/>
        <sz val="11"/>
        <color rgb="FFFF0000"/>
        <name val="Calibri"/>
        <scheme val="minor"/>
      </font>
    </dxf>
    <dxf>
      <alignment horizontal="right" vertical="bottom" textRotation="0" wrapText="0" indent="0" justifyLastLine="0" shrinkToFit="0" readingOrder="0"/>
    </dxf>
    <dxf>
      <font>
        <strike val="0"/>
        <outline val="0"/>
        <shadow val="0"/>
        <u val="none"/>
        <vertAlign val="baseline"/>
        <sz val="11"/>
        <color rgb="FFFF0000"/>
        <name val="Calibri"/>
        <scheme val="minor"/>
      </font>
      <alignment horizontal="right" textRotation="0" indent="0" justifyLastLine="0" shrinkToFit="0" readingOrder="0"/>
    </dxf>
    <dxf>
      <font>
        <strike val="0"/>
        <outline val="0"/>
        <shadow val="0"/>
        <u val="none"/>
        <vertAlign val="baseline"/>
        <sz val="11"/>
        <color rgb="FFFF0000"/>
        <name val="Calibri"/>
        <scheme val="minor"/>
      </font>
    </dxf>
    <dxf>
      <border outline="0">
        <top style="thin">
          <color rgb="FF9BC2E6"/>
        </top>
      </border>
    </dxf>
    <dxf>
      <font>
        <strike val="0"/>
        <outline val="0"/>
        <shadow val="0"/>
        <u val="none"/>
        <vertAlign val="baseline"/>
        <sz val="11"/>
        <color rgb="FFFF0000"/>
        <name val="Calibri"/>
        <scheme val="minor"/>
      </font>
    </dxf>
    <dxf>
      <fill>
        <patternFill patternType="solid">
          <fgColor theme="4"/>
          <bgColor theme="1"/>
        </patternFill>
      </fill>
    </dxf>
    <dxf>
      <font>
        <b val="0"/>
        <i val="0"/>
        <strike val="0"/>
        <condense val="0"/>
        <extend val="0"/>
        <outline val="0"/>
        <shadow val="0"/>
        <u val="none"/>
        <vertAlign val="baseline"/>
        <sz val="11"/>
        <color theme="1"/>
        <name val="Calibri"/>
        <scheme val="minor"/>
      </font>
      <border diagonalUp="0" diagonalDown="0" outline="0">
        <left/>
        <right style="thin">
          <color theme="1"/>
        </right>
        <top/>
        <bottom/>
      </border>
    </dxf>
    <dxf>
      <font>
        <b val="0"/>
        <i val="0"/>
        <strike val="0"/>
        <condense val="0"/>
        <extend val="0"/>
        <outline val="0"/>
        <shadow val="0"/>
        <u val="none"/>
        <vertAlign val="baseline"/>
        <sz val="11"/>
        <color rgb="FFFF0000"/>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FF0000"/>
        <name val="Calibri"/>
        <scheme val="minor"/>
      </font>
      <numFmt numFmtId="0" formatCode="Genera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border diagonalUp="0" diagonalDown="0" outline="0">
        <left style="thin">
          <color theme="1"/>
        </left>
        <right/>
        <top/>
        <bottom/>
      </border>
    </dxf>
    <dxf>
      <font>
        <b val="0"/>
        <i val="0"/>
        <strike val="0"/>
        <condense val="0"/>
        <extend val="0"/>
        <outline val="0"/>
        <shadow val="0"/>
        <u val="none"/>
        <vertAlign val="baseline"/>
        <sz val="11"/>
        <color rgb="FFFF000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top style="thin">
          <color rgb="FF000000"/>
        </top>
      </border>
    </dxf>
    <dxf>
      <font>
        <strike val="0"/>
        <outline val="0"/>
        <shadow val="0"/>
        <u val="none"/>
        <vertAlign val="baseline"/>
        <sz val="11"/>
        <color rgb="FFFF000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MHSA Clients Served by Age</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'[2]MHSA Demographics 17-18 &amp; 18-19'!$B$4</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18-19'!$A$5:$A$10</c:f>
              <c:strCache>
                <c:ptCount val="6"/>
                <c:pt idx="0">
                  <c:v>Children 0-15</c:v>
                </c:pt>
                <c:pt idx="1">
                  <c:v>Transitional Age Youth 16-25</c:v>
                </c:pt>
                <c:pt idx="2">
                  <c:v>Adult 26-59</c:v>
                </c:pt>
                <c:pt idx="3">
                  <c:v>Older Adult 60+</c:v>
                </c:pt>
                <c:pt idx="4">
                  <c:v>Declined to State</c:v>
                </c:pt>
                <c:pt idx="5">
                  <c:v>Not Recorded / Field Left blank</c:v>
                </c:pt>
              </c:strCache>
            </c:strRef>
          </c:cat>
          <c:val>
            <c:numRef>
              <c:f>'[2]MHSA Demographics 17-18 &amp; 18-19'!$B$5:$B$10</c:f>
              <c:numCache>
                <c:formatCode>General</c:formatCode>
                <c:ptCount val="6"/>
                <c:pt idx="0">
                  <c:v>4096</c:v>
                </c:pt>
                <c:pt idx="1">
                  <c:v>1184</c:v>
                </c:pt>
                <c:pt idx="2">
                  <c:v>2246</c:v>
                </c:pt>
                <c:pt idx="3">
                  <c:v>513</c:v>
                </c:pt>
                <c:pt idx="4">
                  <c:v>48</c:v>
                </c:pt>
                <c:pt idx="5">
                  <c:v>1053</c:v>
                </c:pt>
              </c:numCache>
            </c:numRef>
          </c:val>
          <c:extLst>
            <c:ext xmlns:c16="http://schemas.microsoft.com/office/drawing/2014/chart" uri="{C3380CC4-5D6E-409C-BE32-E72D297353CC}">
              <c16:uniqueId val="{00000000-6957-4158-BFA1-4CE0CD3BD5DC}"/>
            </c:ext>
          </c:extLst>
        </c:ser>
        <c:ser>
          <c:idx val="1"/>
          <c:order val="1"/>
          <c:tx>
            <c:strRef>
              <c:f>'Demographics Sum 17-18 &amp; 18-19'!$C$4</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18-19'!$A$5:$A$10</c:f>
              <c:strCache>
                <c:ptCount val="6"/>
                <c:pt idx="0">
                  <c:v>Children 0-15</c:v>
                </c:pt>
                <c:pt idx="1">
                  <c:v>Transitional Age Youth 16-25</c:v>
                </c:pt>
                <c:pt idx="2">
                  <c:v>Adult 26-59</c:v>
                </c:pt>
                <c:pt idx="3">
                  <c:v>Older Adult 60+</c:v>
                </c:pt>
                <c:pt idx="4">
                  <c:v>Declined to State</c:v>
                </c:pt>
                <c:pt idx="5">
                  <c:v>Not Recorded / Field Left blank</c:v>
                </c:pt>
              </c:strCache>
            </c:strRef>
          </c:cat>
          <c:val>
            <c:numRef>
              <c:f>'Demographics Sum 17-18 &amp; 18-19'!$C$5:$C$10</c:f>
              <c:numCache>
                <c:formatCode>General</c:formatCode>
                <c:ptCount val="6"/>
                <c:pt idx="0">
                  <c:v>3081</c:v>
                </c:pt>
                <c:pt idx="1">
                  <c:v>1801</c:v>
                </c:pt>
                <c:pt idx="2">
                  <c:v>4990</c:v>
                </c:pt>
                <c:pt idx="3">
                  <c:v>672</c:v>
                </c:pt>
                <c:pt idx="4">
                  <c:v>21</c:v>
                </c:pt>
                <c:pt idx="5">
                  <c:v>2051</c:v>
                </c:pt>
              </c:numCache>
            </c:numRef>
          </c:val>
          <c:extLst>
            <c:ext xmlns:c16="http://schemas.microsoft.com/office/drawing/2014/chart" uri="{C3380CC4-5D6E-409C-BE32-E72D297353CC}">
              <c16:uniqueId val="{00000001-6957-4158-BFA1-4CE0CD3BD5DC}"/>
            </c:ext>
          </c:extLst>
        </c:ser>
        <c:dLbls>
          <c:showLegendKey val="0"/>
          <c:showVal val="0"/>
          <c:showCatName val="0"/>
          <c:showSerName val="0"/>
          <c:showPercent val="0"/>
          <c:showBubbleSize val="0"/>
        </c:dLbls>
        <c:gapWidth val="100"/>
        <c:overlap val="-24"/>
        <c:axId val="692671056"/>
        <c:axId val="692666136"/>
      </c:barChart>
      <c:catAx>
        <c:axId val="6926710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92666136"/>
        <c:crosses val="autoZero"/>
        <c:auto val="1"/>
        <c:lblAlgn val="ctr"/>
        <c:lblOffset val="100"/>
        <c:noMultiLvlLbl val="0"/>
      </c:catAx>
      <c:valAx>
        <c:axId val="69266613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92671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MHSA Clients Served by Race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'[2]MHSA Demographics 17-18 &amp; 18-19'!$B$22</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18-19'!$A$23:$A$31</c:f>
              <c:strCache>
                <c:ptCount val="9"/>
                <c:pt idx="0">
                  <c:v>American Indian / Alaskan Native</c:v>
                </c:pt>
                <c:pt idx="1">
                  <c:v>Asian</c:v>
                </c:pt>
                <c:pt idx="2">
                  <c:v>Black or African-American</c:v>
                </c:pt>
                <c:pt idx="3">
                  <c:v>Native Hawaiian or other Pacific Islander</c:v>
                </c:pt>
                <c:pt idx="4">
                  <c:v>White (Includes Non Hispanic / Latino)</c:v>
                </c:pt>
                <c:pt idx="5">
                  <c:v>Other (Includes Hispanic / Latino)</c:v>
                </c:pt>
                <c:pt idx="6">
                  <c:v>More than one Race</c:v>
                </c:pt>
                <c:pt idx="7">
                  <c:v>Declined to State</c:v>
                </c:pt>
                <c:pt idx="8">
                  <c:v>Not Recorded / Field Left blank</c:v>
                </c:pt>
              </c:strCache>
            </c:strRef>
          </c:cat>
          <c:val>
            <c:numRef>
              <c:f>'[2]MHSA Demographics 17-18 &amp; 18-19'!$B$23:$B$31</c:f>
              <c:numCache>
                <c:formatCode>General</c:formatCode>
                <c:ptCount val="9"/>
                <c:pt idx="0">
                  <c:v>43</c:v>
                </c:pt>
                <c:pt idx="1">
                  <c:v>503</c:v>
                </c:pt>
                <c:pt idx="2">
                  <c:v>371</c:v>
                </c:pt>
                <c:pt idx="3">
                  <c:v>24</c:v>
                </c:pt>
                <c:pt idx="4">
                  <c:v>2396</c:v>
                </c:pt>
                <c:pt idx="5">
                  <c:v>1685</c:v>
                </c:pt>
                <c:pt idx="6">
                  <c:v>381</c:v>
                </c:pt>
                <c:pt idx="7">
                  <c:v>345</c:v>
                </c:pt>
                <c:pt idx="8">
                  <c:v>1880</c:v>
                </c:pt>
              </c:numCache>
            </c:numRef>
          </c:val>
          <c:extLst>
            <c:ext xmlns:c16="http://schemas.microsoft.com/office/drawing/2014/chart" uri="{C3380CC4-5D6E-409C-BE32-E72D297353CC}">
              <c16:uniqueId val="{00000000-2424-4390-9711-DE349FADF63D}"/>
            </c:ext>
          </c:extLst>
        </c:ser>
        <c:ser>
          <c:idx val="1"/>
          <c:order val="1"/>
          <c:tx>
            <c:strRef>
              <c:f>'Demographics Sum 17-18 &amp; 18-19'!$C$22</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18-19'!$A$23:$A$31</c:f>
              <c:strCache>
                <c:ptCount val="8"/>
                <c:pt idx="0">
                  <c:v>American Indian / Alaskan Native</c:v>
                </c:pt>
                <c:pt idx="1">
                  <c:v>Asian</c:v>
                </c:pt>
                <c:pt idx="2">
                  <c:v>Black or African-American</c:v>
                </c:pt>
                <c:pt idx="3">
                  <c:v>Native Hawaiian or other Pacific Islander</c:v>
                </c:pt>
                <c:pt idx="4">
                  <c:v>White (Includes Non Hispanic / Latino)</c:v>
                </c:pt>
                <c:pt idx="5">
                  <c:v>Other (Includes Hispanic / Latino)</c:v>
                </c:pt>
                <c:pt idx="6">
                  <c:v>More than one Race</c:v>
                </c:pt>
                <c:pt idx="7">
                  <c:v>Declined to State</c:v>
                </c:pt>
              </c:strCache>
            </c:strRef>
          </c:cat>
          <c:val>
            <c:numRef>
              <c:f>'Demographics Sum 17-18 &amp; 18-19'!$C$23:$C$31</c:f>
              <c:numCache>
                <c:formatCode>General</c:formatCode>
                <c:ptCount val="8"/>
                <c:pt idx="0">
                  <c:v>153</c:v>
                </c:pt>
                <c:pt idx="1">
                  <c:v>760</c:v>
                </c:pt>
                <c:pt idx="2">
                  <c:v>665</c:v>
                </c:pt>
                <c:pt idx="3">
                  <c:v>29</c:v>
                </c:pt>
                <c:pt idx="4">
                  <c:v>1900</c:v>
                </c:pt>
                <c:pt idx="5">
                  <c:v>2072</c:v>
                </c:pt>
                <c:pt idx="6">
                  <c:v>259</c:v>
                </c:pt>
                <c:pt idx="7">
                  <c:v>102</c:v>
                </c:pt>
              </c:numCache>
            </c:numRef>
          </c:val>
          <c:extLst>
            <c:ext xmlns:c16="http://schemas.microsoft.com/office/drawing/2014/chart" uri="{C3380CC4-5D6E-409C-BE32-E72D297353CC}">
              <c16:uniqueId val="{00000001-2424-4390-9711-DE349FADF63D}"/>
            </c:ext>
          </c:extLst>
        </c:ser>
        <c:dLbls>
          <c:showLegendKey val="0"/>
          <c:showVal val="0"/>
          <c:showCatName val="0"/>
          <c:showSerName val="0"/>
          <c:showPercent val="0"/>
          <c:showBubbleSize val="0"/>
        </c:dLbls>
        <c:gapWidth val="115"/>
        <c:overlap val="-20"/>
        <c:axId val="863811296"/>
        <c:axId val="863812608"/>
      </c:barChart>
      <c:catAx>
        <c:axId val="86381129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3812608"/>
        <c:crosses val="autoZero"/>
        <c:auto val="1"/>
        <c:lblAlgn val="ctr"/>
        <c:lblOffset val="100"/>
        <c:noMultiLvlLbl val="0"/>
      </c:catAx>
      <c:valAx>
        <c:axId val="863812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3811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MHSA Clients Served by Ethnicity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'[2]MHSA Demographics 17-18 &amp; 18-19'!$B$47</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18-19'!$A$48:$A$71</c:f>
              <c:strCache>
                <c:ptCount val="24"/>
                <c:pt idx="0">
                  <c:v>Hispanic or Latino</c:v>
                </c:pt>
                <c:pt idx="1">
                  <c:v>Caribbean</c:v>
                </c:pt>
                <c:pt idx="2">
                  <c:v>Central American</c:v>
                </c:pt>
                <c:pt idx="3">
                  <c:v>Mexican / Mexican-American / Chicano</c:v>
                </c:pt>
                <c:pt idx="4">
                  <c:v>Puerto Rican</c:v>
                </c:pt>
                <c:pt idx="5">
                  <c:v>South American</c:v>
                </c:pt>
                <c:pt idx="6">
                  <c:v>Other - Hispanic / Latino</c:v>
                </c:pt>
                <c:pt idx="7">
                  <c:v>Declined to State</c:v>
                </c:pt>
                <c:pt idx="8">
                  <c:v>Not Recorded / Field Left blank</c:v>
                </c:pt>
                <c:pt idx="9">
                  <c:v>Non-Hispanic or Non-Latino</c:v>
                </c:pt>
                <c:pt idx="10">
                  <c:v>African</c:v>
                </c:pt>
                <c:pt idx="11">
                  <c:v>Asian Indian / South  Asian</c:v>
                </c:pt>
                <c:pt idx="12">
                  <c:v>Cambodian</c:v>
                </c:pt>
                <c:pt idx="13">
                  <c:v>Chinese</c:v>
                </c:pt>
                <c:pt idx="14">
                  <c:v>Eastern European</c:v>
                </c:pt>
                <c:pt idx="15">
                  <c:v>European</c:v>
                </c:pt>
                <c:pt idx="16">
                  <c:v>Filipino</c:v>
                </c:pt>
                <c:pt idx="17">
                  <c:v>Japanese</c:v>
                </c:pt>
                <c:pt idx="18">
                  <c:v>Korean</c:v>
                </c:pt>
                <c:pt idx="19">
                  <c:v>Middle Eastern</c:v>
                </c:pt>
                <c:pt idx="20">
                  <c:v>Vietnamese</c:v>
                </c:pt>
                <c:pt idx="21">
                  <c:v>Other - Non Hispanic / Latino</c:v>
                </c:pt>
                <c:pt idx="22">
                  <c:v>More than one ethnicity</c:v>
                </c:pt>
                <c:pt idx="23">
                  <c:v>Declined to state ethnicity</c:v>
                </c:pt>
              </c:strCache>
            </c:strRef>
          </c:cat>
          <c:val>
            <c:numRef>
              <c:f>'[2]MHSA Demographics 17-18 &amp; 18-19'!$B$48:$B$71</c:f>
              <c:numCache>
                <c:formatCode>General</c:formatCode>
                <c:ptCount val="24"/>
                <c:pt idx="0">
                  <c:v>1808</c:v>
                </c:pt>
                <c:pt idx="1">
                  <c:v>61</c:v>
                </c:pt>
                <c:pt idx="2">
                  <c:v>62</c:v>
                </c:pt>
                <c:pt idx="3">
                  <c:v>704</c:v>
                </c:pt>
                <c:pt idx="4">
                  <c:v>10</c:v>
                </c:pt>
                <c:pt idx="5">
                  <c:v>15</c:v>
                </c:pt>
                <c:pt idx="6">
                  <c:v>4</c:v>
                </c:pt>
                <c:pt idx="7">
                  <c:v>16</c:v>
                </c:pt>
                <c:pt idx="8">
                  <c:v>2705</c:v>
                </c:pt>
                <c:pt idx="9">
                  <c:v>1078</c:v>
                </c:pt>
                <c:pt idx="10">
                  <c:v>47</c:v>
                </c:pt>
                <c:pt idx="11">
                  <c:v>50</c:v>
                </c:pt>
                <c:pt idx="12">
                  <c:v>0</c:v>
                </c:pt>
                <c:pt idx="13">
                  <c:v>36</c:v>
                </c:pt>
                <c:pt idx="14">
                  <c:v>116</c:v>
                </c:pt>
                <c:pt idx="15">
                  <c:v>108</c:v>
                </c:pt>
                <c:pt idx="16">
                  <c:v>16</c:v>
                </c:pt>
                <c:pt idx="17">
                  <c:v>5</c:v>
                </c:pt>
                <c:pt idx="18">
                  <c:v>12</c:v>
                </c:pt>
                <c:pt idx="19">
                  <c:v>19</c:v>
                </c:pt>
                <c:pt idx="20">
                  <c:v>88</c:v>
                </c:pt>
                <c:pt idx="21">
                  <c:v>98</c:v>
                </c:pt>
                <c:pt idx="22">
                  <c:v>199</c:v>
                </c:pt>
                <c:pt idx="23">
                  <c:v>116</c:v>
                </c:pt>
              </c:numCache>
            </c:numRef>
          </c:val>
          <c:extLst>
            <c:ext xmlns:c16="http://schemas.microsoft.com/office/drawing/2014/chart" uri="{C3380CC4-5D6E-409C-BE32-E72D297353CC}">
              <c16:uniqueId val="{00000000-A82E-4651-BF0E-37092567C9FC}"/>
            </c:ext>
          </c:extLst>
        </c:ser>
        <c:ser>
          <c:idx val="1"/>
          <c:order val="1"/>
          <c:tx>
            <c:strRef>
              <c:f>'Demographics Sum 17-18 &amp; 18-19'!$C$47</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18-19'!$A$48:$A$71</c:f>
              <c:strCache>
                <c:ptCount val="23"/>
                <c:pt idx="0">
                  <c:v>Hispanic or Latino</c:v>
                </c:pt>
                <c:pt idx="1">
                  <c:v>Caribbean</c:v>
                </c:pt>
                <c:pt idx="2">
                  <c:v>Central American</c:v>
                </c:pt>
                <c:pt idx="3">
                  <c:v>Mexican / Mexican-American / Chicano</c:v>
                </c:pt>
                <c:pt idx="4">
                  <c:v>Puerto Rican</c:v>
                </c:pt>
                <c:pt idx="5">
                  <c:v>South American</c:v>
                </c:pt>
                <c:pt idx="6">
                  <c:v>Other - Hispanic / Latino</c:v>
                </c:pt>
                <c:pt idx="7">
                  <c:v>Declined to State</c:v>
                </c:pt>
                <c:pt idx="8">
                  <c:v>Non-Hispanic or Non-Latino</c:v>
                </c:pt>
                <c:pt idx="9">
                  <c:v>African</c:v>
                </c:pt>
                <c:pt idx="10">
                  <c:v>Asian Indian / South  Asian</c:v>
                </c:pt>
                <c:pt idx="11">
                  <c:v>Cambodian</c:v>
                </c:pt>
                <c:pt idx="12">
                  <c:v>Chinese</c:v>
                </c:pt>
                <c:pt idx="13">
                  <c:v>Eastern European</c:v>
                </c:pt>
                <c:pt idx="14">
                  <c:v>European</c:v>
                </c:pt>
                <c:pt idx="15">
                  <c:v>Filipino</c:v>
                </c:pt>
                <c:pt idx="16">
                  <c:v>Japanese</c:v>
                </c:pt>
                <c:pt idx="17">
                  <c:v>Korean</c:v>
                </c:pt>
                <c:pt idx="18">
                  <c:v>Middle Eastern</c:v>
                </c:pt>
                <c:pt idx="19">
                  <c:v>Vietnamese</c:v>
                </c:pt>
                <c:pt idx="20">
                  <c:v>Other - Non Hispanic / Latino</c:v>
                </c:pt>
                <c:pt idx="21">
                  <c:v>More than one ethnicity</c:v>
                </c:pt>
                <c:pt idx="22">
                  <c:v>Declined to state ethnicity</c:v>
                </c:pt>
              </c:strCache>
            </c:strRef>
          </c:cat>
          <c:val>
            <c:numRef>
              <c:f>'Demographics Sum 17-18 &amp; 18-19'!$C$48:$C$71</c:f>
              <c:numCache>
                <c:formatCode>General</c:formatCode>
                <c:ptCount val="23"/>
                <c:pt idx="0">
                  <c:v>3</c:v>
                </c:pt>
                <c:pt idx="1">
                  <c:v>30</c:v>
                </c:pt>
                <c:pt idx="2">
                  <c:v>120</c:v>
                </c:pt>
                <c:pt idx="3">
                  <c:v>1445</c:v>
                </c:pt>
                <c:pt idx="4">
                  <c:v>41</c:v>
                </c:pt>
                <c:pt idx="5">
                  <c:v>40</c:v>
                </c:pt>
                <c:pt idx="6">
                  <c:v>81</c:v>
                </c:pt>
                <c:pt idx="7">
                  <c:v>20</c:v>
                </c:pt>
                <c:pt idx="8">
                  <c:v>0</c:v>
                </c:pt>
                <c:pt idx="9">
                  <c:v>299</c:v>
                </c:pt>
                <c:pt idx="10">
                  <c:v>107</c:v>
                </c:pt>
                <c:pt idx="11">
                  <c:v>7</c:v>
                </c:pt>
                <c:pt idx="12">
                  <c:v>81</c:v>
                </c:pt>
                <c:pt idx="13">
                  <c:v>246</c:v>
                </c:pt>
                <c:pt idx="14">
                  <c:v>841</c:v>
                </c:pt>
                <c:pt idx="15">
                  <c:v>58</c:v>
                </c:pt>
                <c:pt idx="16">
                  <c:v>21</c:v>
                </c:pt>
                <c:pt idx="17">
                  <c:v>9</c:v>
                </c:pt>
                <c:pt idx="18">
                  <c:v>74</c:v>
                </c:pt>
                <c:pt idx="19">
                  <c:v>292</c:v>
                </c:pt>
                <c:pt idx="20">
                  <c:v>215</c:v>
                </c:pt>
                <c:pt idx="21">
                  <c:v>174</c:v>
                </c:pt>
                <c:pt idx="22">
                  <c:v>231</c:v>
                </c:pt>
              </c:numCache>
            </c:numRef>
          </c:val>
          <c:extLst>
            <c:ext xmlns:c16="http://schemas.microsoft.com/office/drawing/2014/chart" uri="{C3380CC4-5D6E-409C-BE32-E72D297353CC}">
              <c16:uniqueId val="{00000001-A82E-4651-BF0E-37092567C9FC}"/>
            </c:ext>
          </c:extLst>
        </c:ser>
        <c:dLbls>
          <c:showLegendKey val="0"/>
          <c:showVal val="0"/>
          <c:showCatName val="0"/>
          <c:showSerName val="0"/>
          <c:showPercent val="0"/>
          <c:showBubbleSize val="0"/>
        </c:dLbls>
        <c:gapWidth val="100"/>
        <c:overlap val="-24"/>
        <c:axId val="753946728"/>
        <c:axId val="753944432"/>
      </c:barChart>
      <c:catAx>
        <c:axId val="75394672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53944432"/>
        <c:crosses val="autoZero"/>
        <c:auto val="1"/>
        <c:lblAlgn val="ctr"/>
        <c:lblOffset val="100"/>
        <c:noMultiLvlLbl val="0"/>
      </c:catAx>
      <c:valAx>
        <c:axId val="7539444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53946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MHSA Clients Served by Language-Written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'[2]MHSA Demographics 17-18 &amp; 18-19'!$B$76</c:f>
              <c:strCache>
                <c:ptCount val="1"/>
                <c:pt idx="0">
                  <c:v>2017-2018</c:v>
                </c:pt>
              </c:strCache>
            </c:strRef>
          </c:tx>
          <c:spPr>
            <a:solidFill>
              <a:schemeClr val="accent1">
                <a:alpha val="85000"/>
              </a:schemeClr>
            </a:solidFill>
            <a:ln w="9525" cap="flat" cmpd="sng" algn="ctr">
              <a:solidFill>
                <a:schemeClr val="accent1">
                  <a:lumMod val="75000"/>
                </a:schemeClr>
              </a:solidFill>
              <a:round/>
            </a:ln>
            <a:effectLst/>
          </c:spPr>
          <c:invertIfNegative val="0"/>
          <c:cat>
            <c:strRef>
              <c:f>'[2]MHSA Demographics 17-18 &amp; 18-19'!$A$77:$A$82</c:f>
              <c:strCache>
                <c:ptCount val="6"/>
                <c:pt idx="0">
                  <c:v>English</c:v>
                </c:pt>
                <c:pt idx="1">
                  <c:v>Spanish</c:v>
                </c:pt>
                <c:pt idx="2">
                  <c:v>Russian</c:v>
                </c:pt>
                <c:pt idx="3">
                  <c:v>Other (Not a county threshold language)</c:v>
                </c:pt>
                <c:pt idx="4">
                  <c:v>Declined to State</c:v>
                </c:pt>
                <c:pt idx="5">
                  <c:v>Not Recorded / Field Left blank</c:v>
                </c:pt>
              </c:strCache>
            </c:strRef>
          </c:cat>
          <c:val>
            <c:numRef>
              <c:f>'[2]MHSA Demographics 17-18 &amp; 18-19'!$B$77:$B$82</c:f>
              <c:numCache>
                <c:formatCode>General</c:formatCode>
                <c:ptCount val="6"/>
                <c:pt idx="0">
                  <c:v>245</c:v>
                </c:pt>
                <c:pt idx="1">
                  <c:v>60</c:v>
                </c:pt>
                <c:pt idx="2">
                  <c:v>7</c:v>
                </c:pt>
                <c:pt idx="3">
                  <c:v>1</c:v>
                </c:pt>
                <c:pt idx="4">
                  <c:v>2</c:v>
                </c:pt>
                <c:pt idx="5">
                  <c:v>0</c:v>
                </c:pt>
              </c:numCache>
            </c:numRef>
          </c:val>
          <c:extLst>
            <c:ext xmlns:c16="http://schemas.microsoft.com/office/drawing/2014/chart" uri="{C3380CC4-5D6E-409C-BE32-E72D297353CC}">
              <c16:uniqueId val="{00000000-EDA8-42CE-AE1D-2AA2F635CB09}"/>
            </c:ext>
          </c:extLst>
        </c:ser>
        <c:ser>
          <c:idx val="1"/>
          <c:order val="1"/>
          <c:tx>
            <c:strRef>
              <c:f>'Demographics Sum 17-18 &amp; 18-19'!$C$76</c:f>
              <c:strCache>
                <c:ptCount val="1"/>
                <c:pt idx="0">
                  <c:v>2018-2019</c:v>
                </c:pt>
              </c:strCache>
            </c:strRef>
          </c:tx>
          <c:spPr>
            <a:solidFill>
              <a:schemeClr val="accent2">
                <a:alpha val="85000"/>
              </a:schemeClr>
            </a:solidFill>
            <a:ln w="9525" cap="flat" cmpd="sng" algn="ctr">
              <a:solidFill>
                <a:schemeClr val="accent2">
                  <a:lumMod val="75000"/>
                </a:schemeClr>
              </a:solidFill>
              <a:round/>
            </a:ln>
            <a:effectLst/>
          </c:spPr>
          <c:invertIfNegative val="0"/>
          <c:cat>
            <c:strRef>
              <c:f>'Demographics Sum 17-18 &amp; 18-19'!$A$77:$A$82</c:f>
              <c:strCache>
                <c:ptCount val="6"/>
                <c:pt idx="0">
                  <c:v>English</c:v>
                </c:pt>
                <c:pt idx="1">
                  <c:v>Spanish</c:v>
                </c:pt>
                <c:pt idx="2">
                  <c:v>Russian</c:v>
                </c:pt>
                <c:pt idx="3">
                  <c:v>Other (Not a county threshold language)</c:v>
                </c:pt>
                <c:pt idx="4">
                  <c:v>Declined to State</c:v>
                </c:pt>
                <c:pt idx="5">
                  <c:v>Not Recorded / Field Left blank</c:v>
                </c:pt>
              </c:strCache>
            </c:strRef>
          </c:cat>
          <c:val>
            <c:numRef>
              <c:f>'Demographics Sum 17-18 &amp; 18-19'!$C$77:$C$82</c:f>
              <c:numCache>
                <c:formatCode>General</c:formatCode>
                <c:ptCount val="6"/>
                <c:pt idx="0">
                  <c:v>6974</c:v>
                </c:pt>
                <c:pt idx="1">
                  <c:v>923</c:v>
                </c:pt>
                <c:pt idx="2">
                  <c:v>11</c:v>
                </c:pt>
                <c:pt idx="3">
                  <c:v>65</c:v>
                </c:pt>
                <c:pt idx="4">
                  <c:v>3717</c:v>
                </c:pt>
                <c:pt idx="5">
                  <c:v>839</c:v>
                </c:pt>
              </c:numCache>
            </c:numRef>
          </c:val>
          <c:extLst>
            <c:ext xmlns:c16="http://schemas.microsoft.com/office/drawing/2014/chart" uri="{C3380CC4-5D6E-409C-BE32-E72D297353CC}">
              <c16:uniqueId val="{00000001-EDA8-42CE-AE1D-2AA2F635CB09}"/>
            </c:ext>
          </c:extLst>
        </c:ser>
        <c:dLbls>
          <c:showLegendKey val="0"/>
          <c:showVal val="0"/>
          <c:showCatName val="0"/>
          <c:showSerName val="0"/>
          <c:showPercent val="0"/>
          <c:showBubbleSize val="0"/>
        </c:dLbls>
        <c:gapWidth val="65"/>
        <c:axId val="766347192"/>
        <c:axId val="766348176"/>
      </c:barChart>
      <c:catAx>
        <c:axId val="76634719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766348176"/>
        <c:crosses val="autoZero"/>
        <c:auto val="1"/>
        <c:lblAlgn val="ctr"/>
        <c:lblOffset val="100"/>
        <c:noMultiLvlLbl val="0"/>
      </c:catAx>
      <c:valAx>
        <c:axId val="76634817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6634719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MHSA Clients Served by Language- Spoken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0"/>
          <c:order val="0"/>
          <c:tx>
            <c:strRef>
              <c:f>'[2]MHSA Demographics 17-18 &amp; 18-19'!$B$94</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18-19'!$A$95:$A$100</c:f>
              <c:strCache>
                <c:ptCount val="6"/>
                <c:pt idx="0">
                  <c:v>English</c:v>
                </c:pt>
                <c:pt idx="1">
                  <c:v>Spanish</c:v>
                </c:pt>
                <c:pt idx="2">
                  <c:v>Russian</c:v>
                </c:pt>
                <c:pt idx="3">
                  <c:v>Other (Not a county threshold language)</c:v>
                </c:pt>
                <c:pt idx="4">
                  <c:v>Declined to State</c:v>
                </c:pt>
                <c:pt idx="5">
                  <c:v>Not Recorded / Field Left blank</c:v>
                </c:pt>
              </c:strCache>
            </c:strRef>
          </c:cat>
          <c:val>
            <c:numRef>
              <c:f>'[2]MHSA Demographics 17-18 &amp; 18-19'!$B$95:$B$100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0C5-4353-877C-4451CF43E21B}"/>
            </c:ext>
          </c:extLst>
        </c:ser>
        <c:ser>
          <c:idx val="1"/>
          <c:order val="1"/>
          <c:tx>
            <c:strRef>
              <c:f>'Demographics Sum 17-18 &amp; 18-19'!$C$94</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18-19'!$A$95:$A$100</c:f>
              <c:strCache>
                <c:ptCount val="6"/>
                <c:pt idx="0">
                  <c:v>English</c:v>
                </c:pt>
                <c:pt idx="1">
                  <c:v>Spanish</c:v>
                </c:pt>
                <c:pt idx="2">
                  <c:v>Russian</c:v>
                </c:pt>
                <c:pt idx="3">
                  <c:v>Other (Not a county threshold language)</c:v>
                </c:pt>
                <c:pt idx="4">
                  <c:v>Declined to State</c:v>
                </c:pt>
                <c:pt idx="5">
                  <c:v>Not Recorded / Field Left blank</c:v>
                </c:pt>
              </c:strCache>
            </c:strRef>
          </c:cat>
          <c:val>
            <c:numRef>
              <c:f>'Demographics Sum 17-18 &amp; 18-19'!$C$95:$C$100</c:f>
              <c:numCache>
                <c:formatCode>General</c:formatCode>
                <c:ptCount val="6"/>
                <c:pt idx="0">
                  <c:v>11126</c:v>
                </c:pt>
                <c:pt idx="1">
                  <c:v>958</c:v>
                </c:pt>
                <c:pt idx="2">
                  <c:v>24</c:v>
                </c:pt>
                <c:pt idx="3">
                  <c:v>131</c:v>
                </c:pt>
                <c:pt idx="4">
                  <c:v>85</c:v>
                </c:pt>
                <c:pt idx="5">
                  <c:v>295</c:v>
                </c:pt>
              </c:numCache>
            </c:numRef>
          </c:val>
          <c:extLst>
            <c:ext xmlns:c16="http://schemas.microsoft.com/office/drawing/2014/chart" uri="{C3380CC4-5D6E-409C-BE32-E72D297353CC}">
              <c16:uniqueId val="{00000001-D0C5-4353-877C-4451CF43E21B}"/>
            </c:ext>
          </c:extLst>
        </c:ser>
        <c:dLbls>
          <c:showLegendKey val="0"/>
          <c:showVal val="0"/>
          <c:showCatName val="0"/>
          <c:showSerName val="0"/>
          <c:showPercent val="0"/>
          <c:showBubbleSize val="0"/>
        </c:dLbls>
        <c:gapWidth val="115"/>
        <c:overlap val="-20"/>
        <c:axId val="864093600"/>
        <c:axId val="864091304"/>
      </c:barChart>
      <c:catAx>
        <c:axId val="86409360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4091304"/>
        <c:crosses val="autoZero"/>
        <c:auto val="1"/>
        <c:lblAlgn val="ctr"/>
        <c:lblOffset val="100"/>
        <c:noMultiLvlLbl val="0"/>
      </c:catAx>
      <c:valAx>
        <c:axId val="864091304"/>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4093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MHSA Clients Served by Sexual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'[2]MHSA Demographics 17-18 &amp; 18-19'!$B$114</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18-19'!$A$115:$A$123</c:f>
              <c:strCache>
                <c:ptCount val="9"/>
                <c:pt idx="0">
                  <c:v>Gay or Lesbian</c:v>
                </c:pt>
                <c:pt idx="1">
                  <c:v>Heterosexual or Straight</c:v>
                </c:pt>
                <c:pt idx="2">
                  <c:v>Bisexual</c:v>
                </c:pt>
                <c:pt idx="3">
                  <c:v>Questioning or unsure</c:v>
                </c:pt>
                <c:pt idx="4">
                  <c:v>Queer</c:v>
                </c:pt>
                <c:pt idx="5">
                  <c:v>Another Sexual Orientation</c:v>
                </c:pt>
                <c:pt idx="6">
                  <c:v>Declined to State</c:v>
                </c:pt>
                <c:pt idx="7">
                  <c:v>Not Applicable: Minor exempt from answering</c:v>
                </c:pt>
                <c:pt idx="8">
                  <c:v>Not Recorded / Field Left blank</c:v>
                </c:pt>
              </c:strCache>
            </c:strRef>
          </c:cat>
          <c:val>
            <c:numRef>
              <c:f>'[2]MHSA Demographics 17-18 &amp; 18-19'!$B$115:$B$123</c:f>
              <c:numCache>
                <c:formatCode>General</c:formatCode>
                <c:ptCount val="9"/>
                <c:pt idx="0">
                  <c:v>22</c:v>
                </c:pt>
                <c:pt idx="1">
                  <c:v>1266</c:v>
                </c:pt>
                <c:pt idx="2">
                  <c:v>21</c:v>
                </c:pt>
                <c:pt idx="3">
                  <c:v>13</c:v>
                </c:pt>
                <c:pt idx="4">
                  <c:v>7</c:v>
                </c:pt>
                <c:pt idx="5">
                  <c:v>7</c:v>
                </c:pt>
                <c:pt idx="6">
                  <c:v>67</c:v>
                </c:pt>
                <c:pt idx="7">
                  <c:v>0</c:v>
                </c:pt>
                <c:pt idx="8">
                  <c:v>4918</c:v>
                </c:pt>
              </c:numCache>
            </c:numRef>
          </c:val>
          <c:extLst>
            <c:ext xmlns:c16="http://schemas.microsoft.com/office/drawing/2014/chart" uri="{C3380CC4-5D6E-409C-BE32-E72D297353CC}">
              <c16:uniqueId val="{00000000-410B-405C-A456-AE31DE4CAD85}"/>
            </c:ext>
          </c:extLst>
        </c:ser>
        <c:ser>
          <c:idx val="1"/>
          <c:order val="1"/>
          <c:tx>
            <c:strRef>
              <c:f>'Demographics Sum 17-18 &amp; 18-19'!$C$114</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18-19'!$A$115:$A$123</c:f>
              <c:strCache>
                <c:ptCount val="8"/>
                <c:pt idx="0">
                  <c:v>Gay or Lesbian</c:v>
                </c:pt>
                <c:pt idx="1">
                  <c:v>Heterosexual or Straight</c:v>
                </c:pt>
                <c:pt idx="2">
                  <c:v>Bisexual</c:v>
                </c:pt>
                <c:pt idx="3">
                  <c:v>Questioning or unsure</c:v>
                </c:pt>
                <c:pt idx="4">
                  <c:v>Queer</c:v>
                </c:pt>
                <c:pt idx="5">
                  <c:v>Another Sexual Orientation</c:v>
                </c:pt>
                <c:pt idx="6">
                  <c:v>Declined to State</c:v>
                </c:pt>
                <c:pt idx="7">
                  <c:v>Not Applicable: Minor exempt from answering</c:v>
                </c:pt>
              </c:strCache>
            </c:strRef>
          </c:cat>
          <c:val>
            <c:numRef>
              <c:f>'Demographics Sum 17-18 &amp; 18-19'!$C$115:$C$123</c:f>
              <c:numCache>
                <c:formatCode>General</c:formatCode>
                <c:ptCount val="8"/>
                <c:pt idx="0">
                  <c:v>88</c:v>
                </c:pt>
                <c:pt idx="1">
                  <c:v>2231</c:v>
                </c:pt>
                <c:pt idx="2">
                  <c:v>63</c:v>
                </c:pt>
                <c:pt idx="3">
                  <c:v>37</c:v>
                </c:pt>
                <c:pt idx="4">
                  <c:v>19</c:v>
                </c:pt>
                <c:pt idx="5">
                  <c:v>48</c:v>
                </c:pt>
                <c:pt idx="6">
                  <c:v>240</c:v>
                </c:pt>
                <c:pt idx="7">
                  <c:v>3060</c:v>
                </c:pt>
              </c:numCache>
            </c:numRef>
          </c:val>
          <c:extLst>
            <c:ext xmlns:c16="http://schemas.microsoft.com/office/drawing/2014/chart" uri="{C3380CC4-5D6E-409C-BE32-E72D297353CC}">
              <c16:uniqueId val="{00000001-410B-405C-A456-AE31DE4CAD85}"/>
            </c:ext>
          </c:extLst>
        </c:ser>
        <c:dLbls>
          <c:showLegendKey val="0"/>
          <c:showVal val="0"/>
          <c:showCatName val="0"/>
          <c:showSerName val="0"/>
          <c:showPercent val="0"/>
          <c:showBubbleSize val="0"/>
        </c:dLbls>
        <c:gapWidth val="115"/>
        <c:overlap val="-20"/>
        <c:axId val="867288888"/>
        <c:axId val="867286592"/>
      </c:barChart>
      <c:catAx>
        <c:axId val="86728888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86592"/>
        <c:crosses val="autoZero"/>
        <c:auto val="1"/>
        <c:lblAlgn val="ctr"/>
        <c:lblOffset val="100"/>
        <c:noMultiLvlLbl val="0"/>
      </c:catAx>
      <c:valAx>
        <c:axId val="867286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88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MHSA Clients Served by Disability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'[2]MHSA Demographics 17-18 &amp; 18-19'!$B$134</c:f>
              <c:strCache>
                <c:ptCount val="1"/>
                <c:pt idx="0">
                  <c:v>2017-2018</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'[2]MHSA Demographics 17-18 &amp; 18-19'!$A$135:$A$145</c:f>
              <c:strCache>
                <c:ptCount val="11"/>
                <c:pt idx="0">
                  <c:v>Disability Indicated</c:v>
                </c:pt>
                <c:pt idx="1">
                  <c:v>Difficulty seeing</c:v>
                </c:pt>
                <c:pt idx="2">
                  <c:v>Difficulty hearing or having speech understood</c:v>
                </c:pt>
                <c:pt idx="3">
                  <c:v>Other communication issue</c:v>
                </c:pt>
                <c:pt idx="4">
                  <c:v>Mental: Not including mental illness (including learning / developmental disabilities or dementia)</c:v>
                </c:pt>
                <c:pt idx="5">
                  <c:v>Physical or Mobility Issue</c:v>
                </c:pt>
                <c:pt idx="6">
                  <c:v>Chronic Health Condition </c:v>
                </c:pt>
                <c:pt idx="7">
                  <c:v>Other disability</c:v>
                </c:pt>
                <c:pt idx="8">
                  <c:v>No Disability</c:v>
                </c:pt>
                <c:pt idx="9">
                  <c:v>Declined to state</c:v>
                </c:pt>
                <c:pt idx="10">
                  <c:v>Not Recorded / Field Left blank</c:v>
                </c:pt>
              </c:strCache>
            </c:strRef>
          </c:cat>
          <c:val>
            <c:numRef>
              <c:f>'[2]MHSA Demographics 17-18 &amp; 18-19'!$B$135:$B$145</c:f>
              <c:numCache>
                <c:formatCode>General</c:formatCode>
                <c:ptCount val="11"/>
                <c:pt idx="0">
                  <c:v>517</c:v>
                </c:pt>
                <c:pt idx="1">
                  <c:v>19</c:v>
                </c:pt>
                <c:pt idx="2">
                  <c:v>37</c:v>
                </c:pt>
                <c:pt idx="3">
                  <c:v>27</c:v>
                </c:pt>
                <c:pt idx="4">
                  <c:v>100</c:v>
                </c:pt>
                <c:pt idx="5">
                  <c:v>102</c:v>
                </c:pt>
                <c:pt idx="6">
                  <c:v>174</c:v>
                </c:pt>
                <c:pt idx="7">
                  <c:v>107</c:v>
                </c:pt>
                <c:pt idx="8">
                  <c:v>2099</c:v>
                </c:pt>
                <c:pt idx="9">
                  <c:v>74</c:v>
                </c:pt>
                <c:pt idx="10">
                  <c:v>5321</c:v>
                </c:pt>
              </c:numCache>
            </c:numRef>
          </c:val>
          <c:extLst>
            <c:ext xmlns:c16="http://schemas.microsoft.com/office/drawing/2014/chart" uri="{C3380CC4-5D6E-409C-BE32-E72D297353CC}">
              <c16:uniqueId val="{00000000-7C32-403E-908E-9F4CFC6C0EC0}"/>
            </c:ext>
          </c:extLst>
        </c:ser>
        <c:ser>
          <c:idx val="1"/>
          <c:order val="1"/>
          <c:tx>
            <c:strRef>
              <c:f>'Demographics Sum 17-18 &amp; 18-19'!$C$134</c:f>
              <c:strCache>
                <c:ptCount val="1"/>
                <c:pt idx="0">
                  <c:v>2018-2019</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1.4537900010972963E-2"/>
                  <c:y val="-4.42967730324036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32-403E-908E-9F4CFC6C0EC0}"/>
                </c:ext>
              </c:extLst>
            </c:dLbl>
            <c:dLbl>
              <c:idx val="4"/>
              <c:layout>
                <c:manualLayout>
                  <c:x val="1.2461057152262507E-2"/>
                  <c:y val="-1.328903190972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32-403E-908E-9F4CFC6C0EC0}"/>
                </c:ext>
              </c:extLst>
            </c:dLbl>
            <c:dLbl>
              <c:idx val="7"/>
              <c:layout>
                <c:manualLayout>
                  <c:x val="-1.0384214293552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32-403E-908E-9F4CFC6C0E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'Demographics Sum 17-18 &amp; 18-19'!$A$135:$A$145</c:f>
              <c:strCache>
                <c:ptCount val="10"/>
                <c:pt idx="0">
                  <c:v>Disability Indicated</c:v>
                </c:pt>
                <c:pt idx="1">
                  <c:v>Difficulty seeing</c:v>
                </c:pt>
                <c:pt idx="2">
                  <c:v>Difficulty hearing or having speech understood</c:v>
                </c:pt>
                <c:pt idx="3">
                  <c:v>Other communication issue</c:v>
                </c:pt>
                <c:pt idx="4">
                  <c:v>Mental: Not including mental illness (including learning / developmental disabilities or dementia)</c:v>
                </c:pt>
                <c:pt idx="5">
                  <c:v>Physical or Mobility Issue</c:v>
                </c:pt>
                <c:pt idx="6">
                  <c:v>Chronic Health Condition </c:v>
                </c:pt>
                <c:pt idx="7">
                  <c:v>Other disability</c:v>
                </c:pt>
                <c:pt idx="8">
                  <c:v>No Disability</c:v>
                </c:pt>
                <c:pt idx="9">
                  <c:v>Declined to state</c:v>
                </c:pt>
              </c:strCache>
            </c:strRef>
          </c:cat>
          <c:val>
            <c:numRef>
              <c:f>'Demographics Sum 17-18 &amp; 18-19'!$C$135:$C$145</c:f>
              <c:numCache>
                <c:formatCode>General</c:formatCode>
                <c:ptCount val="10"/>
                <c:pt idx="0">
                  <c:v>1310</c:v>
                </c:pt>
                <c:pt idx="1">
                  <c:v>92</c:v>
                </c:pt>
                <c:pt idx="2">
                  <c:v>162</c:v>
                </c:pt>
                <c:pt idx="3">
                  <c:v>41</c:v>
                </c:pt>
                <c:pt idx="4">
                  <c:v>133</c:v>
                </c:pt>
                <c:pt idx="5">
                  <c:v>363</c:v>
                </c:pt>
                <c:pt idx="6">
                  <c:v>338</c:v>
                </c:pt>
                <c:pt idx="7">
                  <c:v>708</c:v>
                </c:pt>
                <c:pt idx="8">
                  <c:v>3646</c:v>
                </c:pt>
                <c:pt idx="9">
                  <c:v>281</c:v>
                </c:pt>
              </c:numCache>
            </c:numRef>
          </c:val>
          <c:extLst>
            <c:ext xmlns:c16="http://schemas.microsoft.com/office/drawing/2014/chart" uri="{C3380CC4-5D6E-409C-BE32-E72D297353CC}">
              <c16:uniqueId val="{00000004-7C32-403E-908E-9F4CFC6C0EC0}"/>
            </c:ext>
          </c:extLst>
        </c:ser>
        <c:dLbls>
          <c:showLegendKey val="0"/>
          <c:showVal val="1"/>
          <c:showCatName val="0"/>
          <c:showSerName val="0"/>
          <c:showPercent val="0"/>
          <c:showBubbleSize val="0"/>
        </c:dLbls>
        <c:gapWidth val="65"/>
        <c:shape val="box"/>
        <c:axId val="782654512"/>
        <c:axId val="782655168"/>
        <c:axId val="0"/>
      </c:bar3DChart>
      <c:catAx>
        <c:axId val="7826545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782655168"/>
        <c:crosses val="autoZero"/>
        <c:auto val="1"/>
        <c:lblAlgn val="ctr"/>
        <c:lblOffset val="100"/>
        <c:noMultiLvlLbl val="0"/>
      </c:catAx>
      <c:valAx>
        <c:axId val="78265516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8265451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MHSA Clients Served by Veterans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'[2]MHSA Demographics 17-18 &amp; 18-19'!$B$155</c:f>
              <c:strCache>
                <c:ptCount val="1"/>
                <c:pt idx="0">
                  <c:v>2017-2018</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'[2]MHSA Demographics 17-18 &amp; 18-19'!$A$156:$A$160</c:f>
              <c:strCache>
                <c:ptCount val="5"/>
                <c:pt idx="0">
                  <c:v>Veteran</c:v>
                </c:pt>
                <c:pt idx="1">
                  <c:v>Non-Veteran</c:v>
                </c:pt>
                <c:pt idx="2">
                  <c:v>Declined to state</c:v>
                </c:pt>
                <c:pt idx="3">
                  <c:v>Not Applicable: Minor exempt from answering</c:v>
                </c:pt>
                <c:pt idx="4">
                  <c:v>Not Recorded / Field Left blank</c:v>
                </c:pt>
              </c:strCache>
            </c:strRef>
          </c:cat>
          <c:val>
            <c:numRef>
              <c:f>'[2]MHSA Demographics 17-18 &amp; 18-19'!$B$156:$B$160</c:f>
              <c:numCache>
                <c:formatCode>General</c:formatCode>
                <c:ptCount val="5"/>
                <c:pt idx="0">
                  <c:v>60</c:v>
                </c:pt>
                <c:pt idx="1">
                  <c:v>4892</c:v>
                </c:pt>
                <c:pt idx="2">
                  <c:v>14</c:v>
                </c:pt>
                <c:pt idx="3">
                  <c:v>1</c:v>
                </c:pt>
                <c:pt idx="4">
                  <c:v>1829</c:v>
                </c:pt>
              </c:numCache>
            </c:numRef>
          </c:val>
          <c:extLst>
            <c:ext xmlns:c16="http://schemas.microsoft.com/office/drawing/2014/chart" uri="{C3380CC4-5D6E-409C-BE32-E72D297353CC}">
              <c16:uniqueId val="{00000000-9488-444A-A105-DBE06A41100A}"/>
            </c:ext>
          </c:extLst>
        </c:ser>
        <c:ser>
          <c:idx val="1"/>
          <c:order val="1"/>
          <c:tx>
            <c:strRef>
              <c:f>'Demographics Sum 17-18 &amp; 18-19'!$C$155</c:f>
              <c:strCache>
                <c:ptCount val="1"/>
                <c:pt idx="0">
                  <c:v>2018-2019</c:v>
                </c:pt>
              </c:strCache>
            </c:strRef>
          </c:tx>
          <c:spPr>
            <a:solidFill>
              <a:schemeClr val="accent2"/>
            </a:solidFill>
            <a:ln>
              <a:noFill/>
            </a:ln>
            <a:effectLst/>
            <a:sp3d/>
          </c:spPr>
          <c:invertIfNegative val="0"/>
          <c:dLbls>
            <c:dLbl>
              <c:idx val="1"/>
              <c:layout>
                <c:manualLayout>
                  <c:x val="1.8691585728393686E-2"/>
                  <c:y val="-8.97867247146098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88-444A-A105-DBE06A4110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 Sum 17-18 &amp; 18-19'!$A$156:$A$160</c:f>
              <c:strCache>
                <c:ptCount val="4"/>
                <c:pt idx="0">
                  <c:v>Veteran</c:v>
                </c:pt>
                <c:pt idx="1">
                  <c:v>Non-Veteran</c:v>
                </c:pt>
                <c:pt idx="2">
                  <c:v>Declined to state</c:v>
                </c:pt>
                <c:pt idx="3">
                  <c:v>Not Applicable: Minor exempt from answering</c:v>
                </c:pt>
              </c:strCache>
            </c:strRef>
          </c:cat>
          <c:val>
            <c:numRef>
              <c:f>'Demographics Sum 17-18 &amp; 18-19'!$C$156:$C$160</c:f>
              <c:numCache>
                <c:formatCode>General</c:formatCode>
                <c:ptCount val="4"/>
                <c:pt idx="0">
                  <c:v>219</c:v>
                </c:pt>
                <c:pt idx="1">
                  <c:v>2415</c:v>
                </c:pt>
                <c:pt idx="2">
                  <c:v>103</c:v>
                </c:pt>
                <c:pt idx="3">
                  <c:v>3299</c:v>
                </c:pt>
              </c:numCache>
            </c:numRef>
          </c:val>
          <c:extLst>
            <c:ext xmlns:c16="http://schemas.microsoft.com/office/drawing/2014/chart" uri="{C3380CC4-5D6E-409C-BE32-E72D297353CC}">
              <c16:uniqueId val="{00000002-9488-444A-A105-DBE06A41100A}"/>
            </c:ext>
          </c:extLst>
        </c:ser>
        <c:dLbls>
          <c:showLegendKey val="0"/>
          <c:showVal val="1"/>
          <c:showCatName val="0"/>
          <c:showSerName val="0"/>
          <c:showPercent val="0"/>
          <c:showBubbleSize val="0"/>
        </c:dLbls>
        <c:gapWidth val="150"/>
        <c:shape val="box"/>
        <c:axId val="566384896"/>
        <c:axId val="566390144"/>
        <c:axId val="0"/>
      </c:bar3DChart>
      <c:catAx>
        <c:axId val="566384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390144"/>
        <c:crosses val="autoZero"/>
        <c:auto val="1"/>
        <c:lblAlgn val="ctr"/>
        <c:lblOffset val="100"/>
        <c:noMultiLvlLbl val="0"/>
      </c:catAx>
      <c:valAx>
        <c:axId val="566390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38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MHSA Clients Served by Sex Assigned at Birth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'[2]MHSA Demographics 17-18 &amp; 18-19'!$B$174</c:f>
              <c:strCache>
                <c:ptCount val="1"/>
                <c:pt idx="0">
                  <c:v>2017-2018</c:v>
                </c:pt>
              </c:strCache>
            </c:strRef>
          </c:tx>
          <c:spPr>
            <a:solidFill>
              <a:schemeClr val="accent1"/>
            </a:solidFill>
            <a:ln>
              <a:noFill/>
            </a:ln>
            <a:effectLst/>
            <a:sp3d/>
          </c:spPr>
          <c:invertIfNegative val="0"/>
          <c:cat>
            <c:strRef>
              <c:f>'[2]MHSA Demographics 17-18 &amp; 18-19'!$A$175:$A$178</c:f>
              <c:strCache>
                <c:ptCount val="4"/>
                <c:pt idx="0">
                  <c:v>Males</c:v>
                </c:pt>
                <c:pt idx="1">
                  <c:v>Females</c:v>
                </c:pt>
                <c:pt idx="2">
                  <c:v>Declined to State</c:v>
                </c:pt>
                <c:pt idx="3">
                  <c:v>Not Recorded / Field Left blank </c:v>
                </c:pt>
              </c:strCache>
            </c:strRef>
          </c:cat>
          <c:val>
            <c:numRef>
              <c:f>'[2]MHSA Demographics 17-18 &amp; 18-19'!$B$175:$B$178</c:f>
              <c:numCache>
                <c:formatCode>General</c:formatCode>
                <c:ptCount val="4"/>
                <c:pt idx="0">
                  <c:v>3157</c:v>
                </c:pt>
                <c:pt idx="1">
                  <c:v>2789</c:v>
                </c:pt>
                <c:pt idx="2">
                  <c:v>10</c:v>
                </c:pt>
                <c:pt idx="3">
                  <c:v>850</c:v>
                </c:pt>
              </c:numCache>
            </c:numRef>
          </c:val>
          <c:extLst>
            <c:ext xmlns:c16="http://schemas.microsoft.com/office/drawing/2014/chart" uri="{C3380CC4-5D6E-409C-BE32-E72D297353CC}">
              <c16:uniqueId val="{00000000-CE41-4958-8407-D22A1D1540F9}"/>
            </c:ext>
          </c:extLst>
        </c:ser>
        <c:ser>
          <c:idx val="1"/>
          <c:order val="1"/>
          <c:tx>
            <c:strRef>
              <c:f>'Demographics Sum 17-18 &amp; 18-19'!$C$174</c:f>
              <c:strCache>
                <c:ptCount val="1"/>
                <c:pt idx="0">
                  <c:v>2018-2019</c:v>
                </c:pt>
              </c:strCache>
            </c:strRef>
          </c:tx>
          <c:spPr>
            <a:solidFill>
              <a:schemeClr val="accent2"/>
            </a:solidFill>
            <a:ln>
              <a:noFill/>
            </a:ln>
            <a:effectLst/>
            <a:sp3d/>
          </c:spPr>
          <c:invertIfNegative val="0"/>
          <c:cat>
            <c:strRef>
              <c:f>'Demographics Sum 17-18 &amp; 18-19'!$A$175:$A$178</c:f>
              <c:strCache>
                <c:ptCount val="4"/>
                <c:pt idx="0">
                  <c:v>Males</c:v>
                </c:pt>
                <c:pt idx="1">
                  <c:v>Females</c:v>
                </c:pt>
                <c:pt idx="2">
                  <c:v>Declined to State</c:v>
                </c:pt>
                <c:pt idx="3">
                  <c:v>Not Recorded / Field Left blank </c:v>
                </c:pt>
              </c:strCache>
            </c:strRef>
          </c:cat>
          <c:val>
            <c:numRef>
              <c:f>'Demographics Sum 17-18 &amp; 18-19'!$C$175:$C$178</c:f>
              <c:numCache>
                <c:formatCode>General</c:formatCode>
                <c:ptCount val="4"/>
                <c:pt idx="0">
                  <c:v>5384</c:v>
                </c:pt>
                <c:pt idx="1">
                  <c:v>5203</c:v>
                </c:pt>
                <c:pt idx="2">
                  <c:v>91</c:v>
                </c:pt>
                <c:pt idx="3">
                  <c:v>1858</c:v>
                </c:pt>
              </c:numCache>
            </c:numRef>
          </c:val>
          <c:extLst>
            <c:ext xmlns:c16="http://schemas.microsoft.com/office/drawing/2014/chart" uri="{C3380CC4-5D6E-409C-BE32-E72D297353CC}">
              <c16:uniqueId val="{00000001-CE41-4958-8407-D22A1D1540F9}"/>
            </c:ext>
          </c:extLst>
        </c:ser>
        <c:dLbls>
          <c:showLegendKey val="0"/>
          <c:showVal val="0"/>
          <c:showCatName val="0"/>
          <c:showSerName val="0"/>
          <c:showPercent val="0"/>
          <c:showBubbleSize val="0"/>
        </c:dLbls>
        <c:gapWidth val="150"/>
        <c:shape val="box"/>
        <c:axId val="608978392"/>
        <c:axId val="608979704"/>
        <c:axId val="0"/>
      </c:bar3DChart>
      <c:catAx>
        <c:axId val="6089783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979704"/>
        <c:crosses val="autoZero"/>
        <c:auto val="1"/>
        <c:lblAlgn val="ctr"/>
        <c:lblOffset val="100"/>
        <c:noMultiLvlLbl val="0"/>
      </c:catAx>
      <c:valAx>
        <c:axId val="608979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97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MHSA Clients Served by Gender Identity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0"/>
          <c:order val="0"/>
          <c:tx>
            <c:strRef>
              <c:f>'[2]MHSA Demographics 17-18 &amp; 18-19'!$B$196</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18-19'!$A$197:$A$205</c:f>
              <c:strCache>
                <c:ptCount val="9"/>
                <c:pt idx="0">
                  <c:v>Male</c:v>
                </c:pt>
                <c:pt idx="1">
                  <c:v>Female</c:v>
                </c:pt>
                <c:pt idx="2">
                  <c:v>Transgender</c:v>
                </c:pt>
                <c:pt idx="3">
                  <c:v>Genderqueer</c:v>
                </c:pt>
                <c:pt idx="4">
                  <c:v>Questioning or unsure of gender identity</c:v>
                </c:pt>
                <c:pt idx="5">
                  <c:v>Another Gender Identity</c:v>
                </c:pt>
                <c:pt idx="6">
                  <c:v>Not Applicable: Minor exempt from answering this question</c:v>
                </c:pt>
                <c:pt idx="7">
                  <c:v>Declined to State </c:v>
                </c:pt>
                <c:pt idx="8">
                  <c:v>Not Recorded / Field Left blank </c:v>
                </c:pt>
              </c:strCache>
            </c:strRef>
          </c:cat>
          <c:val>
            <c:numRef>
              <c:f>'[2]MHSA Demographics 17-18 &amp; 18-19'!$B$197:$B$205</c:f>
              <c:numCache>
                <c:formatCode>General</c:formatCode>
                <c:ptCount val="9"/>
                <c:pt idx="0">
                  <c:v>2094</c:v>
                </c:pt>
                <c:pt idx="1">
                  <c:v>2006</c:v>
                </c:pt>
                <c:pt idx="2">
                  <c:v>14</c:v>
                </c:pt>
                <c:pt idx="3">
                  <c:v>0</c:v>
                </c:pt>
                <c:pt idx="4">
                  <c:v>5</c:v>
                </c:pt>
                <c:pt idx="5">
                  <c:v>3</c:v>
                </c:pt>
                <c:pt idx="6">
                  <c:v>0</c:v>
                </c:pt>
                <c:pt idx="7">
                  <c:v>11</c:v>
                </c:pt>
                <c:pt idx="8">
                  <c:v>1060</c:v>
                </c:pt>
              </c:numCache>
            </c:numRef>
          </c:val>
          <c:extLst>
            <c:ext xmlns:c16="http://schemas.microsoft.com/office/drawing/2014/chart" uri="{C3380CC4-5D6E-409C-BE32-E72D297353CC}">
              <c16:uniqueId val="{00000000-85F4-411F-95E9-91CAA08FC41D}"/>
            </c:ext>
          </c:extLst>
        </c:ser>
        <c:ser>
          <c:idx val="1"/>
          <c:order val="1"/>
          <c:tx>
            <c:strRef>
              <c:f>'Demographics Sum 17-18 &amp; 18-19'!$C$196</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18-19'!$A$197:$A$205</c:f>
              <c:strCache>
                <c:ptCount val="9"/>
                <c:pt idx="0">
                  <c:v>Male</c:v>
                </c:pt>
                <c:pt idx="1">
                  <c:v>Female</c:v>
                </c:pt>
                <c:pt idx="2">
                  <c:v>Transgender</c:v>
                </c:pt>
                <c:pt idx="3">
                  <c:v>Genderqueer</c:v>
                </c:pt>
                <c:pt idx="4">
                  <c:v>Questioning or unsure of gender identity</c:v>
                </c:pt>
                <c:pt idx="5">
                  <c:v>Another Gender Identity</c:v>
                </c:pt>
                <c:pt idx="6">
                  <c:v>Not Applicable: Minor exempt from answering this question</c:v>
                </c:pt>
                <c:pt idx="7">
                  <c:v>Declined to State </c:v>
                </c:pt>
                <c:pt idx="8">
                  <c:v>Not Recorded / Field Left blank </c:v>
                </c:pt>
              </c:strCache>
            </c:strRef>
          </c:cat>
          <c:val>
            <c:numRef>
              <c:f>'Demographics Sum 17-18 &amp; 18-19'!$C$197:$C$205</c:f>
              <c:numCache>
                <c:formatCode>General</c:formatCode>
                <c:ptCount val="9"/>
                <c:pt idx="0">
                  <c:v>3973</c:v>
                </c:pt>
                <c:pt idx="1">
                  <c:v>3769</c:v>
                </c:pt>
                <c:pt idx="2">
                  <c:v>65</c:v>
                </c:pt>
                <c:pt idx="3">
                  <c:v>3</c:v>
                </c:pt>
                <c:pt idx="4">
                  <c:v>44</c:v>
                </c:pt>
                <c:pt idx="5">
                  <c:v>4</c:v>
                </c:pt>
                <c:pt idx="6">
                  <c:v>2845</c:v>
                </c:pt>
                <c:pt idx="7">
                  <c:v>81</c:v>
                </c:pt>
                <c:pt idx="8">
                  <c:v>110</c:v>
                </c:pt>
              </c:numCache>
            </c:numRef>
          </c:val>
          <c:extLst>
            <c:ext xmlns:c16="http://schemas.microsoft.com/office/drawing/2014/chart" uri="{C3380CC4-5D6E-409C-BE32-E72D297353CC}">
              <c16:uniqueId val="{00000001-85F4-411F-95E9-91CAA08FC41D}"/>
            </c:ext>
          </c:extLst>
        </c:ser>
        <c:dLbls>
          <c:showLegendKey val="0"/>
          <c:showVal val="0"/>
          <c:showCatName val="0"/>
          <c:showSerName val="0"/>
          <c:showPercent val="0"/>
          <c:showBubbleSize val="0"/>
        </c:dLbls>
        <c:gapWidth val="115"/>
        <c:overlap val="-20"/>
        <c:axId val="865332144"/>
        <c:axId val="865325256"/>
      </c:barChart>
      <c:catAx>
        <c:axId val="865332144"/>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5325256"/>
        <c:crosses val="autoZero"/>
        <c:auto val="1"/>
        <c:lblAlgn val="ctr"/>
        <c:lblOffset val="100"/>
        <c:noMultiLvlLbl val="0"/>
      </c:catAx>
      <c:valAx>
        <c:axId val="865325256"/>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533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MHSA Clients' Relationship to Mental Health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'[2]MHSA Demographics 17-18 &amp; 18-19'!$B$218</c:f>
              <c:strCache>
                <c:ptCount val="1"/>
                <c:pt idx="0">
                  <c:v>2017-2018</c:v>
                </c:pt>
              </c:strCache>
            </c:strRef>
          </c:tx>
          <c:spPr>
            <a:solidFill>
              <a:schemeClr val="accent1"/>
            </a:solidFill>
            <a:ln>
              <a:noFill/>
            </a:ln>
            <a:effectLst/>
          </c:spPr>
          <c:invertIfNegative val="0"/>
          <c:cat>
            <c:strRef>
              <c:f>'[2]MHSA Demographics 17-18 &amp; 18-19'!$A$219:$A$222</c:f>
              <c:strCache>
                <c:ptCount val="4"/>
                <c:pt idx="0">
                  <c:v>Mental Health Client / Consumer</c:v>
                </c:pt>
                <c:pt idx="1">
                  <c:v>Family Member of Mental Health Client / Consumer</c:v>
                </c:pt>
                <c:pt idx="2">
                  <c:v>Not Applicable</c:v>
                </c:pt>
                <c:pt idx="3">
                  <c:v>Prefer Not to Answer</c:v>
                </c:pt>
              </c:strCache>
            </c:strRef>
          </c:cat>
          <c:val>
            <c:numRef>
              <c:f>'[2]MHSA Demographics 17-18 &amp; 18-19'!$B$219:$B$222</c:f>
              <c:numCache>
                <c:formatCode>General</c:formatCode>
                <c:ptCount val="4"/>
              </c:numCache>
            </c:numRef>
          </c:val>
          <c:extLst>
            <c:ext xmlns:c16="http://schemas.microsoft.com/office/drawing/2014/chart" uri="{C3380CC4-5D6E-409C-BE32-E72D297353CC}">
              <c16:uniqueId val="{00000000-9507-40B8-B83F-42BADC2B7EAA}"/>
            </c:ext>
          </c:extLst>
        </c:ser>
        <c:ser>
          <c:idx val="1"/>
          <c:order val="1"/>
          <c:tx>
            <c:strRef>
              <c:f>'Demographics Sum 17-18 &amp; 18-19'!$C$218</c:f>
              <c:strCache>
                <c:ptCount val="1"/>
                <c:pt idx="0">
                  <c:v>2018-2019</c:v>
                </c:pt>
              </c:strCache>
            </c:strRef>
          </c:tx>
          <c:spPr>
            <a:solidFill>
              <a:schemeClr val="accent2"/>
            </a:solidFill>
            <a:ln>
              <a:noFill/>
            </a:ln>
            <a:effectLst/>
          </c:spPr>
          <c:invertIfNegative val="0"/>
          <c:cat>
            <c:strRef>
              <c:f>'Demographics Sum 17-18 &amp; 18-19'!$A$219:$A$222</c:f>
              <c:strCache>
                <c:ptCount val="4"/>
                <c:pt idx="0">
                  <c:v>Mental Health Client / Consumer</c:v>
                </c:pt>
                <c:pt idx="1">
                  <c:v>Family Member of Mental Health Client / Consumer</c:v>
                </c:pt>
                <c:pt idx="2">
                  <c:v>Not Applicable</c:v>
                </c:pt>
                <c:pt idx="3">
                  <c:v>Prefer Not to Answer</c:v>
                </c:pt>
              </c:strCache>
            </c:strRef>
          </c:cat>
          <c:val>
            <c:numRef>
              <c:f>'Demographics Sum 17-18 &amp; 18-19'!$C$219:$C$222</c:f>
              <c:numCache>
                <c:formatCode>General</c:formatCode>
                <c:ptCount val="4"/>
                <c:pt idx="0">
                  <c:v>1158</c:v>
                </c:pt>
                <c:pt idx="1">
                  <c:v>449</c:v>
                </c:pt>
                <c:pt idx="2">
                  <c:v>2333</c:v>
                </c:pt>
                <c:pt idx="3">
                  <c:v>1383</c:v>
                </c:pt>
              </c:numCache>
            </c:numRef>
          </c:val>
          <c:extLst>
            <c:ext xmlns:c16="http://schemas.microsoft.com/office/drawing/2014/chart" uri="{C3380CC4-5D6E-409C-BE32-E72D297353CC}">
              <c16:uniqueId val="{00000001-9507-40B8-B83F-42BADC2B7EAA}"/>
            </c:ext>
          </c:extLst>
        </c:ser>
        <c:dLbls>
          <c:showLegendKey val="0"/>
          <c:showVal val="0"/>
          <c:showCatName val="0"/>
          <c:showSerName val="0"/>
          <c:showPercent val="0"/>
          <c:showBubbleSize val="0"/>
        </c:dLbls>
        <c:gapWidth val="182"/>
        <c:axId val="864771000"/>
        <c:axId val="864767720"/>
      </c:barChart>
      <c:catAx>
        <c:axId val="864771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67720"/>
        <c:crosses val="autoZero"/>
        <c:auto val="1"/>
        <c:lblAlgn val="ctr"/>
        <c:lblOffset val="100"/>
        <c:noMultiLvlLbl val="0"/>
      </c:catAx>
      <c:valAx>
        <c:axId val="864767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7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MHSA Clients Served by Place of Residence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'[2]MHSA Demographics 17-18 &amp; 18-19'!$B$238</c:f>
              <c:strCache>
                <c:ptCount val="1"/>
                <c:pt idx="0">
                  <c:v>2017-2018</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'[2]MHSA Demographics 17-18 &amp; 18-19'!$A$239:$A$256</c:f>
              <c:strCache>
                <c:ptCount val="18"/>
                <c:pt idx="0">
                  <c:v>Brooks</c:v>
                </c:pt>
                <c:pt idx="1">
                  <c:v>Clarksburg</c:v>
                </c:pt>
                <c:pt idx="2">
                  <c:v>Davis</c:v>
                </c:pt>
                <c:pt idx="3">
                  <c:v>Dunnigan</c:v>
                </c:pt>
                <c:pt idx="4">
                  <c:v>Esparto</c:v>
                </c:pt>
                <c:pt idx="5">
                  <c:v>Guinda</c:v>
                </c:pt>
                <c:pt idx="6">
                  <c:v>Knights Landing</c:v>
                </c:pt>
                <c:pt idx="7">
                  <c:v>Madison</c:v>
                </c:pt>
                <c:pt idx="8">
                  <c:v>Sacramento (Board and Care)</c:v>
                </c:pt>
                <c:pt idx="9">
                  <c:v>West Sacramento</c:v>
                </c:pt>
                <c:pt idx="10">
                  <c:v>Winters</c:v>
                </c:pt>
                <c:pt idx="11">
                  <c:v>Woodland</c:v>
                </c:pt>
                <c:pt idx="12">
                  <c:v>Yolo</c:v>
                </c:pt>
                <c:pt idx="13">
                  <c:v>Yolo County Unincorporated areas</c:v>
                </c:pt>
                <c:pt idx="14">
                  <c:v>Homeless</c:v>
                </c:pt>
                <c:pt idx="15">
                  <c:v>Out of County</c:v>
                </c:pt>
                <c:pt idx="16">
                  <c:v>Declined to State</c:v>
                </c:pt>
                <c:pt idx="17">
                  <c:v>Not Recorded / Field Left blank </c:v>
                </c:pt>
              </c:strCache>
            </c:strRef>
          </c:cat>
          <c:val>
            <c:numRef>
              <c:f>'[2]MHSA Demographics 17-18 &amp; 18-19'!$B$239:$B$256</c:f>
              <c:numCache>
                <c:formatCode>General</c:formatCode>
                <c:ptCount val="18"/>
                <c:pt idx="0">
                  <c:v>0</c:v>
                </c:pt>
                <c:pt idx="1">
                  <c:v>0</c:v>
                </c:pt>
                <c:pt idx="2">
                  <c:v>1571</c:v>
                </c:pt>
                <c:pt idx="3">
                  <c:v>0</c:v>
                </c:pt>
                <c:pt idx="4">
                  <c:v>724</c:v>
                </c:pt>
                <c:pt idx="5">
                  <c:v>0</c:v>
                </c:pt>
                <c:pt idx="6">
                  <c:v>2</c:v>
                </c:pt>
                <c:pt idx="7">
                  <c:v>0</c:v>
                </c:pt>
                <c:pt idx="8">
                  <c:v>175</c:v>
                </c:pt>
                <c:pt idx="9">
                  <c:v>2044</c:v>
                </c:pt>
                <c:pt idx="10">
                  <c:v>462</c:v>
                </c:pt>
                <c:pt idx="11">
                  <c:v>1156</c:v>
                </c:pt>
                <c:pt idx="12">
                  <c:v>0</c:v>
                </c:pt>
                <c:pt idx="13">
                  <c:v>0</c:v>
                </c:pt>
                <c:pt idx="14">
                  <c:v>0</c:v>
                </c:pt>
                <c:pt idx="15">
                  <c:v>0</c:v>
                </c:pt>
                <c:pt idx="16">
                  <c:v>207</c:v>
                </c:pt>
                <c:pt idx="17">
                  <c:v>270</c:v>
                </c:pt>
              </c:numCache>
            </c:numRef>
          </c:val>
          <c:extLst>
            <c:ext xmlns:c16="http://schemas.microsoft.com/office/drawing/2014/chart" uri="{C3380CC4-5D6E-409C-BE32-E72D297353CC}">
              <c16:uniqueId val="{00000000-7A3B-42D7-9689-826DFC2D1A3A}"/>
            </c:ext>
          </c:extLst>
        </c:ser>
        <c:ser>
          <c:idx val="1"/>
          <c:order val="1"/>
          <c:tx>
            <c:strRef>
              <c:f>'Demographics Sum 17-18 &amp; 18-19'!$C$238</c:f>
              <c:strCache>
                <c:ptCount val="1"/>
                <c:pt idx="0">
                  <c:v>2018-2019</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'Demographics Sum 17-18 &amp; 18-19'!$A$239:$A$256</c:f>
              <c:strCache>
                <c:ptCount val="17"/>
                <c:pt idx="0">
                  <c:v>Brooks</c:v>
                </c:pt>
                <c:pt idx="1">
                  <c:v>Clarksburg</c:v>
                </c:pt>
                <c:pt idx="2">
                  <c:v>Davis</c:v>
                </c:pt>
                <c:pt idx="3">
                  <c:v>Dunnigan</c:v>
                </c:pt>
                <c:pt idx="4">
                  <c:v>Esparto</c:v>
                </c:pt>
                <c:pt idx="5">
                  <c:v>Guinda</c:v>
                </c:pt>
                <c:pt idx="6">
                  <c:v>Knights Landing</c:v>
                </c:pt>
                <c:pt idx="7">
                  <c:v>Madison</c:v>
                </c:pt>
                <c:pt idx="8">
                  <c:v>Sacramento (Board and Care)</c:v>
                </c:pt>
                <c:pt idx="9">
                  <c:v>West Sacramento</c:v>
                </c:pt>
                <c:pt idx="10">
                  <c:v>Winters</c:v>
                </c:pt>
                <c:pt idx="11">
                  <c:v>Woodland</c:v>
                </c:pt>
                <c:pt idx="12">
                  <c:v>Yolo</c:v>
                </c:pt>
                <c:pt idx="13">
                  <c:v>Yolo County Unincorporated areas</c:v>
                </c:pt>
                <c:pt idx="14">
                  <c:v>Homeless</c:v>
                </c:pt>
                <c:pt idx="15">
                  <c:v>Out of County</c:v>
                </c:pt>
                <c:pt idx="16">
                  <c:v>Declined to State</c:v>
                </c:pt>
              </c:strCache>
            </c:strRef>
          </c:cat>
          <c:val>
            <c:numRef>
              <c:f>'Demographics Sum 17-18 &amp; 18-19'!$C$239:$C$256</c:f>
              <c:numCache>
                <c:formatCode>General</c:formatCode>
                <c:ptCount val="17"/>
                <c:pt idx="0">
                  <c:v>22</c:v>
                </c:pt>
                <c:pt idx="1">
                  <c:v>50</c:v>
                </c:pt>
                <c:pt idx="2">
                  <c:v>1094</c:v>
                </c:pt>
                <c:pt idx="3">
                  <c:v>13</c:v>
                </c:pt>
                <c:pt idx="4">
                  <c:v>410</c:v>
                </c:pt>
                <c:pt idx="5">
                  <c:v>15</c:v>
                </c:pt>
                <c:pt idx="6">
                  <c:v>28</c:v>
                </c:pt>
                <c:pt idx="7">
                  <c:v>71</c:v>
                </c:pt>
                <c:pt idx="8">
                  <c:v>83</c:v>
                </c:pt>
                <c:pt idx="9">
                  <c:v>1495</c:v>
                </c:pt>
                <c:pt idx="10">
                  <c:v>324</c:v>
                </c:pt>
                <c:pt idx="11">
                  <c:v>1525</c:v>
                </c:pt>
                <c:pt idx="12">
                  <c:v>49</c:v>
                </c:pt>
                <c:pt idx="13">
                  <c:v>135</c:v>
                </c:pt>
                <c:pt idx="14">
                  <c:v>178</c:v>
                </c:pt>
                <c:pt idx="15">
                  <c:v>4323</c:v>
                </c:pt>
                <c:pt idx="16">
                  <c:v>4</c:v>
                </c:pt>
              </c:numCache>
            </c:numRef>
          </c:val>
          <c:extLst>
            <c:ext xmlns:c16="http://schemas.microsoft.com/office/drawing/2014/chart" uri="{C3380CC4-5D6E-409C-BE32-E72D297353CC}">
              <c16:uniqueId val="{00000001-7A3B-42D7-9689-826DFC2D1A3A}"/>
            </c:ext>
          </c:extLst>
        </c:ser>
        <c:dLbls>
          <c:showLegendKey val="0"/>
          <c:showVal val="0"/>
          <c:showCatName val="0"/>
          <c:showSerName val="0"/>
          <c:showPercent val="0"/>
          <c:showBubbleSize val="0"/>
        </c:dLbls>
        <c:gapWidth val="100"/>
        <c:overlap val="-24"/>
        <c:axId val="703985376"/>
        <c:axId val="703987344"/>
      </c:barChart>
      <c:catAx>
        <c:axId val="7039853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03987344"/>
        <c:crosses val="autoZero"/>
        <c:auto val="1"/>
        <c:lblAlgn val="ctr"/>
        <c:lblOffset val="100"/>
        <c:noMultiLvlLbl val="0"/>
      </c:catAx>
      <c:valAx>
        <c:axId val="7039873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0398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190499</xdr:rowOff>
    </xdr:from>
    <xdr:to>
      <xdr:col>14</xdr:col>
      <xdr:colOff>0</xdr:colOff>
      <xdr:row>17</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14</xdr:col>
      <xdr:colOff>19050</xdr:colOff>
      <xdr:row>38</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579368</xdr:colOff>
      <xdr:row>46</xdr:row>
      <xdr:rowOff>12424</xdr:rowOff>
    </xdr:from>
    <xdr:to>
      <xdr:col>14</xdr:col>
      <xdr:colOff>9525</xdr:colOff>
      <xdr:row>67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600074</xdr:colOff>
      <xdr:row>73</xdr:row>
      <xdr:rowOff>9525</xdr:rowOff>
    </xdr:from>
    <xdr:to>
      <xdr:col>13</xdr:col>
      <xdr:colOff>590550</xdr:colOff>
      <xdr:row>88</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19049</xdr:colOff>
      <xdr:row>92</xdr:row>
      <xdr:rowOff>180974</xdr:rowOff>
    </xdr:from>
    <xdr:to>
      <xdr:col>14</xdr:col>
      <xdr:colOff>9525</xdr:colOff>
      <xdr:row>109</xdr:row>
      <xdr:rowOff>19050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590550</xdr:colOff>
      <xdr:row>112</xdr:row>
      <xdr:rowOff>0</xdr:rowOff>
    </xdr:from>
    <xdr:to>
      <xdr:col>13</xdr:col>
      <xdr:colOff>600075</xdr:colOff>
      <xdr:row>128</xdr:row>
      <xdr:rowOff>180975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9523</xdr:colOff>
      <xdr:row>132</xdr:row>
      <xdr:rowOff>180974</xdr:rowOff>
    </xdr:from>
    <xdr:to>
      <xdr:col>14</xdr:col>
      <xdr:colOff>28574</xdr:colOff>
      <xdr:row>148</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9524</xdr:colOff>
      <xdr:row>153</xdr:row>
      <xdr:rowOff>171450</xdr:rowOff>
    </xdr:from>
    <xdr:to>
      <xdr:col>14</xdr:col>
      <xdr:colOff>28575</xdr:colOff>
      <xdr:row>168</xdr:row>
      <xdr:rowOff>142876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172</xdr:row>
      <xdr:rowOff>180974</xdr:rowOff>
    </xdr:from>
    <xdr:to>
      <xdr:col>14</xdr:col>
      <xdr:colOff>19050</xdr:colOff>
      <xdr:row>190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9524</xdr:colOff>
      <xdr:row>194</xdr:row>
      <xdr:rowOff>171449</xdr:rowOff>
    </xdr:from>
    <xdr:to>
      <xdr:col>14</xdr:col>
      <xdr:colOff>0</xdr:colOff>
      <xdr:row>209</xdr:row>
      <xdr:rowOff>180975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581025</xdr:colOff>
      <xdr:row>215</xdr:row>
      <xdr:rowOff>171449</xdr:rowOff>
    </xdr:from>
    <xdr:to>
      <xdr:col>14</xdr:col>
      <xdr:colOff>9525</xdr:colOff>
      <xdr:row>231</xdr:row>
      <xdr:rowOff>57150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9525</xdr:colOff>
      <xdr:row>236</xdr:row>
      <xdr:rowOff>180975</xdr:rowOff>
    </xdr:from>
    <xdr:to>
      <xdr:col>14</xdr:col>
      <xdr:colOff>0</xdr:colOff>
      <xdr:row>256</xdr:row>
      <xdr:rowOff>161925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ing\FY%2018-19\Q4%2018-19\Q4%20Data%20Set%204.1.19-6.3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E/MHSA/MHSA%20Plan%20Documentation/PEI%20Annual%20Report/9.8.2020.fv.1819%20report.%20MHSA%20PEI%20&amp;%20INN%20Demographic%20Data%20and%20Charts%20FY%2017-19%20(Rev%2012-24-19)%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Duplicated Data"/>
      <sheetName val="Q1-Q3 Unduplicated"/>
      <sheetName val="Q4 Removed Dups"/>
      <sheetName val="Q4 Unduplicated with Formulas"/>
      <sheetName val="Q4 HMGYC Demos Data for CI"/>
      <sheetName val="Outreach for MHSA"/>
      <sheetName val="Unique families "/>
      <sheetName val="Referrals Made"/>
      <sheetName val="MHSA Q4 report"/>
      <sheetName val="Sheet2"/>
    </sheetNames>
    <sheetDataSet>
      <sheetData sheetId="0" refreshError="1"/>
      <sheetData sheetId="1" refreshError="1"/>
      <sheetData sheetId="2" refreshError="1"/>
      <sheetData sheetId="3" refreshError="1">
        <row r="203">
          <cell r="K203">
            <v>6</v>
          </cell>
          <cell r="AJ203">
            <v>129</v>
          </cell>
          <cell r="AK203">
            <v>129</v>
          </cell>
          <cell r="AM203">
            <v>15</v>
          </cell>
        </row>
        <row r="204">
          <cell r="K204">
            <v>1</v>
          </cell>
          <cell r="AJ204">
            <v>32</v>
          </cell>
          <cell r="AK204">
            <v>29</v>
          </cell>
          <cell r="AM204">
            <v>5</v>
          </cell>
          <cell r="AN204">
            <v>32</v>
          </cell>
        </row>
        <row r="205">
          <cell r="K205">
            <v>21</v>
          </cell>
          <cell r="M205">
            <v>2</v>
          </cell>
          <cell r="AM205">
            <v>1</v>
          </cell>
          <cell r="AN205">
            <v>32</v>
          </cell>
        </row>
        <row r="206">
          <cell r="K206">
            <v>25</v>
          </cell>
          <cell r="M206">
            <v>3</v>
          </cell>
          <cell r="AM206">
            <v>17</v>
          </cell>
        </row>
        <row r="207">
          <cell r="K207">
            <v>1</v>
          </cell>
          <cell r="M207">
            <v>1</v>
          </cell>
          <cell r="AI207">
            <v>2</v>
          </cell>
        </row>
        <row r="208">
          <cell r="K208">
            <v>109</v>
          </cell>
          <cell r="M208">
            <v>5</v>
          </cell>
          <cell r="AJ208">
            <v>35</v>
          </cell>
          <cell r="AK208">
            <v>37</v>
          </cell>
          <cell r="AN208">
            <v>10</v>
          </cell>
        </row>
        <row r="209">
          <cell r="K209">
            <v>35</v>
          </cell>
          <cell r="M209">
            <v>1</v>
          </cell>
          <cell r="AN209">
            <v>43</v>
          </cell>
        </row>
        <row r="210">
          <cell r="M210">
            <v>1</v>
          </cell>
          <cell r="AN210">
            <v>1</v>
          </cell>
        </row>
        <row r="211">
          <cell r="K211">
            <v>0</v>
          </cell>
          <cell r="M211">
            <v>5</v>
          </cell>
        </row>
        <row r="212">
          <cell r="M212">
            <v>158</v>
          </cell>
          <cell r="AK212">
            <v>3</v>
          </cell>
          <cell r="AN212">
            <v>41</v>
          </cell>
        </row>
        <row r="213">
          <cell r="M213">
            <v>4</v>
          </cell>
        </row>
      </sheetData>
      <sheetData sheetId="4" refreshError="1"/>
      <sheetData sheetId="5" refreshError="1">
        <row r="143">
          <cell r="F143">
            <v>1</v>
          </cell>
        </row>
        <row r="144">
          <cell r="F144">
            <v>5</v>
          </cell>
        </row>
        <row r="147">
          <cell r="F147">
            <v>3</v>
          </cell>
        </row>
        <row r="148">
          <cell r="F148">
            <v>4</v>
          </cell>
        </row>
        <row r="149">
          <cell r="F149">
            <v>6</v>
          </cell>
        </row>
        <row r="150">
          <cell r="F150">
            <v>1</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ly Signs Trainings 17-18"/>
      <sheetName val="Early Signs Trainings 18-19"/>
      <sheetName val="MHSA Demographics 17-18 &amp; 18-19"/>
      <sheetName val="Early Signs Charts"/>
      <sheetName val="Early Signs RBA's"/>
      <sheetName val="Suicide Prev Lifeline 17-18"/>
      <sheetName val="Suicide Prev Lifeline 18-19"/>
      <sheetName val="Updated Suicide PL FY18-19"/>
      <sheetName val="Suicide Prev Lifeline Charts"/>
      <sheetName val="Suicide Prev Lifeline RBA's"/>
      <sheetName val="CIT 17-18"/>
      <sheetName val="CIT 18-19"/>
      <sheetName val="Updated CIT FY18-19  "/>
      <sheetName val="CIT RBA's"/>
      <sheetName val="Early CH MH AL 17-18"/>
      <sheetName val="Early CH MH AL 18-19"/>
      <sheetName val="Updated Early CH MH AL FY18-19"/>
      <sheetName val="CIT Charts"/>
      <sheetName val="Early CH MH AL Charts"/>
      <sheetName val="Early CH MH AL RBA's"/>
      <sheetName val="SB AL - Urban 17-18"/>
      <sheetName val="SB AL - Urban 18-19"/>
      <sheetName val="Updated SB AL - Urban FY18-19"/>
      <sheetName val="SB AL - Urban Charts "/>
      <sheetName val="SB AL - Urban RBA"/>
      <sheetName val="SB AL - Rural 17-18"/>
      <sheetName val="SB AL - Rural 18-19"/>
      <sheetName val="Updated SB AL -Rural FY18-19"/>
      <sheetName val="SB AL - Rural Charts "/>
      <sheetName val="SB AL - Rural RBA"/>
      <sheetName val="STAYwell Center 17-18"/>
      <sheetName val="TAY Wellness Center 18-19"/>
      <sheetName val="Updated Tay WC FY18-19 "/>
      <sheetName val="STAY Well Center Charts"/>
      <sheetName val="STAYwell  TAY Wellness RBA"/>
      <sheetName val="SB MSB - Urban 17-18"/>
      <sheetName val="SB MSB - Urban 18-19"/>
      <sheetName val="Updated SB MSB Urban 18-19 "/>
      <sheetName val="SB MSB - Urban Charts"/>
      <sheetName val="SB MSB - Urban RBA"/>
      <sheetName val="SM - MSB - Rural 17-18"/>
      <sheetName val="SB MSB - Rural 18-19"/>
      <sheetName val="Updated SB MSB Rural FY18-19"/>
      <sheetName val="SB MSB - Rural Charts"/>
      <sheetName val="SB MSB - Rural RBA"/>
      <sheetName val="Senior Peer Counseling 17-18"/>
      <sheetName val="Senior Peer Couns 18-19"/>
      <sheetName val="Updated Sr peer cou FY18-19"/>
      <sheetName val="Senior Peer Couns Charts"/>
      <sheetName val="Senior Peer Counseling RBA"/>
      <sheetName val="TAY Early Interv 17-18"/>
      <sheetName val="TAY Early Interv 18-19"/>
      <sheetName val="Updated Tay EI FY 18-19"/>
      <sheetName val="TAY Early Interv Charts"/>
      <sheetName val="TAY Early Interv RBA"/>
      <sheetName val="TAY Speaker's Bureau 17-18"/>
      <sheetName val="TAY Speaker's Bureau 18-19"/>
      <sheetName val="Updated Tay SB FY18-19"/>
      <sheetName val="TAY Speaker's Bureau Charts"/>
      <sheetName val="TAY Speaker's Bureau RBA"/>
      <sheetName val="IBHS CREO 17-18"/>
      <sheetName val="IBHS CREO 18-19"/>
      <sheetName val="Updated IBHS CREO FY18-19 "/>
      <sheetName val="IBHS CREO Charts"/>
      <sheetName val="IBHA CREO RBA"/>
      <sheetName val="IBHS Promotores 17-18"/>
      <sheetName val="IBHS Promotores 18-19"/>
      <sheetName val="Updated Promotores FY18-19"/>
      <sheetName val="IBHS Promotores Charts"/>
      <sheetName val="IBHS Promotores RBA"/>
      <sheetName val="LBGTQ+ 17-18"/>
      <sheetName val="LGBTQ+ 18-19"/>
      <sheetName val="LBGTQ+ Charts"/>
      <sheetName val="LBGTQ+ RBA"/>
      <sheetName val="Urgent Care 17-18"/>
      <sheetName val="Urgent Care 18-19"/>
      <sheetName val="Updated Urgent Care FY18-19"/>
      <sheetName val="Urgent Care Charts"/>
      <sheetName val="Urgent Care RBA"/>
      <sheetName val="Free to Choose  17-18"/>
    </sheetNames>
    <sheetDataSet>
      <sheetData sheetId="0" refreshError="1"/>
      <sheetData sheetId="1" refreshError="1"/>
      <sheetData sheetId="2">
        <row r="4">
          <cell r="B4" t="str">
            <v>2017-2018</v>
          </cell>
        </row>
        <row r="5">
          <cell r="A5" t="str">
            <v>Children 0-15</v>
          </cell>
          <cell r="B5">
            <v>4096</v>
          </cell>
        </row>
        <row r="6">
          <cell r="A6" t="str">
            <v>Transitional Age Youth 16-25</v>
          </cell>
          <cell r="B6">
            <v>1184</v>
          </cell>
        </row>
        <row r="7">
          <cell r="A7" t="str">
            <v>Adult 26-59</v>
          </cell>
          <cell r="B7">
            <v>2246</v>
          </cell>
        </row>
        <row r="8">
          <cell r="A8" t="str">
            <v>Older Adult 60+</v>
          </cell>
          <cell r="B8">
            <v>513</v>
          </cell>
        </row>
        <row r="9">
          <cell r="A9" t="str">
            <v>Declined to State</v>
          </cell>
          <cell r="B9">
            <v>48</v>
          </cell>
        </row>
        <row r="10">
          <cell r="A10" t="str">
            <v>Not Recorded / Field Left blank</v>
          </cell>
          <cell r="B10">
            <v>1053</v>
          </cell>
        </row>
        <row r="22">
          <cell r="B22" t="str">
            <v>2017-2018</v>
          </cell>
        </row>
        <row r="23">
          <cell r="A23" t="str">
            <v>American Indian / Alaskan Native</v>
          </cell>
          <cell r="B23">
            <v>43</v>
          </cell>
        </row>
        <row r="24">
          <cell r="A24" t="str">
            <v>Asian</v>
          </cell>
          <cell r="B24">
            <v>503</v>
          </cell>
        </row>
        <row r="25">
          <cell r="A25" t="str">
            <v>Black or African-American</v>
          </cell>
          <cell r="B25">
            <v>371</v>
          </cell>
        </row>
        <row r="26">
          <cell r="A26" t="str">
            <v>Native Hawaiian or other Pacific Islander</v>
          </cell>
          <cell r="B26">
            <v>24</v>
          </cell>
        </row>
        <row r="27">
          <cell r="A27" t="str">
            <v>White (Includes Non Hispanic / Latino)</v>
          </cell>
          <cell r="B27">
            <v>2396</v>
          </cell>
        </row>
        <row r="28">
          <cell r="A28" t="str">
            <v>Other (Includes Hispanic / Latino)</v>
          </cell>
          <cell r="B28">
            <v>1685</v>
          </cell>
        </row>
        <row r="29">
          <cell r="A29" t="str">
            <v>More than one Race</v>
          </cell>
          <cell r="B29">
            <v>381</v>
          </cell>
        </row>
        <row r="30">
          <cell r="A30" t="str">
            <v>Declined to State</v>
          </cell>
          <cell r="B30">
            <v>345</v>
          </cell>
        </row>
        <row r="31">
          <cell r="A31" t="str">
            <v>Not Recorded / Field Left blank</v>
          </cell>
          <cell r="B31">
            <v>1880</v>
          </cell>
        </row>
        <row r="47">
          <cell r="B47" t="str">
            <v>2017-2018</v>
          </cell>
        </row>
        <row r="48">
          <cell r="A48" t="str">
            <v>Hispanic or Latino</v>
          </cell>
          <cell r="B48">
            <v>1808</v>
          </cell>
        </row>
        <row r="49">
          <cell r="A49" t="str">
            <v>Caribbean</v>
          </cell>
          <cell r="B49">
            <v>61</v>
          </cell>
        </row>
        <row r="50">
          <cell r="A50" t="str">
            <v>Central American</v>
          </cell>
          <cell r="B50">
            <v>62</v>
          </cell>
        </row>
        <row r="51">
          <cell r="A51" t="str">
            <v>Mexican / Mexican-American / Chicano</v>
          </cell>
          <cell r="B51">
            <v>704</v>
          </cell>
        </row>
        <row r="52">
          <cell r="A52" t="str">
            <v>Puerto Rican</v>
          </cell>
          <cell r="B52">
            <v>10</v>
          </cell>
        </row>
        <row r="53">
          <cell r="A53" t="str">
            <v>South American</v>
          </cell>
          <cell r="B53">
            <v>15</v>
          </cell>
        </row>
        <row r="54">
          <cell r="A54" t="str">
            <v>Other - Hispanic / Latino</v>
          </cell>
          <cell r="B54">
            <v>4</v>
          </cell>
        </row>
        <row r="55">
          <cell r="A55" t="str">
            <v>Declined to State</v>
          </cell>
          <cell r="B55">
            <v>16</v>
          </cell>
        </row>
        <row r="56">
          <cell r="A56" t="str">
            <v>Not Recorded / Field Left blank</v>
          </cell>
          <cell r="B56">
            <v>2705</v>
          </cell>
        </row>
        <row r="57">
          <cell r="A57" t="str">
            <v>Non-Hispanic or Non-Latino</v>
          </cell>
          <cell r="B57">
            <v>1078</v>
          </cell>
        </row>
        <row r="58">
          <cell r="A58" t="str">
            <v>African</v>
          </cell>
          <cell r="B58">
            <v>47</v>
          </cell>
        </row>
        <row r="59">
          <cell r="A59" t="str">
            <v>Asian Indian / South  Asian</v>
          </cell>
          <cell r="B59">
            <v>50</v>
          </cell>
        </row>
        <row r="60">
          <cell r="A60" t="str">
            <v>Cambodian</v>
          </cell>
          <cell r="B60">
            <v>0</v>
          </cell>
        </row>
        <row r="61">
          <cell r="A61" t="str">
            <v>Chinese</v>
          </cell>
          <cell r="B61">
            <v>36</v>
          </cell>
        </row>
        <row r="62">
          <cell r="A62" t="str">
            <v>Eastern European</v>
          </cell>
          <cell r="B62">
            <v>116</v>
          </cell>
        </row>
        <row r="63">
          <cell r="A63" t="str">
            <v>European</v>
          </cell>
          <cell r="B63">
            <v>108</v>
          </cell>
        </row>
        <row r="64">
          <cell r="A64" t="str">
            <v>Filipino</v>
          </cell>
          <cell r="B64">
            <v>16</v>
          </cell>
        </row>
        <row r="65">
          <cell r="A65" t="str">
            <v>Japanese</v>
          </cell>
          <cell r="B65">
            <v>5</v>
          </cell>
        </row>
        <row r="66">
          <cell r="A66" t="str">
            <v>Korean</v>
          </cell>
          <cell r="B66">
            <v>12</v>
          </cell>
        </row>
        <row r="67">
          <cell r="A67" t="str">
            <v>Middle Eastern</v>
          </cell>
          <cell r="B67">
            <v>19</v>
          </cell>
        </row>
        <row r="68">
          <cell r="A68" t="str">
            <v>Vietnamese</v>
          </cell>
          <cell r="B68">
            <v>88</v>
          </cell>
        </row>
        <row r="69">
          <cell r="A69" t="str">
            <v>Other - Non Hispanic / Latino</v>
          </cell>
          <cell r="B69">
            <v>98</v>
          </cell>
        </row>
        <row r="70">
          <cell r="A70" t="str">
            <v>More than one ethnicity</v>
          </cell>
          <cell r="B70">
            <v>199</v>
          </cell>
        </row>
        <row r="71">
          <cell r="A71" t="str">
            <v>Declined to state ethnicity</v>
          </cell>
          <cell r="B71">
            <v>116</v>
          </cell>
        </row>
        <row r="76">
          <cell r="B76" t="str">
            <v>2017-2018</v>
          </cell>
        </row>
        <row r="77">
          <cell r="A77" t="str">
            <v>English</v>
          </cell>
          <cell r="B77">
            <v>245</v>
          </cell>
        </row>
        <row r="78">
          <cell r="A78" t="str">
            <v>Spanish</v>
          </cell>
          <cell r="B78">
            <v>60</v>
          </cell>
        </row>
        <row r="79">
          <cell r="A79" t="str">
            <v>Russian</v>
          </cell>
          <cell r="B79">
            <v>7</v>
          </cell>
        </row>
        <row r="80">
          <cell r="A80" t="str">
            <v>Other (Not a county threshold language)</v>
          </cell>
          <cell r="B80">
            <v>1</v>
          </cell>
        </row>
        <row r="81">
          <cell r="A81" t="str">
            <v>Declined to State</v>
          </cell>
          <cell r="B81">
            <v>2</v>
          </cell>
        </row>
        <row r="82">
          <cell r="A82" t="str">
            <v>Not Recorded / Field Left blank</v>
          </cell>
          <cell r="B82">
            <v>0</v>
          </cell>
        </row>
        <row r="94">
          <cell r="B94" t="str">
            <v>2017-2018</v>
          </cell>
        </row>
        <row r="95">
          <cell r="A95" t="str">
            <v>English</v>
          </cell>
          <cell r="B95">
            <v>0</v>
          </cell>
        </row>
        <row r="96">
          <cell r="A96" t="str">
            <v>Spanish</v>
          </cell>
          <cell r="B96">
            <v>0</v>
          </cell>
        </row>
        <row r="97">
          <cell r="A97" t="str">
            <v>Russian</v>
          </cell>
          <cell r="B97">
            <v>0</v>
          </cell>
        </row>
        <row r="98">
          <cell r="A98" t="str">
            <v>Other (Not a county threshold language)</v>
          </cell>
          <cell r="B98">
            <v>0</v>
          </cell>
        </row>
        <row r="99">
          <cell r="A99" t="str">
            <v>Declined to State</v>
          </cell>
          <cell r="B99">
            <v>0</v>
          </cell>
        </row>
        <row r="100">
          <cell r="A100" t="str">
            <v>Not Recorded / Field Left blank</v>
          </cell>
          <cell r="B100">
            <v>0</v>
          </cell>
        </row>
        <row r="114">
          <cell r="B114" t="str">
            <v>2017-2018</v>
          </cell>
        </row>
        <row r="115">
          <cell r="A115" t="str">
            <v>Gay or Lesbian</v>
          </cell>
          <cell r="B115">
            <v>22</v>
          </cell>
        </row>
        <row r="116">
          <cell r="A116" t="str">
            <v>Heterosexual or Straight</v>
          </cell>
          <cell r="B116">
            <v>1266</v>
          </cell>
        </row>
        <row r="117">
          <cell r="A117" t="str">
            <v>Bisexual</v>
          </cell>
          <cell r="B117">
            <v>21</v>
          </cell>
        </row>
        <row r="118">
          <cell r="A118" t="str">
            <v>Questioning or unsure</v>
          </cell>
          <cell r="B118">
            <v>13</v>
          </cell>
        </row>
        <row r="119">
          <cell r="A119" t="str">
            <v>Queer</v>
          </cell>
          <cell r="B119">
            <v>7</v>
          </cell>
        </row>
        <row r="120">
          <cell r="A120" t="str">
            <v>Another Sexual Orientation</v>
          </cell>
          <cell r="B120">
            <v>7</v>
          </cell>
        </row>
        <row r="121">
          <cell r="A121" t="str">
            <v>Declined to State</v>
          </cell>
          <cell r="B121">
            <v>67</v>
          </cell>
        </row>
        <row r="122">
          <cell r="A122" t="str">
            <v>Not Applicable: Minor exempt from answering</v>
          </cell>
          <cell r="B122">
            <v>0</v>
          </cell>
        </row>
        <row r="123">
          <cell r="A123" t="str">
            <v>Not Recorded / Field Left blank</v>
          </cell>
          <cell r="B123">
            <v>4918</v>
          </cell>
        </row>
        <row r="134">
          <cell r="B134" t="str">
            <v>2017-2018</v>
          </cell>
        </row>
        <row r="135">
          <cell r="A135" t="str">
            <v>Disability Indicated</v>
          </cell>
          <cell r="B135">
            <v>517</v>
          </cell>
        </row>
        <row r="136">
          <cell r="A136" t="str">
            <v>Difficulty seeing</v>
          </cell>
          <cell r="B136">
            <v>19</v>
          </cell>
        </row>
        <row r="137">
          <cell r="A137" t="str">
            <v>Difficulty hearing or having speech understood</v>
          </cell>
          <cell r="B137">
            <v>37</v>
          </cell>
        </row>
        <row r="138">
          <cell r="A138" t="str">
            <v>Other communication issue</v>
          </cell>
          <cell r="B138">
            <v>27</v>
          </cell>
        </row>
        <row r="139">
          <cell r="A139" t="str">
            <v>Mental: Not including mental illness (including learning / developmental disabilities or dementia)</v>
          </cell>
          <cell r="B139">
            <v>100</v>
          </cell>
        </row>
        <row r="140">
          <cell r="A140" t="str">
            <v>Physical or Mobility Issue</v>
          </cell>
          <cell r="B140">
            <v>102</v>
          </cell>
        </row>
        <row r="141">
          <cell r="A141" t="str">
            <v xml:space="preserve">Chronic Health Condition </v>
          </cell>
          <cell r="B141">
            <v>174</v>
          </cell>
        </row>
        <row r="142">
          <cell r="A142" t="str">
            <v>Other disability</v>
          </cell>
          <cell r="B142">
            <v>107</v>
          </cell>
        </row>
        <row r="143">
          <cell r="A143" t="str">
            <v>No Disability</v>
          </cell>
          <cell r="B143">
            <v>2099</v>
          </cell>
        </row>
        <row r="144">
          <cell r="A144" t="str">
            <v>Declined to state</v>
          </cell>
          <cell r="B144">
            <v>74</v>
          </cell>
        </row>
        <row r="145">
          <cell r="A145" t="str">
            <v>Not Recorded / Field Left blank</v>
          </cell>
          <cell r="B145">
            <v>5321</v>
          </cell>
        </row>
        <row r="155">
          <cell r="B155" t="str">
            <v>2017-2018</v>
          </cell>
        </row>
        <row r="156">
          <cell r="A156" t="str">
            <v>Veteran</v>
          </cell>
          <cell r="B156">
            <v>60</v>
          </cell>
        </row>
        <row r="157">
          <cell r="A157" t="str">
            <v>Non-Veteran</v>
          </cell>
          <cell r="B157">
            <v>4892</v>
          </cell>
        </row>
        <row r="158">
          <cell r="A158" t="str">
            <v>Declined to state</v>
          </cell>
          <cell r="B158">
            <v>14</v>
          </cell>
        </row>
        <row r="159">
          <cell r="A159" t="str">
            <v>Not Applicable: Minor exempt from answering</v>
          </cell>
          <cell r="B159">
            <v>1</v>
          </cell>
        </row>
        <row r="160">
          <cell r="A160" t="str">
            <v>Not Recorded / Field Left blank</v>
          </cell>
          <cell r="B160">
            <v>1829</v>
          </cell>
        </row>
        <row r="174">
          <cell r="B174" t="str">
            <v>2017-2018</v>
          </cell>
        </row>
        <row r="175">
          <cell r="A175" t="str">
            <v>Males</v>
          </cell>
          <cell r="B175">
            <v>3157</v>
          </cell>
        </row>
        <row r="176">
          <cell r="A176" t="str">
            <v>Females</v>
          </cell>
          <cell r="B176">
            <v>2789</v>
          </cell>
        </row>
        <row r="177">
          <cell r="A177" t="str">
            <v>Declined to State</v>
          </cell>
          <cell r="B177">
            <v>10</v>
          </cell>
        </row>
        <row r="178">
          <cell r="A178" t="str">
            <v xml:space="preserve">Not Recorded / Field Left blank </v>
          </cell>
          <cell r="B178">
            <v>850</v>
          </cell>
        </row>
        <row r="196">
          <cell r="B196" t="str">
            <v>2017-2018</v>
          </cell>
        </row>
        <row r="197">
          <cell r="A197" t="str">
            <v>Male</v>
          </cell>
          <cell r="B197">
            <v>2094</v>
          </cell>
        </row>
        <row r="198">
          <cell r="A198" t="str">
            <v>Female</v>
          </cell>
          <cell r="B198">
            <v>2006</v>
          </cell>
        </row>
        <row r="199">
          <cell r="A199" t="str">
            <v>Transgender</v>
          </cell>
          <cell r="B199">
            <v>14</v>
          </cell>
        </row>
        <row r="200">
          <cell r="A200" t="str">
            <v>Genderqueer</v>
          </cell>
          <cell r="B200">
            <v>0</v>
          </cell>
        </row>
        <row r="201">
          <cell r="A201" t="str">
            <v>Questioning or unsure of gender identity</v>
          </cell>
          <cell r="B201">
            <v>5</v>
          </cell>
        </row>
        <row r="202">
          <cell r="A202" t="str">
            <v>Another Gender Identity</v>
          </cell>
          <cell r="B202">
            <v>3</v>
          </cell>
        </row>
        <row r="203">
          <cell r="A203" t="str">
            <v>Not Applicable: Minor exempt from answering this question</v>
          </cell>
          <cell r="B203">
            <v>0</v>
          </cell>
        </row>
        <row r="204">
          <cell r="A204" t="str">
            <v xml:space="preserve">Declined to State </v>
          </cell>
          <cell r="B204">
            <v>11</v>
          </cell>
        </row>
        <row r="205">
          <cell r="A205" t="str">
            <v xml:space="preserve">Not Recorded / Field Left blank </v>
          </cell>
          <cell r="B205">
            <v>1060</v>
          </cell>
        </row>
        <row r="218">
          <cell r="B218" t="str">
            <v>2017-2018</v>
          </cell>
        </row>
        <row r="219">
          <cell r="A219" t="str">
            <v>Mental Health Client / Consumer</v>
          </cell>
        </row>
        <row r="220">
          <cell r="A220" t="str">
            <v>Family Member of Mental Health Client / Consumer</v>
          </cell>
        </row>
        <row r="221">
          <cell r="A221" t="str">
            <v>Not Applicable</v>
          </cell>
        </row>
        <row r="222">
          <cell r="A222" t="str">
            <v>Prefer Not to Answer</v>
          </cell>
        </row>
        <row r="238">
          <cell r="B238" t="str">
            <v>2017-2018</v>
          </cell>
        </row>
        <row r="239">
          <cell r="A239" t="str">
            <v>Brooks</v>
          </cell>
          <cell r="B239">
            <v>0</v>
          </cell>
        </row>
        <row r="240">
          <cell r="A240" t="str">
            <v>Clarksburg</v>
          </cell>
          <cell r="B240">
            <v>0</v>
          </cell>
        </row>
        <row r="241">
          <cell r="A241" t="str">
            <v>Davis</v>
          </cell>
          <cell r="B241">
            <v>1571</v>
          </cell>
        </row>
        <row r="242">
          <cell r="A242" t="str">
            <v>Dunnigan</v>
          </cell>
          <cell r="B242">
            <v>0</v>
          </cell>
        </row>
        <row r="243">
          <cell r="A243" t="str">
            <v>Esparto</v>
          </cell>
          <cell r="B243">
            <v>724</v>
          </cell>
        </row>
        <row r="244">
          <cell r="A244" t="str">
            <v>Guinda</v>
          </cell>
          <cell r="B244">
            <v>0</v>
          </cell>
        </row>
        <row r="245">
          <cell r="A245" t="str">
            <v>Knights Landing</v>
          </cell>
          <cell r="B245">
            <v>2</v>
          </cell>
        </row>
        <row r="246">
          <cell r="A246" t="str">
            <v>Madison</v>
          </cell>
          <cell r="B246">
            <v>0</v>
          </cell>
        </row>
        <row r="247">
          <cell r="A247" t="str">
            <v>Sacramento (Board and Care)</v>
          </cell>
          <cell r="B247">
            <v>175</v>
          </cell>
        </row>
        <row r="248">
          <cell r="A248" t="str">
            <v>West Sacramento</v>
          </cell>
          <cell r="B248">
            <v>2044</v>
          </cell>
        </row>
        <row r="249">
          <cell r="A249" t="str">
            <v>Winters</v>
          </cell>
          <cell r="B249">
            <v>462</v>
          </cell>
        </row>
        <row r="250">
          <cell r="A250" t="str">
            <v>Woodland</v>
          </cell>
          <cell r="B250">
            <v>1156</v>
          </cell>
        </row>
        <row r="251">
          <cell r="A251" t="str">
            <v>Yolo</v>
          </cell>
          <cell r="B251">
            <v>0</v>
          </cell>
        </row>
        <row r="252">
          <cell r="A252" t="str">
            <v>Yolo County Unincorporated areas</v>
          </cell>
          <cell r="B252">
            <v>0</v>
          </cell>
        </row>
        <row r="253">
          <cell r="A253" t="str">
            <v>Homeless</v>
          </cell>
          <cell r="B253">
            <v>0</v>
          </cell>
        </row>
        <row r="254">
          <cell r="A254" t="str">
            <v>Out of County</v>
          </cell>
          <cell r="B254">
            <v>0</v>
          </cell>
        </row>
        <row r="255">
          <cell r="A255" t="str">
            <v>Declined to State</v>
          </cell>
          <cell r="B255">
            <v>207</v>
          </cell>
        </row>
        <row r="256">
          <cell r="A256" t="str">
            <v xml:space="preserve">Not Recorded / Field Left blank </v>
          </cell>
          <cell r="B256">
            <v>270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ables/table1.xml><?xml version="1.0" encoding="utf-8"?>
<table xmlns="http://schemas.openxmlformats.org/spreadsheetml/2006/main" id="1" name="Table51936" displayName="Table51936" ref="A4:C11" totalsRowCount="1" dataDxfId="69" totalsRowDxfId="67" tableBorderDxfId="68">
  <autoFilter ref="A4:C10"/>
  <tableColumns count="3">
    <tableColumn id="1" name="Column1" totalsRowLabel="Total" dataDxfId="66" totalsRowDxfId="65"/>
    <tableColumn id="2" name="2017-2018" totalsRowFunction="sum" dataDxfId="64" totalsRowDxfId="63"/>
    <tableColumn id="3" name="2018-2019" totalsRowFunction="sum" dataDxfId="62" totalsRowDxfId="61"/>
  </tableColumns>
  <tableStyleInfo name="TableStyleLight8" showFirstColumn="0" showLastColumn="0" showRowStripes="1" showColumnStripes="0"/>
</table>
</file>

<file path=xl/tables/table2.xml><?xml version="1.0" encoding="utf-8"?>
<table xmlns="http://schemas.openxmlformats.org/spreadsheetml/2006/main" id="2" name="Table72036486018010" displayName="Table72036486018010" ref="A22:C32" totalsRowCount="1" headerRowDxfId="60" dataDxfId="59" tableBorderDxfId="58">
  <autoFilter ref="A22:C31"/>
  <tableColumns count="3">
    <tableColumn id="1" name="Column1" totalsRowLabel="Total" dataDxfId="57"/>
    <tableColumn id="2" name="2017-2018" totalsRowFunction="sum" dataDxfId="56" totalsRowDxfId="55"/>
    <tableColumn id="3" name="2018-2019" totalsRowFunction="sum" dataDxfId="54"/>
  </tableColumns>
  <tableStyleInfo name="TableStyleLight8" showFirstColumn="0" showLastColumn="0" showRowStripes="1" showColumnStripes="0"/>
</table>
</file>

<file path=xl/tables/table3.xml><?xml version="1.0" encoding="utf-8"?>
<table xmlns="http://schemas.openxmlformats.org/spreadsheetml/2006/main" id="3" name="Table813744" displayName="Table813744" ref="A47:C72" totalsRowCount="1" dataDxfId="53" totalsRowDxfId="52">
  <autoFilter ref="A47:C71"/>
  <tableColumns count="3">
    <tableColumn id="1" name="Column1" totalsRowLabel="Total" dataDxfId="51" totalsRowDxfId="50"/>
    <tableColumn id="2" name="2017-2018" totalsRowFunction="sum" dataDxfId="49" totalsRowDxfId="48"/>
    <tableColumn id="3" name="2018-2019" totalsRowFunction="sum" dataDxfId="47" totalsRowDxfId="46"/>
  </tableColumns>
  <tableStyleInfo name="TableStyleLight8" showFirstColumn="0" showLastColumn="0" showRowStripes="1" showColumnStripes="0"/>
</table>
</file>

<file path=xl/tables/table4.xml><?xml version="1.0" encoding="utf-8"?>
<table xmlns="http://schemas.openxmlformats.org/spreadsheetml/2006/main" id="4" name="Table41225405217245" displayName="Table41225405217245" ref="A76:C83" totalsRowCount="1" dataDxfId="45" totalsRowDxfId="44">
  <autoFilter ref="A76:C82"/>
  <tableColumns count="3">
    <tableColumn id="1" name="Column1" totalsRowLabel="Total"/>
    <tableColumn id="2" name="2017-2018" totalsRowFunction="sum" dataDxfId="43" totalsRowDxfId="42"/>
    <tableColumn id="3" name="2018-2019" totalsRowFunction="sum" totalsRowDxfId="41"/>
  </tableColumns>
  <tableStyleInfo name="TableStyleLight8" showFirstColumn="0" showLastColumn="0" showRowStripes="1" showColumnStripes="0"/>
</table>
</file>

<file path=xl/tables/table5.xml><?xml version="1.0" encoding="utf-8"?>
<table xmlns="http://schemas.openxmlformats.org/spreadsheetml/2006/main" id="5" name="Table4122540521722347" displayName="Table4122540521722347" ref="A94:C101" totalsRowCount="1" dataDxfId="40" totalsRowDxfId="39">
  <autoFilter ref="A94:C100"/>
  <tableColumns count="3">
    <tableColumn id="1" name="Column1" totalsRowLabel="Total" totalsRowDxfId="38"/>
    <tableColumn id="2" name="2017-2018" totalsRowFunction="sum" dataDxfId="37" totalsRowDxfId="36"/>
    <tableColumn id="3" name="2018-2019" totalsRowFunction="sum" totalsRowDxfId="35"/>
  </tableColumns>
  <tableStyleInfo name="TableStyleLight8" showFirstColumn="0" showLastColumn="0" showRowStripes="1" showColumnStripes="0"/>
</table>
</file>

<file path=xl/tables/table6.xml><?xml version="1.0" encoding="utf-8"?>
<table xmlns="http://schemas.openxmlformats.org/spreadsheetml/2006/main" id="6" name="Table31124395117158" displayName="Table31124395117158" ref="A114:C124" totalsRowCount="1" dataDxfId="34" totalsRowDxfId="33">
  <autoFilter ref="A114:C123"/>
  <tableColumns count="3">
    <tableColumn id="1" name="Column1" totalsRowLabel="Total" dataDxfId="32" totalsRowDxfId="31"/>
    <tableColumn id="2" name="2017-2018" totalsRowFunction="sum" dataDxfId="30" totalsRowDxfId="29"/>
    <tableColumn id="3" name="2018-2019" totalsRowFunction="sum" dataDxfId="28" totalsRowDxfId="27"/>
  </tableColumns>
  <tableStyleInfo name="TableStyleLight8" showFirstColumn="0" showLastColumn="0" showRowStripes="1" showColumnStripes="0"/>
</table>
</file>

<file path=xl/tables/table7.xml><?xml version="1.0" encoding="utf-8"?>
<table xmlns="http://schemas.openxmlformats.org/spreadsheetml/2006/main" id="7" name="Table61427425417460" displayName="Table61427425417460" ref="A134:C146" totalsRowCount="1" headerRowDxfId="26" dataDxfId="25">
  <autoFilter ref="A134:C145"/>
  <tableColumns count="3">
    <tableColumn id="1" name="Column1" totalsRowLabel="Total" totalsRowDxfId="24"/>
    <tableColumn id="2" name="2017-2018" totalsRowFunction="sum" totalsRowDxfId="23"/>
    <tableColumn id="3" name="2018-2019" totalsRowFunction="sum" totalsRowDxfId="22"/>
  </tableColumns>
  <tableStyleInfo name="TableStyleMedium2" showFirstColumn="0" showLastColumn="0" showRowStripes="1" showColumnStripes="0"/>
</table>
</file>

<file path=xl/tables/table8.xml><?xml version="1.0" encoding="utf-8"?>
<table xmlns="http://schemas.openxmlformats.org/spreadsheetml/2006/main" id="8" name="Table221530435517563" displayName="Table221530435517563" ref="A155:C161" totalsRowCount="1" headerRowDxfId="21" dataDxfId="20">
  <autoFilter ref="A155:C160"/>
  <tableColumns count="3">
    <tableColumn id="1" name="Column1" totalsRowLabel="Total" dataDxfId="19"/>
    <tableColumn id="2" name="2017-2018" totalsRowFunction="sum" dataDxfId="18" totalsRowDxfId="17"/>
    <tableColumn id="3" name="2018-2019" totalsRowFunction="sum" dataDxfId="16" totalsRowDxfId="15"/>
  </tableColumns>
  <tableStyleInfo name="TableStyleLight8" showFirstColumn="0" showLastColumn="0" showRowStripes="1" showColumnStripes="0"/>
</table>
</file>

<file path=xl/tables/table9.xml><?xml version="1.0" encoding="utf-8"?>
<table xmlns="http://schemas.openxmlformats.org/spreadsheetml/2006/main" id="9" name="Table271631445617665" displayName="Table271631445617665" ref="A174:C179" totalsRowCount="1" dataDxfId="14" totalsRowDxfId="13">
  <autoFilter ref="A174:C178"/>
  <tableColumns count="3">
    <tableColumn id="1" name="Column1" totalsRowLabel="Total" dataDxfId="12" totalsRowDxfId="11"/>
    <tableColumn id="2" name="2017-2018" totalsRowFunction="sum" dataDxfId="10" totalsRowDxfId="9"/>
    <tableColumn id="3" name="2018-2019" totalsRowFunction="sum" dataDxfId="8" totalsRowDxfId="7"/>
  </tableColumns>
  <tableStyleInfo name="TableStyleLight8" showFirstColumn="0" showLastColumn="0" showRowStripes="1" showColumnStripes="0"/>
</table>
</file>

<file path=xl/tables/table10.xml><?xml version="1.0" encoding="utf-8"?>
<table xmlns="http://schemas.openxmlformats.org/spreadsheetml/2006/main" id="10" name="Table281732455717766" displayName="Table281732455717766" ref="A196:C206" totalsRowCount="1">
  <autoFilter ref="A196:C205"/>
  <tableColumns count="3">
    <tableColumn id="1" name="Column3" totalsRowLabel="Total"/>
    <tableColumn id="2" name="2017-2018" totalsRowFunction="sum" dataDxfId="6" totalsRowDxfId="5"/>
    <tableColumn id="3" name="2018-2019" totalsRowFunction="sum"/>
  </tableColumns>
  <tableStyleInfo name="TableStyleLight8" showFirstColumn="0" showLastColumn="0" showRowStripes="1" showColumnStripes="0"/>
</table>
</file>

<file path=xl/tables/table11.xml><?xml version="1.0" encoding="utf-8"?>
<table xmlns="http://schemas.openxmlformats.org/spreadsheetml/2006/main" id="11" name="Table92137496118167" displayName="Table92137496118167" ref="A218:C223" totalsRowCount="1" tableBorderDxfId="4">
  <autoFilter ref="A218:C222"/>
  <tableColumns count="3">
    <tableColumn id="1" name="Column1" totalsRowLabel="Total"/>
    <tableColumn id="2" name="2017-2018" totalsRowFunction="sum" dataDxfId="3" totalsRowDxfId="2"/>
    <tableColumn id="3" name="2018-2019" totalsRowFunction="sum"/>
  </tableColumns>
  <tableStyleInfo name="TableStyleLight8" showFirstColumn="0" showLastColumn="0" showRowStripes="1" showColumnStripes="0"/>
</table>
</file>

<file path=xl/tables/table12.xml><?xml version="1.0" encoding="utf-8"?>
<table xmlns="http://schemas.openxmlformats.org/spreadsheetml/2006/main" id="12" name="Table331833465817868" displayName="Table331833465817868" ref="A238:C257" totalsRowCount="1">
  <autoFilter ref="A238:C256"/>
  <tableColumns count="3">
    <tableColumn id="1" name="Column3" totalsRowLabel="Total"/>
    <tableColumn id="2" name="2017-2018" totalsRowFunction="sum" dataDxfId="1" totalsRowDxfId="0"/>
    <tableColumn id="3" name="2018-2019" totalsRowFunction="sum"/>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yolocounty.org/health-human-services/substance-abuse/substance-use-disorder-services" TargetMode="External"/><Relationship Id="rId2" Type="http://schemas.openxmlformats.org/officeDocument/2006/relationships/hyperlink" Target="https://www.yolocounty.org/health-human-services/mental-health/mental-health-services/-folder-3980" TargetMode="External"/><Relationship Id="rId1" Type="http://schemas.openxmlformats.org/officeDocument/2006/relationships/hyperlink" Target="https://mhsoac.ca.gov/resources/legislation-and-regulations/regulations" TargetMode="External"/><Relationship Id="rId5" Type="http://schemas.openxmlformats.org/officeDocument/2006/relationships/printerSettings" Target="../printerSettings/printerSettings2.bin"/><Relationship Id="rId4" Type="http://schemas.openxmlformats.org/officeDocument/2006/relationships/hyperlink" Target="https://mhsoac.ca.gov/resources/legislation-and-regulations/regula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46"/>
  <sheetViews>
    <sheetView tabSelected="1" zoomScale="115" zoomScaleNormal="115" workbookViewId="0">
      <selection activeCell="C3" sqref="C3:I3"/>
    </sheetView>
  </sheetViews>
  <sheetFormatPr defaultRowHeight="12.75" x14ac:dyDescent="0.2"/>
  <cols>
    <col min="1" max="1" width="9.140625" style="28"/>
    <col min="2" max="2" width="1" style="28" customWidth="1"/>
    <col min="3" max="3" width="18.42578125" style="28" customWidth="1"/>
    <col min="4" max="4" width="11.140625" style="28" customWidth="1"/>
    <col min="5" max="9" width="13.85546875" style="28" customWidth="1"/>
    <col min="10" max="16384" width="9.140625" style="28"/>
  </cols>
  <sheetData>
    <row r="1" spans="1:9" s="86" customFormat="1" ht="15.75" x14ac:dyDescent="0.25">
      <c r="C1" s="180" t="s">
        <v>174</v>
      </c>
      <c r="D1" s="180"/>
      <c r="E1" s="180"/>
      <c r="F1" s="180"/>
      <c r="G1" s="180"/>
      <c r="H1" s="180"/>
      <c r="I1" s="180"/>
    </row>
    <row r="2" spans="1:9" s="86" customFormat="1" ht="22.5" customHeight="1" x14ac:dyDescent="0.25">
      <c r="A2" s="87"/>
      <c r="C2" s="181" t="s">
        <v>572</v>
      </c>
      <c r="D2" s="181"/>
      <c r="E2" s="181"/>
      <c r="F2" s="181"/>
      <c r="G2" s="181"/>
      <c r="H2" s="181"/>
      <c r="I2" s="181"/>
    </row>
    <row r="3" spans="1:9" s="86" customFormat="1" ht="72" customHeight="1" x14ac:dyDescent="0.25">
      <c r="C3" s="179" t="s">
        <v>571</v>
      </c>
      <c r="D3" s="179"/>
      <c r="E3" s="179"/>
      <c r="F3" s="179"/>
      <c r="G3" s="179"/>
      <c r="H3" s="179"/>
      <c r="I3" s="179"/>
    </row>
    <row r="4" spans="1:9" s="86" customFormat="1" ht="15.75" x14ac:dyDescent="0.25">
      <c r="C4" s="87"/>
    </row>
    <row r="6" spans="1:9" x14ac:dyDescent="0.2">
      <c r="B6" s="268" t="s">
        <v>0</v>
      </c>
      <c r="C6" s="268"/>
      <c r="D6" s="268"/>
      <c r="E6" s="269" t="s">
        <v>175</v>
      </c>
      <c r="F6" s="270"/>
      <c r="G6" s="270"/>
      <c r="H6" s="270"/>
      <c r="I6" s="271"/>
    </row>
    <row r="7" spans="1:9" x14ac:dyDescent="0.2">
      <c r="B7" s="268" t="s">
        <v>1</v>
      </c>
      <c r="C7" s="268"/>
      <c r="D7" s="268"/>
      <c r="E7" s="272" t="s">
        <v>176</v>
      </c>
      <c r="F7" s="272"/>
      <c r="G7" s="272"/>
      <c r="H7" s="272"/>
      <c r="I7" s="272"/>
    </row>
    <row r="9" spans="1:9" ht="16.5" customHeight="1" x14ac:dyDescent="0.2">
      <c r="B9" s="275"/>
      <c r="C9" s="275"/>
      <c r="D9" s="275"/>
      <c r="E9" s="88" t="s">
        <v>2</v>
      </c>
      <c r="F9" s="88" t="s">
        <v>2</v>
      </c>
      <c r="G9" s="88" t="s">
        <v>2</v>
      </c>
      <c r="H9" s="88" t="s">
        <v>2</v>
      </c>
      <c r="I9" s="88" t="s">
        <v>2</v>
      </c>
    </row>
    <row r="10" spans="1:9" ht="15" x14ac:dyDescent="0.2">
      <c r="B10" s="275"/>
      <c r="C10" s="275"/>
      <c r="D10" s="275"/>
      <c r="E10" s="88" t="s">
        <v>516</v>
      </c>
      <c r="F10" s="88" t="s">
        <v>517</v>
      </c>
      <c r="G10" s="88" t="s">
        <v>3</v>
      </c>
      <c r="H10" s="88" t="s">
        <v>518</v>
      </c>
      <c r="I10" s="88" t="s">
        <v>4</v>
      </c>
    </row>
    <row r="11" spans="1:9" ht="24" customHeight="1" x14ac:dyDescent="0.2">
      <c r="B11" s="275"/>
      <c r="C11" s="275"/>
      <c r="D11" s="275"/>
      <c r="E11" s="88" t="s">
        <v>5</v>
      </c>
      <c r="F11" s="88" t="s">
        <v>6</v>
      </c>
      <c r="G11" s="88" t="s">
        <v>7</v>
      </c>
      <c r="H11" s="88" t="s">
        <v>8</v>
      </c>
      <c r="I11" s="88" t="s">
        <v>9</v>
      </c>
    </row>
    <row r="12" spans="1:9" x14ac:dyDescent="0.2">
      <c r="B12" s="276" t="s">
        <v>10</v>
      </c>
      <c r="C12" s="276"/>
      <c r="D12" s="276"/>
      <c r="E12" s="89">
        <v>43402</v>
      </c>
      <c r="F12" s="89">
        <v>43493</v>
      </c>
      <c r="G12" s="89">
        <v>43584</v>
      </c>
      <c r="H12" s="89">
        <v>43675</v>
      </c>
      <c r="I12" s="89">
        <v>43675</v>
      </c>
    </row>
    <row r="13" spans="1:9" x14ac:dyDescent="0.2">
      <c r="B13" s="184" t="s">
        <v>11</v>
      </c>
      <c r="C13" s="185"/>
      <c r="D13" s="185"/>
      <c r="E13" s="185"/>
      <c r="F13" s="185"/>
      <c r="G13" s="185"/>
      <c r="H13" s="185"/>
      <c r="I13" s="185"/>
    </row>
    <row r="14" spans="1:9" x14ac:dyDescent="0.2">
      <c r="B14" s="232" t="s">
        <v>12</v>
      </c>
      <c r="C14" s="232"/>
      <c r="D14" s="232"/>
      <c r="E14" s="232"/>
      <c r="F14" s="232"/>
      <c r="G14" s="232"/>
      <c r="H14" s="232"/>
      <c r="I14" s="232"/>
    </row>
    <row r="15" spans="1:9" x14ac:dyDescent="0.2">
      <c r="B15" s="1"/>
      <c r="C15" s="277" t="s">
        <v>13</v>
      </c>
      <c r="D15" s="277"/>
      <c r="E15" s="90">
        <v>49</v>
      </c>
      <c r="F15" s="90">
        <v>130</v>
      </c>
      <c r="G15" s="90">
        <v>145</v>
      </c>
      <c r="H15" s="90">
        <v>55</v>
      </c>
      <c r="I15" s="90">
        <f t="shared" ref="I15:I20" si="0">SUM(E15,F15,G15,H15)</f>
        <v>379</v>
      </c>
    </row>
    <row r="16" spans="1:9" ht="28.5" customHeight="1" x14ac:dyDescent="0.2">
      <c r="B16" s="1"/>
      <c r="C16" s="277" t="s">
        <v>14</v>
      </c>
      <c r="D16" s="277"/>
      <c r="E16" s="90"/>
      <c r="F16" s="90"/>
      <c r="G16" s="90"/>
      <c r="H16" s="90"/>
      <c r="I16" s="90">
        <f t="shared" si="0"/>
        <v>0</v>
      </c>
    </row>
    <row r="17" spans="2:9" ht="25.5" customHeight="1" x14ac:dyDescent="0.2">
      <c r="B17" s="1"/>
      <c r="C17" s="255" t="s">
        <v>15</v>
      </c>
      <c r="D17" s="255"/>
      <c r="E17" s="90"/>
      <c r="F17" s="90"/>
      <c r="G17" s="90"/>
      <c r="H17" s="90"/>
      <c r="I17" s="90">
        <f t="shared" si="0"/>
        <v>0</v>
      </c>
    </row>
    <row r="18" spans="2:9" x14ac:dyDescent="0.2">
      <c r="B18" s="1"/>
      <c r="C18" s="251" t="s">
        <v>16</v>
      </c>
      <c r="D18" s="252"/>
      <c r="E18" s="90"/>
      <c r="F18" s="90"/>
      <c r="G18" s="90"/>
      <c r="H18" s="90"/>
      <c r="I18" s="90">
        <f t="shared" si="0"/>
        <v>0</v>
      </c>
    </row>
    <row r="19" spans="2:9" x14ac:dyDescent="0.2">
      <c r="B19" s="1"/>
      <c r="C19" s="253" t="s">
        <v>17</v>
      </c>
      <c r="D19" s="254"/>
      <c r="E19" s="90"/>
      <c r="F19" s="90"/>
      <c r="G19" s="90"/>
      <c r="H19" s="90"/>
      <c r="I19" s="90">
        <f t="shared" si="0"/>
        <v>0</v>
      </c>
    </row>
    <row r="20" spans="2:9" x14ac:dyDescent="0.2">
      <c r="B20" s="1"/>
      <c r="C20" s="253" t="s">
        <v>18</v>
      </c>
      <c r="D20" s="254"/>
      <c r="E20" s="90"/>
      <c r="F20" s="90"/>
      <c r="G20" s="90"/>
      <c r="H20" s="90"/>
      <c r="I20" s="90">
        <f t="shared" si="0"/>
        <v>0</v>
      </c>
    </row>
    <row r="21" spans="2:9" x14ac:dyDescent="0.2">
      <c r="B21" s="232" t="s">
        <v>519</v>
      </c>
      <c r="C21" s="232"/>
      <c r="D21" s="232"/>
      <c r="E21" s="232"/>
      <c r="F21" s="232"/>
      <c r="G21" s="232"/>
      <c r="H21" s="232"/>
      <c r="I21" s="232"/>
    </row>
    <row r="22" spans="2:9" x14ac:dyDescent="0.2">
      <c r="B22" s="8"/>
      <c r="C22" s="212" t="s">
        <v>19</v>
      </c>
      <c r="D22" s="213"/>
      <c r="E22" s="90"/>
      <c r="F22" s="90"/>
      <c r="G22" s="90"/>
      <c r="H22" s="90"/>
      <c r="I22" s="90">
        <f t="shared" ref="I22:I27" si="1">SUM(E22,F22,G22,H22)</f>
        <v>0</v>
      </c>
    </row>
    <row r="23" spans="2:9" x14ac:dyDescent="0.2">
      <c r="B23" s="8"/>
      <c r="C23" s="212" t="s">
        <v>20</v>
      </c>
      <c r="D23" s="213"/>
      <c r="E23" s="90">
        <v>30</v>
      </c>
      <c r="F23" s="90">
        <v>74</v>
      </c>
      <c r="G23" s="90">
        <v>42</v>
      </c>
      <c r="H23" s="90">
        <v>22</v>
      </c>
      <c r="I23" s="90">
        <f t="shared" si="1"/>
        <v>168</v>
      </c>
    </row>
    <row r="24" spans="2:9" x14ac:dyDescent="0.2">
      <c r="B24" s="8"/>
      <c r="C24" s="212" t="s">
        <v>21</v>
      </c>
      <c r="D24" s="213"/>
      <c r="E24" s="90">
        <v>18</v>
      </c>
      <c r="F24" s="90">
        <v>36</v>
      </c>
      <c r="G24" s="90">
        <v>58</v>
      </c>
      <c r="H24" s="90">
        <v>31</v>
      </c>
      <c r="I24" s="90">
        <f t="shared" si="1"/>
        <v>143</v>
      </c>
    </row>
    <row r="25" spans="2:9" x14ac:dyDescent="0.2">
      <c r="B25" s="8"/>
      <c r="C25" s="212" t="s">
        <v>22</v>
      </c>
      <c r="D25" s="213"/>
      <c r="E25" s="90">
        <v>1</v>
      </c>
      <c r="F25" s="90">
        <v>18</v>
      </c>
      <c r="G25" s="90">
        <v>12</v>
      </c>
      <c r="H25" s="90">
        <v>2</v>
      </c>
      <c r="I25" s="90">
        <f t="shared" si="1"/>
        <v>33</v>
      </c>
    </row>
    <row r="26" spans="2:9" x14ac:dyDescent="0.2">
      <c r="B26" s="8"/>
      <c r="C26" s="212" t="s">
        <v>23</v>
      </c>
      <c r="D26" s="213"/>
      <c r="E26" s="90"/>
      <c r="F26" s="90">
        <v>1</v>
      </c>
      <c r="G26" s="90">
        <v>3</v>
      </c>
      <c r="H26" s="90"/>
      <c r="I26" s="90">
        <f t="shared" si="1"/>
        <v>4</v>
      </c>
    </row>
    <row r="27" spans="2:9" x14ac:dyDescent="0.2">
      <c r="B27" s="8"/>
      <c r="C27" s="212" t="s">
        <v>24</v>
      </c>
      <c r="D27" s="213"/>
      <c r="E27" s="90"/>
      <c r="F27" s="90">
        <v>1</v>
      </c>
      <c r="G27" s="90">
        <v>30</v>
      </c>
      <c r="H27" s="90"/>
      <c r="I27" s="90">
        <f t="shared" si="1"/>
        <v>31</v>
      </c>
    </row>
    <row r="28" spans="2:9" x14ac:dyDescent="0.2">
      <c r="B28" s="232" t="s">
        <v>520</v>
      </c>
      <c r="C28" s="232"/>
      <c r="D28" s="232"/>
      <c r="E28" s="232"/>
      <c r="F28" s="232"/>
      <c r="G28" s="232"/>
      <c r="H28" s="232"/>
      <c r="I28" s="232"/>
    </row>
    <row r="29" spans="2:9" x14ac:dyDescent="0.2">
      <c r="B29" s="8"/>
      <c r="C29" s="214" t="s">
        <v>25</v>
      </c>
      <c r="D29" s="214"/>
      <c r="E29" s="90">
        <v>2</v>
      </c>
      <c r="F29" s="90">
        <v>3</v>
      </c>
      <c r="G29" s="90">
        <v>2</v>
      </c>
      <c r="H29" s="90">
        <v>1</v>
      </c>
      <c r="I29" s="90">
        <f t="shared" ref="I29:I37" si="2">SUM(E29,F29,G29,H29)</f>
        <v>8</v>
      </c>
    </row>
    <row r="30" spans="2:9" x14ac:dyDescent="0.2">
      <c r="B30" s="229"/>
      <c r="C30" s="229" t="s">
        <v>26</v>
      </c>
      <c r="D30" s="229"/>
      <c r="E30" s="229">
        <v>8</v>
      </c>
      <c r="F30" s="229">
        <v>40</v>
      </c>
      <c r="G30" s="229">
        <v>10</v>
      </c>
      <c r="H30" s="229">
        <v>10</v>
      </c>
      <c r="I30" s="229">
        <f t="shared" si="2"/>
        <v>68</v>
      </c>
    </row>
    <row r="31" spans="2:9" x14ac:dyDescent="0.2">
      <c r="B31" s="8"/>
      <c r="C31" s="214" t="s">
        <v>27</v>
      </c>
      <c r="D31" s="214"/>
      <c r="E31" s="90">
        <v>3</v>
      </c>
      <c r="F31" s="90">
        <v>7</v>
      </c>
      <c r="G31" s="90">
        <v>2</v>
      </c>
      <c r="H31" s="90">
        <v>2</v>
      </c>
      <c r="I31" s="90">
        <f t="shared" si="2"/>
        <v>14</v>
      </c>
    </row>
    <row r="32" spans="2:9" x14ac:dyDescent="0.2">
      <c r="B32" s="8"/>
      <c r="C32" s="214" t="s">
        <v>28</v>
      </c>
      <c r="D32" s="214"/>
      <c r="E32" s="90">
        <v>2</v>
      </c>
      <c r="F32" s="90">
        <v>0</v>
      </c>
      <c r="G32" s="90"/>
      <c r="H32" s="90"/>
      <c r="I32" s="90">
        <f t="shared" si="2"/>
        <v>2</v>
      </c>
    </row>
    <row r="33" spans="2:9" x14ac:dyDescent="0.2">
      <c r="B33" s="91"/>
      <c r="C33" s="224" t="s">
        <v>29</v>
      </c>
      <c r="D33" s="224"/>
      <c r="E33" s="90">
        <v>14</v>
      </c>
      <c r="F33" s="90">
        <v>42</v>
      </c>
      <c r="G33" s="90">
        <v>34</v>
      </c>
      <c r="H33" s="90">
        <v>18</v>
      </c>
      <c r="I33" s="90">
        <f t="shared" si="2"/>
        <v>108</v>
      </c>
    </row>
    <row r="34" spans="2:9" x14ac:dyDescent="0.2">
      <c r="B34" s="8"/>
      <c r="C34" s="214" t="s">
        <v>30</v>
      </c>
      <c r="D34" s="214"/>
      <c r="E34" s="90">
        <v>2</v>
      </c>
      <c r="F34" s="90">
        <v>13</v>
      </c>
      <c r="G34" s="90">
        <v>8</v>
      </c>
      <c r="H34" s="90">
        <v>6</v>
      </c>
      <c r="I34" s="90">
        <f t="shared" si="2"/>
        <v>29</v>
      </c>
    </row>
    <row r="35" spans="2:9" x14ac:dyDescent="0.2">
      <c r="B35" s="8"/>
      <c r="C35" s="214" t="s">
        <v>31</v>
      </c>
      <c r="D35" s="214"/>
      <c r="E35" s="90">
        <v>3</v>
      </c>
      <c r="F35" s="90">
        <v>5</v>
      </c>
      <c r="G35" s="90">
        <v>10</v>
      </c>
      <c r="H35" s="90">
        <v>6</v>
      </c>
      <c r="I35" s="90">
        <f t="shared" si="2"/>
        <v>24</v>
      </c>
    </row>
    <row r="36" spans="2:9" x14ac:dyDescent="0.2">
      <c r="B36" s="8"/>
      <c r="C36" s="214" t="s">
        <v>23</v>
      </c>
      <c r="D36" s="214"/>
      <c r="E36" s="90"/>
      <c r="F36" s="90">
        <v>1</v>
      </c>
      <c r="G36" s="90">
        <v>3</v>
      </c>
      <c r="H36" s="90">
        <v>3</v>
      </c>
      <c r="I36" s="90">
        <f t="shared" si="2"/>
        <v>7</v>
      </c>
    </row>
    <row r="37" spans="2:9" x14ac:dyDescent="0.2">
      <c r="B37" s="8"/>
      <c r="C37" s="214" t="s">
        <v>32</v>
      </c>
      <c r="D37" s="214"/>
      <c r="E37" s="90">
        <v>16</v>
      </c>
      <c r="F37" s="90">
        <v>25</v>
      </c>
      <c r="G37" s="90" t="s">
        <v>33</v>
      </c>
      <c r="H37" s="90">
        <v>9</v>
      </c>
      <c r="I37" s="90">
        <f t="shared" si="2"/>
        <v>50</v>
      </c>
    </row>
    <row r="38" spans="2:9" x14ac:dyDescent="0.2">
      <c r="B38" s="232" t="s">
        <v>521</v>
      </c>
      <c r="C38" s="232"/>
      <c r="D38" s="232"/>
      <c r="E38" s="232"/>
      <c r="F38" s="232"/>
      <c r="G38" s="232"/>
      <c r="H38" s="232"/>
      <c r="I38" s="232"/>
    </row>
    <row r="39" spans="2:9" x14ac:dyDescent="0.2">
      <c r="B39" s="92"/>
      <c r="C39" s="249" t="s">
        <v>34</v>
      </c>
      <c r="D39" s="250"/>
      <c r="E39" s="93">
        <v>2</v>
      </c>
      <c r="F39" s="93"/>
      <c r="G39" s="93">
        <v>1</v>
      </c>
      <c r="H39" s="93"/>
      <c r="I39" s="90">
        <f t="shared" ref="I39:I47" si="3">SUM(E39,F39,G39,H39)</f>
        <v>3</v>
      </c>
    </row>
    <row r="40" spans="2:9" x14ac:dyDescent="0.2">
      <c r="B40" s="8"/>
      <c r="C40" s="214" t="s">
        <v>35</v>
      </c>
      <c r="D40" s="214"/>
      <c r="E40" s="90"/>
      <c r="F40" s="90">
        <v>1</v>
      </c>
      <c r="G40" s="90"/>
      <c r="H40" s="90"/>
      <c r="I40" s="90">
        <f t="shared" si="3"/>
        <v>1</v>
      </c>
    </row>
    <row r="41" spans="2:9" x14ac:dyDescent="0.2">
      <c r="B41" s="8"/>
      <c r="C41" s="214" t="s">
        <v>36</v>
      </c>
      <c r="D41" s="214"/>
      <c r="E41" s="90"/>
      <c r="F41" s="90">
        <v>1</v>
      </c>
      <c r="G41" s="90">
        <v>4</v>
      </c>
      <c r="H41" s="90">
        <v>2</v>
      </c>
      <c r="I41" s="90">
        <f t="shared" si="3"/>
        <v>7</v>
      </c>
    </row>
    <row r="42" spans="2:9" x14ac:dyDescent="0.2">
      <c r="B42" s="8"/>
      <c r="C42" s="214" t="s">
        <v>37</v>
      </c>
      <c r="D42" s="214"/>
      <c r="E42" s="90">
        <v>10</v>
      </c>
      <c r="F42" s="90">
        <v>36</v>
      </c>
      <c r="G42" s="90">
        <v>33</v>
      </c>
      <c r="H42" s="90">
        <v>14</v>
      </c>
      <c r="I42" s="90">
        <f t="shared" si="3"/>
        <v>93</v>
      </c>
    </row>
    <row r="43" spans="2:9" x14ac:dyDescent="0.2">
      <c r="B43" s="8"/>
      <c r="C43" s="214" t="s">
        <v>38</v>
      </c>
      <c r="D43" s="214"/>
      <c r="E43" s="90">
        <v>1</v>
      </c>
      <c r="F43" s="90">
        <v>0</v>
      </c>
      <c r="G43" s="90">
        <v>1</v>
      </c>
      <c r="H43" s="90"/>
      <c r="I43" s="90">
        <f t="shared" si="3"/>
        <v>2</v>
      </c>
    </row>
    <row r="44" spans="2:9" x14ac:dyDescent="0.2">
      <c r="B44" s="8"/>
      <c r="C44" s="214" t="s">
        <v>39</v>
      </c>
      <c r="D44" s="214"/>
      <c r="E44" s="90">
        <v>1</v>
      </c>
      <c r="F44" s="90">
        <v>3</v>
      </c>
      <c r="G44" s="90">
        <v>4</v>
      </c>
      <c r="H44" s="90">
        <v>1</v>
      </c>
      <c r="I44" s="90">
        <f t="shared" si="3"/>
        <v>9</v>
      </c>
    </row>
    <row r="45" spans="2:9" x14ac:dyDescent="0.2">
      <c r="B45" s="8"/>
      <c r="C45" s="214" t="s">
        <v>40</v>
      </c>
      <c r="D45" s="214"/>
      <c r="E45" s="90">
        <v>1</v>
      </c>
      <c r="F45" s="90">
        <v>4</v>
      </c>
      <c r="G45" s="90">
        <v>1</v>
      </c>
      <c r="H45" s="90">
        <v>6</v>
      </c>
      <c r="I45" s="90">
        <f t="shared" si="3"/>
        <v>12</v>
      </c>
    </row>
    <row r="46" spans="2:9" x14ac:dyDescent="0.2">
      <c r="B46" s="8"/>
      <c r="C46" s="214" t="s">
        <v>23</v>
      </c>
      <c r="D46" s="214"/>
      <c r="E46" s="90"/>
      <c r="F46" s="90"/>
      <c r="G46" s="90"/>
      <c r="H46" s="90"/>
      <c r="I46" s="90">
        <f t="shared" si="3"/>
        <v>0</v>
      </c>
    </row>
    <row r="47" spans="2:9" x14ac:dyDescent="0.2">
      <c r="B47" s="8"/>
      <c r="C47" s="214" t="s">
        <v>41</v>
      </c>
      <c r="D47" s="214"/>
      <c r="E47" s="90"/>
      <c r="F47" s="90"/>
      <c r="G47" s="90"/>
      <c r="H47" s="90"/>
      <c r="I47" s="90">
        <f t="shared" si="3"/>
        <v>0</v>
      </c>
    </row>
    <row r="48" spans="2:9" x14ac:dyDescent="0.2">
      <c r="B48" s="92"/>
      <c r="C48" s="249" t="s">
        <v>42</v>
      </c>
      <c r="D48" s="250"/>
      <c r="E48" s="93"/>
      <c r="F48" s="93"/>
      <c r="G48" s="94"/>
      <c r="H48" s="93"/>
      <c r="I48" s="93"/>
    </row>
    <row r="49" spans="2:9" x14ac:dyDescent="0.2">
      <c r="B49" s="8"/>
      <c r="C49" s="214" t="s">
        <v>43</v>
      </c>
      <c r="D49" s="214"/>
      <c r="E49" s="90">
        <v>6</v>
      </c>
      <c r="F49" s="90">
        <v>1</v>
      </c>
      <c r="G49" s="90">
        <v>7</v>
      </c>
      <c r="H49" s="90">
        <v>2</v>
      </c>
      <c r="I49" s="90">
        <f t="shared" ref="I49:I63" si="4">SUM(E49,F49,G49,H49)</f>
        <v>16</v>
      </c>
    </row>
    <row r="50" spans="2:9" x14ac:dyDescent="0.2">
      <c r="B50" s="8"/>
      <c r="C50" s="214" t="s">
        <v>44</v>
      </c>
      <c r="D50" s="214"/>
      <c r="E50" s="90">
        <v>3</v>
      </c>
      <c r="F50" s="90">
        <v>11</v>
      </c>
      <c r="G50" s="90">
        <v>4</v>
      </c>
      <c r="H50" s="90">
        <v>1</v>
      </c>
      <c r="I50" s="90">
        <f t="shared" si="4"/>
        <v>19</v>
      </c>
    </row>
    <row r="51" spans="2:9" x14ac:dyDescent="0.2">
      <c r="B51" s="8"/>
      <c r="C51" s="214" t="s">
        <v>45</v>
      </c>
      <c r="D51" s="214"/>
      <c r="E51" s="90"/>
      <c r="F51" s="90">
        <v>0</v>
      </c>
      <c r="G51" s="90"/>
      <c r="H51" s="90"/>
      <c r="I51" s="90">
        <f t="shared" si="4"/>
        <v>0</v>
      </c>
    </row>
    <row r="52" spans="2:9" x14ac:dyDescent="0.2">
      <c r="B52" s="8"/>
      <c r="C52" s="214" t="s">
        <v>46</v>
      </c>
      <c r="D52" s="214"/>
      <c r="E52" s="90">
        <v>3</v>
      </c>
      <c r="F52" s="90">
        <v>8</v>
      </c>
      <c r="G52" s="90">
        <v>4</v>
      </c>
      <c r="H52" s="90">
        <v>4</v>
      </c>
      <c r="I52" s="90">
        <f t="shared" si="4"/>
        <v>19</v>
      </c>
    </row>
    <row r="53" spans="2:9" x14ac:dyDescent="0.2">
      <c r="B53" s="8"/>
      <c r="C53" s="214" t="s">
        <v>47</v>
      </c>
      <c r="D53" s="214"/>
      <c r="E53" s="90">
        <v>1</v>
      </c>
      <c r="F53" s="90">
        <v>3</v>
      </c>
      <c r="G53" s="90">
        <v>1</v>
      </c>
      <c r="H53" s="90">
        <v>1</v>
      </c>
      <c r="I53" s="90">
        <f t="shared" si="4"/>
        <v>6</v>
      </c>
    </row>
    <row r="54" spans="2:9" x14ac:dyDescent="0.2">
      <c r="B54" s="8"/>
      <c r="C54" s="214" t="s">
        <v>48</v>
      </c>
      <c r="D54" s="214"/>
      <c r="E54" s="90">
        <v>4</v>
      </c>
      <c r="F54" s="90">
        <v>22</v>
      </c>
      <c r="G54" s="90">
        <v>7</v>
      </c>
      <c r="H54" s="90">
        <v>9</v>
      </c>
      <c r="I54" s="90">
        <f t="shared" si="4"/>
        <v>42</v>
      </c>
    </row>
    <row r="55" spans="2:9" x14ac:dyDescent="0.2">
      <c r="B55" s="8"/>
      <c r="C55" s="214" t="s">
        <v>49</v>
      </c>
      <c r="D55" s="214"/>
      <c r="E55" s="90">
        <v>4</v>
      </c>
      <c r="F55" s="90">
        <v>9</v>
      </c>
      <c r="G55" s="90">
        <v>5</v>
      </c>
      <c r="H55" s="90">
        <v>2</v>
      </c>
      <c r="I55" s="90">
        <f t="shared" si="4"/>
        <v>20</v>
      </c>
    </row>
    <row r="56" spans="2:9" x14ac:dyDescent="0.2">
      <c r="B56" s="8"/>
      <c r="C56" s="214" t="s">
        <v>50</v>
      </c>
      <c r="D56" s="214"/>
      <c r="E56" s="90"/>
      <c r="F56" s="90">
        <v>4</v>
      </c>
      <c r="G56" s="90"/>
      <c r="H56" s="90">
        <v>1</v>
      </c>
      <c r="I56" s="90">
        <f t="shared" si="4"/>
        <v>5</v>
      </c>
    </row>
    <row r="57" spans="2:9" x14ac:dyDescent="0.2">
      <c r="B57" s="8"/>
      <c r="C57" s="214" t="s">
        <v>51</v>
      </c>
      <c r="D57" s="214"/>
      <c r="E57" s="90"/>
      <c r="F57" s="90">
        <v>1</v>
      </c>
      <c r="G57" s="90">
        <v>1</v>
      </c>
      <c r="H57" s="90"/>
      <c r="I57" s="90">
        <f t="shared" si="4"/>
        <v>2</v>
      </c>
    </row>
    <row r="58" spans="2:9" x14ac:dyDescent="0.2">
      <c r="B58" s="8"/>
      <c r="C58" s="214" t="s">
        <v>52</v>
      </c>
      <c r="D58" s="214"/>
      <c r="E58" s="90">
        <v>3</v>
      </c>
      <c r="F58" s="90">
        <v>2</v>
      </c>
      <c r="G58" s="90"/>
      <c r="H58" s="90">
        <v>1</v>
      </c>
      <c r="I58" s="90">
        <f t="shared" si="4"/>
        <v>6</v>
      </c>
    </row>
    <row r="59" spans="2:9" x14ac:dyDescent="0.2">
      <c r="B59" s="8"/>
      <c r="C59" s="214" t="s">
        <v>53</v>
      </c>
      <c r="D59" s="214"/>
      <c r="E59" s="90">
        <v>1</v>
      </c>
      <c r="F59" s="90">
        <v>6</v>
      </c>
      <c r="G59" s="90"/>
      <c r="H59" s="90">
        <v>1</v>
      </c>
      <c r="I59" s="90">
        <f t="shared" si="4"/>
        <v>8</v>
      </c>
    </row>
    <row r="60" spans="2:9" x14ac:dyDescent="0.2">
      <c r="B60" s="8"/>
      <c r="C60" s="214" t="s">
        <v>54</v>
      </c>
      <c r="D60" s="214"/>
      <c r="E60" s="90" t="s">
        <v>55</v>
      </c>
      <c r="F60" s="90">
        <v>8</v>
      </c>
      <c r="G60" s="90">
        <v>3</v>
      </c>
      <c r="H60" s="90">
        <v>1</v>
      </c>
      <c r="I60" s="90">
        <f t="shared" si="4"/>
        <v>12</v>
      </c>
    </row>
    <row r="61" spans="2:9" x14ac:dyDescent="0.2">
      <c r="B61" s="8"/>
      <c r="C61" s="214" t="s">
        <v>56</v>
      </c>
      <c r="D61" s="214"/>
      <c r="E61" s="90">
        <v>4</v>
      </c>
      <c r="F61" s="90">
        <v>11</v>
      </c>
      <c r="G61" s="90">
        <v>14</v>
      </c>
      <c r="H61" s="90">
        <v>4</v>
      </c>
      <c r="I61" s="90">
        <f t="shared" si="4"/>
        <v>33</v>
      </c>
    </row>
    <row r="62" spans="2:9" x14ac:dyDescent="0.2">
      <c r="B62" s="8"/>
      <c r="C62" s="214" t="s">
        <v>57</v>
      </c>
      <c r="D62" s="214"/>
      <c r="E62" s="90"/>
      <c r="F62" s="90">
        <v>8</v>
      </c>
      <c r="G62" s="90">
        <v>16</v>
      </c>
      <c r="H62" s="90">
        <v>9</v>
      </c>
      <c r="I62" s="90">
        <f t="shared" si="4"/>
        <v>33</v>
      </c>
    </row>
    <row r="63" spans="2:9" x14ac:dyDescent="0.2">
      <c r="B63" s="8"/>
      <c r="C63" s="212" t="s">
        <v>41</v>
      </c>
      <c r="D63" s="213"/>
      <c r="E63" s="90">
        <v>12</v>
      </c>
      <c r="F63" s="90">
        <v>25</v>
      </c>
      <c r="G63" s="90"/>
      <c r="H63" s="90">
        <v>5</v>
      </c>
      <c r="I63" s="90">
        <f t="shared" si="4"/>
        <v>42</v>
      </c>
    </row>
    <row r="64" spans="2:9" x14ac:dyDescent="0.2">
      <c r="B64" s="232" t="s">
        <v>522</v>
      </c>
      <c r="C64" s="232"/>
      <c r="D64" s="232"/>
      <c r="E64" s="232"/>
      <c r="F64" s="232"/>
      <c r="G64" s="232"/>
      <c r="H64" s="232"/>
      <c r="I64" s="232"/>
    </row>
    <row r="65" spans="2:9" x14ac:dyDescent="0.2">
      <c r="B65" s="8"/>
      <c r="C65" s="214" t="s">
        <v>58</v>
      </c>
      <c r="D65" s="214"/>
      <c r="E65" s="90">
        <v>44</v>
      </c>
      <c r="F65" s="90">
        <v>122</v>
      </c>
      <c r="G65" s="90">
        <v>118</v>
      </c>
      <c r="H65" s="90">
        <v>51</v>
      </c>
      <c r="I65" s="90">
        <f t="shared" ref="I65:I70" si="5">SUM(E65,F65,G65,H65)</f>
        <v>335</v>
      </c>
    </row>
    <row r="66" spans="2:9" x14ac:dyDescent="0.2">
      <c r="B66" s="8"/>
      <c r="C66" s="214" t="s">
        <v>59</v>
      </c>
      <c r="D66" s="214"/>
      <c r="E66" s="90">
        <v>13</v>
      </c>
      <c r="F66" s="90">
        <v>7</v>
      </c>
      <c r="G66" s="90">
        <v>8</v>
      </c>
      <c r="H66" s="90">
        <v>3</v>
      </c>
      <c r="I66" s="90">
        <f t="shared" si="5"/>
        <v>31</v>
      </c>
    </row>
    <row r="67" spans="2:9" x14ac:dyDescent="0.2">
      <c r="B67" s="8"/>
      <c r="C67" s="214" t="s">
        <v>60</v>
      </c>
      <c r="D67" s="214"/>
      <c r="E67" s="90"/>
      <c r="F67" s="90"/>
      <c r="G67" s="90"/>
      <c r="H67" s="90"/>
      <c r="I67" s="90">
        <f t="shared" si="5"/>
        <v>0</v>
      </c>
    </row>
    <row r="68" spans="2:9" x14ac:dyDescent="0.2">
      <c r="B68" s="8"/>
      <c r="C68" s="214" t="s">
        <v>61</v>
      </c>
      <c r="D68" s="214"/>
      <c r="E68" s="90" t="s">
        <v>62</v>
      </c>
      <c r="F68" s="90">
        <v>1</v>
      </c>
      <c r="G68" s="90"/>
      <c r="H68" s="90">
        <v>1</v>
      </c>
      <c r="I68" s="90">
        <f t="shared" si="5"/>
        <v>2</v>
      </c>
    </row>
    <row r="69" spans="2:9" x14ac:dyDescent="0.2">
      <c r="B69" s="8"/>
      <c r="C69" s="214" t="s">
        <v>23</v>
      </c>
      <c r="D69" s="214"/>
      <c r="E69" s="90"/>
      <c r="F69" s="90"/>
      <c r="G69" s="90"/>
      <c r="H69" s="90"/>
      <c r="I69" s="90">
        <f t="shared" si="5"/>
        <v>0</v>
      </c>
    </row>
    <row r="70" spans="2:9" x14ac:dyDescent="0.2">
      <c r="B70" s="8"/>
      <c r="C70" s="214" t="s">
        <v>41</v>
      </c>
      <c r="D70" s="214"/>
      <c r="E70" s="90"/>
      <c r="F70" s="90"/>
      <c r="G70" s="90">
        <v>23</v>
      </c>
      <c r="H70" s="90"/>
      <c r="I70" s="90">
        <f t="shared" si="5"/>
        <v>23</v>
      </c>
    </row>
    <row r="71" spans="2:9" x14ac:dyDescent="0.2">
      <c r="B71" s="232" t="s">
        <v>523</v>
      </c>
      <c r="C71" s="232"/>
      <c r="D71" s="232"/>
      <c r="E71" s="232"/>
      <c r="F71" s="232"/>
      <c r="G71" s="232"/>
      <c r="H71" s="232"/>
      <c r="I71" s="232"/>
    </row>
    <row r="72" spans="2:9" x14ac:dyDescent="0.2">
      <c r="B72" s="8"/>
      <c r="C72" s="214" t="s">
        <v>58</v>
      </c>
      <c r="D72" s="214"/>
      <c r="E72" s="90">
        <v>45</v>
      </c>
      <c r="F72" s="90">
        <v>121</v>
      </c>
      <c r="G72" s="90">
        <v>121</v>
      </c>
      <c r="H72" s="90">
        <v>53</v>
      </c>
      <c r="I72" s="90">
        <f t="shared" ref="I72:I77" si="6">SUM(E72,F72,G72,H72)</f>
        <v>340</v>
      </c>
    </row>
    <row r="73" spans="2:9" x14ac:dyDescent="0.2">
      <c r="B73" s="8"/>
      <c r="C73" s="214" t="s">
        <v>59</v>
      </c>
      <c r="D73" s="214"/>
      <c r="E73" s="90">
        <v>14</v>
      </c>
      <c r="F73" s="90">
        <v>7</v>
      </c>
      <c r="G73" s="90">
        <v>8</v>
      </c>
      <c r="H73" s="90">
        <v>1</v>
      </c>
      <c r="I73" s="90">
        <f t="shared" si="6"/>
        <v>30</v>
      </c>
    </row>
    <row r="74" spans="2:9" x14ac:dyDescent="0.2">
      <c r="B74" s="8"/>
      <c r="C74" s="214" t="s">
        <v>60</v>
      </c>
      <c r="D74" s="214"/>
      <c r="E74" s="90"/>
      <c r="F74" s="90">
        <v>0</v>
      </c>
      <c r="G74" s="90"/>
      <c r="H74" s="90"/>
      <c r="I74" s="90">
        <f t="shared" si="6"/>
        <v>0</v>
      </c>
    </row>
    <row r="75" spans="2:9" x14ac:dyDescent="0.2">
      <c r="B75" s="8"/>
      <c r="C75" s="214" t="s">
        <v>63</v>
      </c>
      <c r="D75" s="214"/>
      <c r="E75" s="90"/>
      <c r="F75" s="90">
        <v>3</v>
      </c>
      <c r="G75" s="90"/>
      <c r="H75" s="90"/>
      <c r="I75" s="90">
        <f t="shared" si="6"/>
        <v>3</v>
      </c>
    </row>
    <row r="76" spans="2:9" x14ac:dyDescent="0.2">
      <c r="B76" s="8"/>
      <c r="C76" s="214" t="s">
        <v>23</v>
      </c>
      <c r="D76" s="214"/>
      <c r="E76" s="90"/>
      <c r="F76" s="90"/>
      <c r="G76" s="90"/>
      <c r="H76" s="90"/>
      <c r="I76" s="90">
        <f t="shared" si="6"/>
        <v>0</v>
      </c>
    </row>
    <row r="77" spans="2:9" x14ac:dyDescent="0.2">
      <c r="B77" s="8"/>
      <c r="C77" s="214" t="s">
        <v>41</v>
      </c>
      <c r="D77" s="214"/>
      <c r="E77" s="90"/>
      <c r="F77" s="90">
        <v>1</v>
      </c>
      <c r="G77" s="90">
        <v>23</v>
      </c>
      <c r="H77" s="90">
        <v>1</v>
      </c>
      <c r="I77" s="90">
        <f t="shared" si="6"/>
        <v>25</v>
      </c>
    </row>
    <row r="78" spans="2:9" x14ac:dyDescent="0.2">
      <c r="B78" s="248" t="s">
        <v>524</v>
      </c>
      <c r="C78" s="248"/>
      <c r="D78" s="248"/>
      <c r="E78" s="248"/>
      <c r="F78" s="248"/>
      <c r="G78" s="248"/>
      <c r="H78" s="248"/>
      <c r="I78" s="248"/>
    </row>
    <row r="79" spans="2:9" x14ac:dyDescent="0.2">
      <c r="B79" s="8"/>
      <c r="C79" s="214" t="s">
        <v>64</v>
      </c>
      <c r="D79" s="214"/>
      <c r="E79" s="90">
        <v>1</v>
      </c>
      <c r="F79" s="90">
        <v>2</v>
      </c>
      <c r="G79" s="90">
        <v>5</v>
      </c>
      <c r="H79" s="90">
        <v>1</v>
      </c>
      <c r="I79" s="90">
        <f t="shared" ref="I79:I87" si="7">SUM(E79,F79,G79,H79)</f>
        <v>9</v>
      </c>
    </row>
    <row r="80" spans="2:9" x14ac:dyDescent="0.2">
      <c r="B80" s="8"/>
      <c r="C80" s="214" t="s">
        <v>65</v>
      </c>
      <c r="D80" s="214"/>
      <c r="E80" s="90">
        <v>42</v>
      </c>
      <c r="F80" s="90">
        <v>109</v>
      </c>
      <c r="G80" s="90">
        <v>96</v>
      </c>
      <c r="H80" s="90">
        <v>47</v>
      </c>
      <c r="I80" s="90">
        <f t="shared" si="7"/>
        <v>294</v>
      </c>
    </row>
    <row r="81" spans="2:9" x14ac:dyDescent="0.2">
      <c r="B81" s="8"/>
      <c r="C81" s="214" t="s">
        <v>66</v>
      </c>
      <c r="D81" s="214"/>
      <c r="E81" s="90"/>
      <c r="F81" s="90">
        <v>4</v>
      </c>
      <c r="G81" s="90">
        <v>6</v>
      </c>
      <c r="H81" s="90">
        <v>3</v>
      </c>
      <c r="I81" s="90">
        <f t="shared" si="7"/>
        <v>13</v>
      </c>
    </row>
    <row r="82" spans="2:9" x14ac:dyDescent="0.2">
      <c r="B82" s="8"/>
      <c r="C82" s="214" t="s">
        <v>67</v>
      </c>
      <c r="D82" s="214"/>
      <c r="E82" s="90">
        <v>1</v>
      </c>
      <c r="F82" s="90">
        <v>3</v>
      </c>
      <c r="G82" s="90">
        <v>3</v>
      </c>
      <c r="H82" s="90">
        <v>1</v>
      </c>
      <c r="I82" s="90">
        <f t="shared" si="7"/>
        <v>8</v>
      </c>
    </row>
    <row r="83" spans="2:9" x14ac:dyDescent="0.2">
      <c r="B83" s="8"/>
      <c r="C83" s="214" t="s">
        <v>68</v>
      </c>
      <c r="D83" s="214"/>
      <c r="E83" s="90">
        <v>1</v>
      </c>
      <c r="F83" s="90">
        <v>2</v>
      </c>
      <c r="G83" s="90">
        <v>5</v>
      </c>
      <c r="H83" s="90">
        <v>1</v>
      </c>
      <c r="I83" s="90">
        <f t="shared" si="7"/>
        <v>9</v>
      </c>
    </row>
    <row r="84" spans="2:9" x14ac:dyDescent="0.2">
      <c r="B84" s="8"/>
      <c r="C84" s="214" t="s">
        <v>69</v>
      </c>
      <c r="D84" s="214"/>
      <c r="E84" s="90"/>
      <c r="F84" s="90">
        <v>1</v>
      </c>
      <c r="G84" s="90">
        <v>1</v>
      </c>
      <c r="H84" s="90"/>
      <c r="I84" s="90">
        <f t="shared" si="7"/>
        <v>2</v>
      </c>
    </row>
    <row r="85" spans="2:9" x14ac:dyDescent="0.2">
      <c r="B85" s="8"/>
      <c r="C85" s="214" t="s">
        <v>23</v>
      </c>
      <c r="D85" s="214"/>
      <c r="E85" s="90">
        <v>1</v>
      </c>
      <c r="F85" s="90">
        <v>10</v>
      </c>
      <c r="G85" s="90">
        <v>1</v>
      </c>
      <c r="H85" s="90">
        <v>2</v>
      </c>
      <c r="I85" s="90">
        <f t="shared" si="7"/>
        <v>14</v>
      </c>
    </row>
    <row r="86" spans="2:9" x14ac:dyDescent="0.2">
      <c r="B86" s="91"/>
      <c r="C86" s="224" t="s">
        <v>70</v>
      </c>
      <c r="D86" s="224"/>
      <c r="E86" s="90">
        <v>1</v>
      </c>
      <c r="F86" s="90">
        <v>0</v>
      </c>
      <c r="G86" s="90"/>
      <c r="H86" s="90"/>
      <c r="I86" s="90">
        <f t="shared" si="7"/>
        <v>1</v>
      </c>
    </row>
    <row r="87" spans="2:9" x14ac:dyDescent="0.2">
      <c r="B87" s="8"/>
      <c r="C87" s="214" t="s">
        <v>41</v>
      </c>
      <c r="D87" s="214"/>
      <c r="E87" s="90"/>
      <c r="F87" s="90">
        <v>2</v>
      </c>
      <c r="G87" s="90">
        <v>31</v>
      </c>
      <c r="H87" s="90"/>
      <c r="I87" s="90">
        <f t="shared" si="7"/>
        <v>33</v>
      </c>
    </row>
    <row r="88" spans="2:9" x14ac:dyDescent="0.2">
      <c r="B88" s="243" t="s">
        <v>525</v>
      </c>
      <c r="C88" s="244"/>
      <c r="D88" s="244"/>
      <c r="E88" s="244"/>
      <c r="F88" s="244"/>
      <c r="G88" s="244"/>
      <c r="H88" s="244"/>
      <c r="I88" s="245"/>
    </row>
    <row r="89" spans="2:9" x14ac:dyDescent="0.2">
      <c r="B89" s="8"/>
      <c r="C89" s="242" t="s">
        <v>71</v>
      </c>
      <c r="D89" s="242"/>
      <c r="E89" s="90">
        <v>2</v>
      </c>
      <c r="F89" s="90">
        <v>10</v>
      </c>
      <c r="G89" s="90">
        <v>13</v>
      </c>
      <c r="H89" s="90">
        <v>3</v>
      </c>
      <c r="I89" s="90">
        <f t="shared" ref="I89:I99" si="8">SUM(E89,F89,G89,H89)</f>
        <v>28</v>
      </c>
    </row>
    <row r="90" spans="2:9" x14ac:dyDescent="0.2">
      <c r="B90" s="8"/>
      <c r="C90" s="214" t="s">
        <v>72</v>
      </c>
      <c r="D90" s="214"/>
      <c r="E90" s="90"/>
      <c r="F90" s="90">
        <v>2</v>
      </c>
      <c r="G90" s="90">
        <v>1</v>
      </c>
      <c r="H90" s="90">
        <v>1</v>
      </c>
      <c r="I90" s="90">
        <f t="shared" si="8"/>
        <v>4</v>
      </c>
    </row>
    <row r="91" spans="2:9" x14ac:dyDescent="0.2">
      <c r="B91" s="8"/>
      <c r="C91" s="214" t="s">
        <v>73</v>
      </c>
      <c r="D91" s="214"/>
      <c r="E91" s="90"/>
      <c r="F91" s="90">
        <v>5</v>
      </c>
      <c r="G91" s="90">
        <v>3</v>
      </c>
      <c r="H91" s="90"/>
      <c r="I91" s="90">
        <f t="shared" si="8"/>
        <v>8</v>
      </c>
    </row>
    <row r="92" spans="2:9" x14ac:dyDescent="0.2">
      <c r="B92" s="8"/>
      <c r="C92" s="214" t="s">
        <v>74</v>
      </c>
      <c r="D92" s="214"/>
      <c r="E92" s="90"/>
      <c r="F92" s="90">
        <v>0</v>
      </c>
      <c r="G92" s="90"/>
      <c r="H92" s="90"/>
      <c r="I92" s="90">
        <f t="shared" si="8"/>
        <v>0</v>
      </c>
    </row>
    <row r="93" spans="2:9" x14ac:dyDescent="0.2">
      <c r="B93" s="8"/>
      <c r="C93" s="214" t="s">
        <v>75</v>
      </c>
      <c r="D93" s="214"/>
      <c r="E93" s="90"/>
      <c r="F93" s="90">
        <v>2</v>
      </c>
      <c r="G93" s="90">
        <v>2</v>
      </c>
      <c r="H93" s="90"/>
      <c r="I93" s="90">
        <f t="shared" si="8"/>
        <v>4</v>
      </c>
    </row>
    <row r="94" spans="2:9" x14ac:dyDescent="0.2">
      <c r="B94" s="8"/>
      <c r="C94" s="214" t="s">
        <v>76</v>
      </c>
      <c r="D94" s="214"/>
      <c r="E94" s="90"/>
      <c r="F94" s="90">
        <v>1</v>
      </c>
      <c r="G94" s="90">
        <v>3</v>
      </c>
      <c r="H94" s="90">
        <v>1</v>
      </c>
      <c r="I94" s="90">
        <f t="shared" si="8"/>
        <v>5</v>
      </c>
    </row>
    <row r="95" spans="2:9" x14ac:dyDescent="0.2">
      <c r="B95" s="8"/>
      <c r="C95" s="214" t="s">
        <v>77</v>
      </c>
      <c r="D95" s="214"/>
      <c r="E95" s="90"/>
      <c r="F95" s="90">
        <v>5</v>
      </c>
      <c r="G95" s="90">
        <v>9</v>
      </c>
      <c r="H95" s="90"/>
      <c r="I95" s="90">
        <f t="shared" si="8"/>
        <v>14</v>
      </c>
    </row>
    <row r="96" spans="2:9" x14ac:dyDescent="0.2">
      <c r="B96" s="8"/>
      <c r="C96" s="214" t="s">
        <v>78</v>
      </c>
      <c r="D96" s="214"/>
      <c r="E96" s="90"/>
      <c r="F96" s="90">
        <v>2</v>
      </c>
      <c r="G96" s="90">
        <v>1</v>
      </c>
      <c r="H96" s="90"/>
      <c r="I96" s="90">
        <f t="shared" si="8"/>
        <v>3</v>
      </c>
    </row>
    <row r="97" spans="2:9" x14ac:dyDescent="0.2">
      <c r="B97" s="8"/>
      <c r="C97" s="242" t="s">
        <v>79</v>
      </c>
      <c r="D97" s="242"/>
      <c r="E97" s="90">
        <v>47</v>
      </c>
      <c r="F97" s="90">
        <v>102</v>
      </c>
      <c r="G97" s="90">
        <v>95</v>
      </c>
      <c r="H97" s="90">
        <v>51</v>
      </c>
      <c r="I97" s="90">
        <f t="shared" si="8"/>
        <v>295</v>
      </c>
    </row>
    <row r="98" spans="2:9" x14ac:dyDescent="0.2">
      <c r="B98" s="8"/>
      <c r="C98" s="214" t="s">
        <v>23</v>
      </c>
      <c r="D98" s="214"/>
      <c r="E98" s="90"/>
      <c r="F98" s="90">
        <v>11</v>
      </c>
      <c r="G98" s="90">
        <v>1</v>
      </c>
      <c r="H98" s="90">
        <v>1</v>
      </c>
      <c r="I98" s="90">
        <f t="shared" si="8"/>
        <v>13</v>
      </c>
    </row>
    <row r="99" spans="2:9" x14ac:dyDescent="0.2">
      <c r="B99" s="8"/>
      <c r="C99" s="214" t="s">
        <v>41</v>
      </c>
      <c r="D99" s="214"/>
      <c r="E99" s="90"/>
      <c r="F99" s="90">
        <v>7</v>
      </c>
      <c r="G99" s="90">
        <v>25</v>
      </c>
      <c r="H99" s="90"/>
      <c r="I99" s="90">
        <f t="shared" si="8"/>
        <v>32</v>
      </c>
    </row>
    <row r="100" spans="2:9" x14ac:dyDescent="0.2">
      <c r="B100" s="232" t="s">
        <v>526</v>
      </c>
      <c r="C100" s="232"/>
      <c r="D100" s="232"/>
      <c r="E100" s="232"/>
      <c r="F100" s="232"/>
      <c r="G100" s="232"/>
      <c r="H100" s="232"/>
      <c r="I100" s="232"/>
    </row>
    <row r="101" spans="2:9" x14ac:dyDescent="0.2">
      <c r="B101" s="8"/>
      <c r="C101" s="214" t="s">
        <v>80</v>
      </c>
      <c r="D101" s="214"/>
      <c r="E101" s="90">
        <v>15</v>
      </c>
      <c r="F101" s="90">
        <v>26</v>
      </c>
      <c r="G101" s="90">
        <v>27</v>
      </c>
      <c r="H101" s="90">
        <v>8</v>
      </c>
      <c r="I101" s="90">
        <f>SUM(E101,F101,G101,H101)</f>
        <v>76</v>
      </c>
    </row>
    <row r="102" spans="2:9" x14ac:dyDescent="0.2">
      <c r="B102" s="8"/>
      <c r="C102" s="214" t="s">
        <v>81</v>
      </c>
      <c r="D102" s="214"/>
      <c r="E102" s="90">
        <v>34</v>
      </c>
      <c r="F102" s="90">
        <v>96</v>
      </c>
      <c r="G102" s="90">
        <v>82</v>
      </c>
      <c r="H102" s="90">
        <v>46</v>
      </c>
      <c r="I102" s="90">
        <f>SUM(E102,F102,G102,H102)</f>
        <v>258</v>
      </c>
    </row>
    <row r="103" spans="2:9" x14ac:dyDescent="0.2">
      <c r="B103" s="8"/>
      <c r="C103" s="214" t="s">
        <v>23</v>
      </c>
      <c r="D103" s="214"/>
      <c r="E103" s="90"/>
      <c r="F103" s="90">
        <v>0</v>
      </c>
      <c r="G103" s="90">
        <v>4</v>
      </c>
      <c r="H103" s="90">
        <v>1</v>
      </c>
      <c r="I103" s="90">
        <f>SUM(E103,F103,G103,H103)</f>
        <v>5</v>
      </c>
    </row>
    <row r="104" spans="2:9" x14ac:dyDescent="0.2">
      <c r="B104" s="96"/>
      <c r="C104" s="214" t="s">
        <v>41</v>
      </c>
      <c r="D104" s="214"/>
      <c r="E104" s="90"/>
      <c r="F104" s="90">
        <v>8</v>
      </c>
      <c r="G104" s="90">
        <v>24</v>
      </c>
      <c r="H104" s="90"/>
      <c r="I104" s="90">
        <f>SUM(E104,F104,G104,H104)</f>
        <v>32</v>
      </c>
    </row>
    <row r="105" spans="2:9" x14ac:dyDescent="0.2">
      <c r="B105" s="239" t="s">
        <v>527</v>
      </c>
      <c r="C105" s="240"/>
      <c r="D105" s="240"/>
      <c r="E105" s="240"/>
      <c r="F105" s="240"/>
      <c r="G105" s="240"/>
      <c r="H105" s="240"/>
      <c r="I105" s="241"/>
    </row>
    <row r="106" spans="2:9" x14ac:dyDescent="0.2">
      <c r="B106" s="8"/>
      <c r="C106" s="214" t="s">
        <v>82</v>
      </c>
      <c r="D106" s="214"/>
      <c r="E106" s="90">
        <v>17</v>
      </c>
      <c r="F106" s="90">
        <v>96</v>
      </c>
      <c r="G106" s="90">
        <v>24</v>
      </c>
      <c r="H106" s="90">
        <v>7</v>
      </c>
      <c r="I106" s="90">
        <f t="shared" ref="I106:I114" si="9">SUM(E106,F106,G106,H106)</f>
        <v>144</v>
      </c>
    </row>
    <row r="107" spans="2:9" x14ac:dyDescent="0.2">
      <c r="B107" s="8"/>
      <c r="C107" s="214" t="s">
        <v>83</v>
      </c>
      <c r="D107" s="214"/>
      <c r="E107" s="90">
        <v>31</v>
      </c>
      <c r="F107" s="90">
        <v>26</v>
      </c>
      <c r="G107" s="90">
        <v>86</v>
      </c>
      <c r="H107" s="90">
        <v>45</v>
      </c>
      <c r="I107" s="90">
        <f t="shared" si="9"/>
        <v>188</v>
      </c>
    </row>
    <row r="108" spans="2:9" x14ac:dyDescent="0.2">
      <c r="B108" s="8"/>
      <c r="C108" s="214" t="s">
        <v>84</v>
      </c>
      <c r="D108" s="214"/>
      <c r="E108" s="90"/>
      <c r="F108" s="90"/>
      <c r="G108" s="90">
        <v>1</v>
      </c>
      <c r="H108" s="90"/>
      <c r="I108" s="90">
        <f t="shared" si="9"/>
        <v>1</v>
      </c>
    </row>
    <row r="109" spans="2:9" x14ac:dyDescent="0.2">
      <c r="B109" s="8"/>
      <c r="C109" s="214" t="s">
        <v>85</v>
      </c>
      <c r="D109" s="214"/>
      <c r="E109" s="90"/>
      <c r="F109" s="90"/>
      <c r="G109" s="90"/>
      <c r="H109" s="90"/>
      <c r="I109" s="90">
        <f t="shared" si="9"/>
        <v>0</v>
      </c>
    </row>
    <row r="110" spans="2:9" x14ac:dyDescent="0.2">
      <c r="B110" s="8"/>
      <c r="C110" s="214" t="s">
        <v>86</v>
      </c>
      <c r="D110" s="214"/>
      <c r="E110" s="90"/>
      <c r="F110" s="90"/>
      <c r="G110" s="90"/>
      <c r="H110" s="90">
        <v>1</v>
      </c>
      <c r="I110" s="90">
        <f t="shared" si="9"/>
        <v>1</v>
      </c>
    </row>
    <row r="111" spans="2:9" x14ac:dyDescent="0.2">
      <c r="B111" s="8"/>
      <c r="C111" s="214" t="s">
        <v>87</v>
      </c>
      <c r="D111" s="214"/>
      <c r="E111" s="90"/>
      <c r="F111" s="90"/>
      <c r="G111" s="90">
        <v>1</v>
      </c>
      <c r="H111" s="90"/>
      <c r="I111" s="90">
        <f t="shared" si="9"/>
        <v>1</v>
      </c>
    </row>
    <row r="112" spans="2:9" x14ac:dyDescent="0.2">
      <c r="B112" s="91"/>
      <c r="C112" s="224" t="s">
        <v>70</v>
      </c>
      <c r="D112" s="224"/>
      <c r="E112" s="90"/>
      <c r="F112" s="90"/>
      <c r="G112" s="90"/>
      <c r="H112" s="90"/>
      <c r="I112" s="90">
        <f t="shared" si="9"/>
        <v>0</v>
      </c>
    </row>
    <row r="113" spans="2:9" x14ac:dyDescent="0.2">
      <c r="B113" s="8"/>
      <c r="C113" s="214" t="s">
        <v>88</v>
      </c>
      <c r="D113" s="214"/>
      <c r="E113" s="90"/>
      <c r="F113" s="90">
        <v>3</v>
      </c>
      <c r="G113" s="90">
        <v>3</v>
      </c>
      <c r="H113" s="90">
        <v>3</v>
      </c>
      <c r="I113" s="90">
        <f t="shared" si="9"/>
        <v>9</v>
      </c>
    </row>
    <row r="114" spans="2:9" x14ac:dyDescent="0.2">
      <c r="B114" s="8"/>
      <c r="C114" s="214" t="s">
        <v>41</v>
      </c>
      <c r="D114" s="214"/>
      <c r="E114" s="90"/>
      <c r="F114" s="90">
        <v>5</v>
      </c>
      <c r="G114" s="90">
        <v>30</v>
      </c>
      <c r="H114" s="90"/>
      <c r="I114" s="90">
        <f t="shared" si="9"/>
        <v>35</v>
      </c>
    </row>
    <row r="115" spans="2:9" x14ac:dyDescent="0.2">
      <c r="B115" s="232" t="s">
        <v>528</v>
      </c>
      <c r="C115" s="232"/>
      <c r="D115" s="232"/>
      <c r="E115" s="232"/>
      <c r="F115" s="232"/>
      <c r="G115" s="232"/>
      <c r="H115" s="232"/>
      <c r="I115" s="232"/>
    </row>
    <row r="116" spans="2:9" x14ac:dyDescent="0.2">
      <c r="B116" s="8"/>
      <c r="C116" s="214" t="s">
        <v>89</v>
      </c>
      <c r="D116" s="214"/>
      <c r="E116" s="90">
        <v>2</v>
      </c>
      <c r="F116" s="90">
        <v>5</v>
      </c>
      <c r="G116" s="90">
        <v>3</v>
      </c>
      <c r="H116" s="90">
        <v>1</v>
      </c>
      <c r="I116" s="90">
        <f>SUM(E116,F116,G116,H116)</f>
        <v>11</v>
      </c>
    </row>
    <row r="117" spans="2:9" x14ac:dyDescent="0.2">
      <c r="B117" s="8"/>
      <c r="C117" s="214" t="s">
        <v>90</v>
      </c>
      <c r="D117" s="214"/>
      <c r="E117" s="90">
        <v>47</v>
      </c>
      <c r="F117" s="90">
        <v>115</v>
      </c>
      <c r="G117" s="90">
        <v>107</v>
      </c>
      <c r="H117" s="90">
        <v>51</v>
      </c>
      <c r="I117" s="90">
        <f>SUM(E117,F117,G117,H117)</f>
        <v>320</v>
      </c>
    </row>
    <row r="118" spans="2:9" x14ac:dyDescent="0.2">
      <c r="B118" s="8"/>
      <c r="C118" s="214" t="s">
        <v>23</v>
      </c>
      <c r="D118" s="214"/>
      <c r="E118" s="90"/>
      <c r="F118" s="90"/>
      <c r="G118" s="90">
        <v>3</v>
      </c>
      <c r="H118" s="90">
        <v>2</v>
      </c>
      <c r="I118" s="90">
        <f>SUM(E118,F118,G118,H118)</f>
        <v>5</v>
      </c>
    </row>
    <row r="119" spans="2:9" x14ac:dyDescent="0.2">
      <c r="B119" s="91"/>
      <c r="C119" s="224" t="s">
        <v>70</v>
      </c>
      <c r="D119" s="224"/>
      <c r="E119" s="90"/>
      <c r="F119" s="90">
        <v>2</v>
      </c>
      <c r="G119" s="90"/>
      <c r="H119" s="90">
        <v>1</v>
      </c>
      <c r="I119" s="90">
        <f>SUM(E119,F119,G119,H119)</f>
        <v>3</v>
      </c>
    </row>
    <row r="120" spans="2:9" x14ac:dyDescent="0.2">
      <c r="B120" s="8"/>
      <c r="C120" s="214" t="s">
        <v>41</v>
      </c>
      <c r="D120" s="214"/>
      <c r="E120" s="90"/>
      <c r="F120" s="90">
        <v>8</v>
      </c>
      <c r="G120" s="90">
        <v>32</v>
      </c>
      <c r="H120" s="90"/>
      <c r="I120" s="90">
        <f>SUM(E120,F120,G120,H120)</f>
        <v>40</v>
      </c>
    </row>
    <row r="121" spans="2:9" x14ac:dyDescent="0.2">
      <c r="B121" s="237" t="s">
        <v>91</v>
      </c>
      <c r="C121" s="238"/>
      <c r="D121" s="238"/>
      <c r="E121" s="238"/>
      <c r="F121" s="238"/>
      <c r="G121" s="238"/>
      <c r="H121" s="238"/>
      <c r="I121" s="238"/>
    </row>
    <row r="122" spans="2:9" x14ac:dyDescent="0.2">
      <c r="B122" s="232" t="s">
        <v>529</v>
      </c>
      <c r="C122" s="232"/>
      <c r="D122" s="232"/>
      <c r="E122" s="232"/>
      <c r="F122" s="232"/>
      <c r="G122" s="232"/>
      <c r="H122" s="232"/>
      <c r="I122" s="232"/>
    </row>
    <row r="123" spans="2:9" x14ac:dyDescent="0.2">
      <c r="B123" s="97"/>
      <c r="C123" s="233" t="s">
        <v>92</v>
      </c>
      <c r="D123" s="234"/>
      <c r="E123" s="91"/>
      <c r="F123" s="91"/>
      <c r="G123" s="91"/>
      <c r="H123" s="91"/>
      <c r="I123" s="90">
        <f t="shared" ref="I123:I140" si="10">SUM(E123,F123,G123,H123)</f>
        <v>0</v>
      </c>
    </row>
    <row r="124" spans="2:9" x14ac:dyDescent="0.2">
      <c r="B124" s="97"/>
      <c r="C124" s="233" t="s">
        <v>93</v>
      </c>
      <c r="D124" s="235"/>
      <c r="E124" s="17">
        <v>1</v>
      </c>
      <c r="F124" s="17">
        <v>2</v>
      </c>
      <c r="G124" s="17">
        <v>27</v>
      </c>
      <c r="H124" s="91"/>
      <c r="I124" s="90">
        <f t="shared" si="10"/>
        <v>30</v>
      </c>
    </row>
    <row r="125" spans="2:9" x14ac:dyDescent="0.2">
      <c r="B125" s="91"/>
      <c r="C125" s="224" t="s">
        <v>94</v>
      </c>
      <c r="D125" s="224"/>
      <c r="E125" s="90">
        <v>16</v>
      </c>
      <c r="F125" s="90">
        <v>65</v>
      </c>
      <c r="G125" s="90">
        <v>1</v>
      </c>
      <c r="H125" s="90">
        <v>18</v>
      </c>
      <c r="I125" s="90">
        <f t="shared" si="10"/>
        <v>100</v>
      </c>
    </row>
    <row r="126" spans="2:9" x14ac:dyDescent="0.2">
      <c r="B126" s="91"/>
      <c r="C126" s="224" t="s">
        <v>95</v>
      </c>
      <c r="D126" s="224"/>
      <c r="E126" s="90">
        <v>1</v>
      </c>
      <c r="F126" s="90">
        <v>1</v>
      </c>
      <c r="G126" s="90"/>
      <c r="H126" s="90"/>
      <c r="I126" s="90">
        <f t="shared" si="10"/>
        <v>2</v>
      </c>
    </row>
    <row r="127" spans="2:9" x14ac:dyDescent="0.2">
      <c r="B127" s="91"/>
      <c r="C127" s="224" t="s">
        <v>96</v>
      </c>
      <c r="D127" s="224"/>
      <c r="E127" s="90"/>
      <c r="F127" s="90">
        <v>0</v>
      </c>
      <c r="G127" s="90"/>
      <c r="H127" s="90">
        <v>1</v>
      </c>
      <c r="I127" s="90">
        <f t="shared" si="10"/>
        <v>1</v>
      </c>
    </row>
    <row r="128" spans="2:9" x14ac:dyDescent="0.2">
      <c r="B128" s="91"/>
      <c r="C128" s="224" t="s">
        <v>97</v>
      </c>
      <c r="D128" s="224"/>
      <c r="E128" s="90"/>
      <c r="F128" s="90">
        <v>0</v>
      </c>
      <c r="G128" s="90"/>
      <c r="H128" s="90"/>
      <c r="I128" s="90">
        <f t="shared" si="10"/>
        <v>0</v>
      </c>
    </row>
    <row r="129" spans="2:9" x14ac:dyDescent="0.2">
      <c r="B129" s="91"/>
      <c r="C129" s="224" t="s">
        <v>98</v>
      </c>
      <c r="D129" s="224"/>
      <c r="E129" s="90"/>
      <c r="F129" s="90">
        <v>0</v>
      </c>
      <c r="G129" s="90"/>
      <c r="H129" s="90"/>
      <c r="I129" s="90">
        <f t="shared" si="10"/>
        <v>0</v>
      </c>
    </row>
    <row r="130" spans="2:9" x14ac:dyDescent="0.2">
      <c r="B130" s="91"/>
      <c r="C130" s="224" t="s">
        <v>99</v>
      </c>
      <c r="D130" s="224"/>
      <c r="E130" s="90"/>
      <c r="F130" s="90">
        <v>0</v>
      </c>
      <c r="G130" s="90"/>
      <c r="H130" s="90"/>
      <c r="I130" s="90">
        <f t="shared" si="10"/>
        <v>0</v>
      </c>
    </row>
    <row r="131" spans="2:9" x14ac:dyDescent="0.2">
      <c r="B131" s="91"/>
      <c r="C131" s="224" t="s">
        <v>100</v>
      </c>
      <c r="D131" s="224"/>
      <c r="E131" s="90">
        <v>3</v>
      </c>
      <c r="F131" s="90">
        <v>13</v>
      </c>
      <c r="G131" s="90">
        <v>17</v>
      </c>
      <c r="H131" s="90">
        <v>5</v>
      </c>
      <c r="I131" s="90">
        <f t="shared" si="10"/>
        <v>38</v>
      </c>
    </row>
    <row r="132" spans="2:9" x14ac:dyDescent="0.2">
      <c r="B132" s="91"/>
      <c r="C132" s="224" t="s">
        <v>101</v>
      </c>
      <c r="D132" s="224"/>
      <c r="E132" s="90">
        <v>1</v>
      </c>
      <c r="F132" s="90">
        <v>10</v>
      </c>
      <c r="G132" s="90">
        <v>1</v>
      </c>
      <c r="H132" s="90">
        <v>1</v>
      </c>
      <c r="I132" s="90">
        <f t="shared" si="10"/>
        <v>13</v>
      </c>
    </row>
    <row r="133" spans="2:9" x14ac:dyDescent="0.2">
      <c r="B133" s="91"/>
      <c r="C133" s="224" t="s">
        <v>102</v>
      </c>
      <c r="D133" s="224"/>
      <c r="E133" s="90"/>
      <c r="F133" s="90">
        <v>5</v>
      </c>
      <c r="G133" s="90">
        <v>1</v>
      </c>
      <c r="H133" s="90">
        <v>1</v>
      </c>
      <c r="I133" s="90">
        <f t="shared" si="10"/>
        <v>7</v>
      </c>
    </row>
    <row r="134" spans="2:9" x14ac:dyDescent="0.2">
      <c r="B134" s="91"/>
      <c r="C134" s="224" t="s">
        <v>103</v>
      </c>
      <c r="D134" s="224"/>
      <c r="E134" s="90">
        <v>15</v>
      </c>
      <c r="F134" s="90">
        <v>18</v>
      </c>
      <c r="G134" s="90">
        <v>24</v>
      </c>
      <c r="H134" s="90">
        <v>6</v>
      </c>
      <c r="I134" s="90">
        <f t="shared" si="10"/>
        <v>63</v>
      </c>
    </row>
    <row r="135" spans="2:9" x14ac:dyDescent="0.2">
      <c r="B135" s="91"/>
      <c r="C135" s="224" t="s">
        <v>104</v>
      </c>
      <c r="D135" s="224"/>
      <c r="E135" s="90"/>
      <c r="F135" s="90">
        <v>4</v>
      </c>
      <c r="G135" s="90">
        <v>3</v>
      </c>
      <c r="H135" s="90">
        <v>3</v>
      </c>
      <c r="I135" s="90">
        <f t="shared" si="10"/>
        <v>10</v>
      </c>
    </row>
    <row r="136" spans="2:9" x14ac:dyDescent="0.2">
      <c r="B136" s="91"/>
      <c r="C136" s="224" t="s">
        <v>105</v>
      </c>
      <c r="D136" s="224"/>
      <c r="E136" s="90"/>
      <c r="F136" s="90"/>
      <c r="G136" s="90"/>
      <c r="H136" s="90"/>
      <c r="I136" s="90">
        <f t="shared" si="10"/>
        <v>0</v>
      </c>
    </row>
    <row r="137" spans="2:9" x14ac:dyDescent="0.2">
      <c r="B137" s="91"/>
      <c r="C137" s="347" t="s">
        <v>530</v>
      </c>
      <c r="D137" s="347"/>
      <c r="E137" s="90"/>
      <c r="F137" s="90"/>
      <c r="G137" s="90"/>
      <c r="H137" s="90"/>
      <c r="I137" s="90">
        <f t="shared" si="10"/>
        <v>0</v>
      </c>
    </row>
    <row r="138" spans="2:9" x14ac:dyDescent="0.2">
      <c r="B138" s="91"/>
      <c r="C138" s="347" t="s">
        <v>106</v>
      </c>
      <c r="D138" s="347"/>
      <c r="E138" s="90">
        <v>14</v>
      </c>
      <c r="F138" s="90">
        <v>5</v>
      </c>
      <c r="G138" s="90">
        <v>39</v>
      </c>
      <c r="H138" s="90">
        <v>21</v>
      </c>
      <c r="I138" s="90">
        <f t="shared" si="10"/>
        <v>79</v>
      </c>
    </row>
    <row r="139" spans="2:9" x14ac:dyDescent="0.2">
      <c r="B139" s="91"/>
      <c r="C139" s="347" t="s">
        <v>23</v>
      </c>
      <c r="D139" s="347"/>
      <c r="E139" s="90"/>
      <c r="F139" s="90"/>
      <c r="G139" s="90"/>
      <c r="H139" s="90">
        <v>2</v>
      </c>
      <c r="I139" s="90">
        <f t="shared" si="10"/>
        <v>2</v>
      </c>
    </row>
    <row r="140" spans="2:9" x14ac:dyDescent="0.2">
      <c r="B140" s="8"/>
      <c r="C140" s="344" t="s">
        <v>41</v>
      </c>
      <c r="D140" s="344"/>
      <c r="E140" s="90">
        <v>1</v>
      </c>
      <c r="F140" s="90">
        <v>9</v>
      </c>
      <c r="G140" s="90">
        <v>28</v>
      </c>
      <c r="H140" s="90"/>
      <c r="I140" s="90">
        <f t="shared" si="10"/>
        <v>38</v>
      </c>
    </row>
    <row r="141" spans="2:9" x14ac:dyDescent="0.2">
      <c r="B141" s="345" t="s">
        <v>531</v>
      </c>
      <c r="C141" s="346"/>
      <c r="D141" s="346"/>
      <c r="E141" s="346"/>
      <c r="F141" s="346"/>
      <c r="G141" s="346"/>
      <c r="H141" s="346"/>
      <c r="I141" s="346"/>
    </row>
    <row r="142" spans="2:9" x14ac:dyDescent="0.2">
      <c r="B142" s="184" t="s">
        <v>107</v>
      </c>
      <c r="C142" s="185"/>
      <c r="D142" s="185"/>
      <c r="E142" s="185"/>
      <c r="F142" s="185"/>
      <c r="G142" s="185"/>
      <c r="H142" s="185"/>
      <c r="I142" s="185"/>
    </row>
    <row r="143" spans="2:9" x14ac:dyDescent="0.2">
      <c r="B143" s="232" t="s">
        <v>533</v>
      </c>
      <c r="C143" s="232"/>
      <c r="D143" s="232"/>
      <c r="E143" s="232"/>
      <c r="F143" s="232"/>
      <c r="G143" s="232"/>
      <c r="H143" s="232"/>
      <c r="I143" s="232"/>
    </row>
    <row r="144" spans="2:9" x14ac:dyDescent="0.2">
      <c r="B144" s="97"/>
      <c r="C144" s="315" t="s">
        <v>108</v>
      </c>
      <c r="D144" s="316"/>
      <c r="E144" s="17">
        <v>8</v>
      </c>
      <c r="F144" s="17">
        <v>27</v>
      </c>
      <c r="G144" s="17">
        <v>26</v>
      </c>
      <c r="H144" s="91">
        <v>10</v>
      </c>
      <c r="I144" s="90">
        <f>SUM(E144,F144,G144,H144)</f>
        <v>71</v>
      </c>
    </row>
    <row r="145" spans="2:9" x14ac:dyDescent="0.2">
      <c r="B145" s="97"/>
      <c r="C145" s="233" t="s">
        <v>109</v>
      </c>
      <c r="D145" s="234"/>
      <c r="E145" s="17">
        <v>5</v>
      </c>
      <c r="F145" s="17">
        <v>36</v>
      </c>
      <c r="G145" s="17">
        <v>17</v>
      </c>
      <c r="H145" s="91">
        <v>15</v>
      </c>
      <c r="I145" s="90">
        <f>SUM(E145,F145,G145,H145)</f>
        <v>73</v>
      </c>
    </row>
    <row r="146" spans="2:9" x14ac:dyDescent="0.2">
      <c r="B146" s="97"/>
      <c r="C146" s="233" t="s">
        <v>110</v>
      </c>
      <c r="D146" s="235"/>
      <c r="E146" s="17">
        <v>27</v>
      </c>
      <c r="F146" s="17">
        <v>60</v>
      </c>
      <c r="G146" s="17">
        <v>66</v>
      </c>
      <c r="H146" s="91">
        <v>27</v>
      </c>
      <c r="I146" s="90">
        <f>SUM(E146,F146,G146,H146)</f>
        <v>180</v>
      </c>
    </row>
    <row r="147" spans="2:9" x14ac:dyDescent="0.2">
      <c r="B147" s="3"/>
      <c r="C147" s="233" t="s">
        <v>111</v>
      </c>
      <c r="D147" s="235"/>
      <c r="E147" s="17">
        <v>2</v>
      </c>
      <c r="F147" s="17">
        <v>3</v>
      </c>
      <c r="G147" s="17">
        <v>6</v>
      </c>
      <c r="H147" s="163">
        <v>3</v>
      </c>
      <c r="I147" s="90">
        <f>SUM(E147,F147,G147,H147)</f>
        <v>14</v>
      </c>
    </row>
    <row r="148" spans="2:9" x14ac:dyDescent="0.2">
      <c r="B148" s="184" t="s">
        <v>112</v>
      </c>
      <c r="C148" s="185"/>
      <c r="D148" s="185"/>
      <c r="E148" s="185"/>
      <c r="F148" s="185"/>
      <c r="G148" s="185"/>
      <c r="H148" s="185"/>
      <c r="I148" s="185"/>
    </row>
    <row r="149" spans="2:9" x14ac:dyDescent="0.2">
      <c r="B149" s="229" t="s">
        <v>113</v>
      </c>
      <c r="C149" s="229"/>
      <c r="D149" s="229"/>
      <c r="E149" s="229"/>
      <c r="F149" s="229"/>
      <c r="G149" s="229"/>
      <c r="H149" s="229"/>
      <c r="I149" s="229"/>
    </row>
    <row r="150" spans="2:9" x14ac:dyDescent="0.2">
      <c r="B150" s="8"/>
      <c r="C150" s="236" t="s">
        <v>114</v>
      </c>
      <c r="D150" s="236"/>
      <c r="E150" s="90">
        <v>2</v>
      </c>
      <c r="F150" s="90">
        <v>1</v>
      </c>
      <c r="G150" s="90" t="s">
        <v>115</v>
      </c>
      <c r="H150" s="90"/>
      <c r="I150" s="90">
        <f>SUM(E150,F150,G150,H150)</f>
        <v>3</v>
      </c>
    </row>
    <row r="151" spans="2:9" x14ac:dyDescent="0.2">
      <c r="B151" s="229" t="s">
        <v>116</v>
      </c>
      <c r="C151" s="229"/>
      <c r="D151" s="229"/>
      <c r="E151" s="229"/>
      <c r="F151" s="229"/>
      <c r="G151" s="229"/>
      <c r="H151" s="229"/>
      <c r="I151" s="229"/>
    </row>
    <row r="152" spans="2:9" x14ac:dyDescent="0.2">
      <c r="B152" s="8"/>
      <c r="C152" s="230" t="s">
        <v>117</v>
      </c>
      <c r="D152" s="231"/>
      <c r="E152" s="90">
        <v>25</v>
      </c>
      <c r="F152" s="90">
        <v>180</v>
      </c>
      <c r="G152" s="95"/>
      <c r="H152" s="90"/>
      <c r="I152" s="90">
        <f>SUM(E152,F152,G152,H152)</f>
        <v>205</v>
      </c>
    </row>
    <row r="153" spans="2:9" x14ac:dyDescent="0.2">
      <c r="B153" s="229" t="s">
        <v>118</v>
      </c>
      <c r="C153" s="229"/>
      <c r="D153" s="229"/>
      <c r="E153" s="229"/>
      <c r="F153" s="229"/>
      <c r="G153" s="229"/>
      <c r="H153" s="229"/>
      <c r="I153" s="229"/>
    </row>
    <row r="154" spans="2:9" x14ac:dyDescent="0.2">
      <c r="B154" s="8"/>
      <c r="C154" s="219" t="s">
        <v>119</v>
      </c>
      <c r="D154" s="219"/>
      <c r="E154" s="90"/>
      <c r="F154" s="90"/>
      <c r="G154" s="95"/>
      <c r="H154" s="90"/>
      <c r="I154" s="90">
        <f t="shared" ref="I154:I171" si="11">SUM(E154,F154,G154,H154)</f>
        <v>0</v>
      </c>
    </row>
    <row r="155" spans="2:9" x14ac:dyDescent="0.2">
      <c r="B155" s="8"/>
      <c r="C155" s="219" t="s">
        <v>120</v>
      </c>
      <c r="D155" s="219"/>
      <c r="E155" s="90"/>
      <c r="F155" s="90"/>
      <c r="G155" s="95"/>
      <c r="H155" s="90"/>
      <c r="I155" s="90">
        <f t="shared" si="11"/>
        <v>0</v>
      </c>
    </row>
    <row r="156" spans="2:9" x14ac:dyDescent="0.2">
      <c r="B156" s="8"/>
      <c r="C156" s="219" t="s">
        <v>121</v>
      </c>
      <c r="D156" s="219"/>
      <c r="E156" s="90"/>
      <c r="F156" s="90"/>
      <c r="G156" s="95"/>
      <c r="H156" s="90"/>
      <c r="I156" s="90">
        <f t="shared" si="11"/>
        <v>0</v>
      </c>
    </row>
    <row r="157" spans="2:9" x14ac:dyDescent="0.2">
      <c r="B157" s="8"/>
      <c r="C157" s="219" t="s">
        <v>122</v>
      </c>
      <c r="D157" s="219"/>
      <c r="E157" s="90"/>
      <c r="F157" s="90"/>
      <c r="G157" s="95"/>
      <c r="H157" s="90"/>
      <c r="I157" s="90">
        <f t="shared" si="11"/>
        <v>0</v>
      </c>
    </row>
    <row r="158" spans="2:9" x14ac:dyDescent="0.2">
      <c r="B158" s="8"/>
      <c r="C158" s="219" t="s">
        <v>123</v>
      </c>
      <c r="D158" s="219"/>
      <c r="E158" s="90"/>
      <c r="F158" s="90"/>
      <c r="G158" s="95"/>
      <c r="H158" s="90"/>
      <c r="I158" s="90">
        <f t="shared" si="11"/>
        <v>0</v>
      </c>
    </row>
    <row r="159" spans="2:9" x14ac:dyDescent="0.2">
      <c r="B159" s="8"/>
      <c r="C159" s="219" t="s">
        <v>124</v>
      </c>
      <c r="D159" s="219"/>
      <c r="E159" s="90"/>
      <c r="F159" s="90"/>
      <c r="G159" s="95"/>
      <c r="H159" s="90"/>
      <c r="I159" s="90">
        <f t="shared" si="11"/>
        <v>0</v>
      </c>
    </row>
    <row r="160" spans="2:9" x14ac:dyDescent="0.2">
      <c r="B160" s="8"/>
      <c r="C160" s="219" t="s">
        <v>125</v>
      </c>
      <c r="D160" s="219"/>
      <c r="E160" s="90"/>
      <c r="F160" s="90"/>
      <c r="G160" s="95"/>
      <c r="H160" s="90"/>
      <c r="I160" s="90">
        <f t="shared" si="11"/>
        <v>0</v>
      </c>
    </row>
    <row r="161" spans="2:9" x14ac:dyDescent="0.2">
      <c r="B161" s="8"/>
      <c r="C161" s="219" t="s">
        <v>126</v>
      </c>
      <c r="D161" s="219"/>
      <c r="E161" s="90"/>
      <c r="F161" s="90"/>
      <c r="G161" s="95"/>
      <c r="H161" s="90"/>
      <c r="I161" s="90">
        <f t="shared" si="11"/>
        <v>0</v>
      </c>
    </row>
    <row r="162" spans="2:9" x14ac:dyDescent="0.2">
      <c r="B162" s="8"/>
      <c r="C162" s="219" t="s">
        <v>54</v>
      </c>
      <c r="D162" s="219"/>
      <c r="E162" s="90"/>
      <c r="F162" s="90">
        <v>1</v>
      </c>
      <c r="G162" s="95"/>
      <c r="H162" s="90"/>
      <c r="I162" s="90">
        <f t="shared" si="11"/>
        <v>1</v>
      </c>
    </row>
    <row r="163" spans="2:9" x14ac:dyDescent="0.2">
      <c r="B163" s="8"/>
      <c r="C163" s="219" t="s">
        <v>127</v>
      </c>
      <c r="D163" s="219"/>
      <c r="E163" s="90"/>
      <c r="F163" s="90"/>
      <c r="G163" s="95"/>
      <c r="H163" s="90"/>
      <c r="I163" s="90">
        <f t="shared" si="11"/>
        <v>0</v>
      </c>
    </row>
    <row r="164" spans="2:9" x14ac:dyDescent="0.2">
      <c r="B164" s="8"/>
      <c r="C164" s="219" t="s">
        <v>128</v>
      </c>
      <c r="D164" s="219"/>
      <c r="E164" s="90"/>
      <c r="F164" s="90"/>
      <c r="G164" s="95"/>
      <c r="H164" s="90"/>
      <c r="I164" s="90">
        <f t="shared" si="11"/>
        <v>0</v>
      </c>
    </row>
    <row r="165" spans="2:9" x14ac:dyDescent="0.2">
      <c r="B165" s="8"/>
      <c r="C165" s="219" t="s">
        <v>129</v>
      </c>
      <c r="D165" s="219"/>
      <c r="E165" s="90"/>
      <c r="F165" s="90"/>
      <c r="G165" s="95"/>
      <c r="H165" s="90"/>
      <c r="I165" s="90">
        <f t="shared" si="11"/>
        <v>0</v>
      </c>
    </row>
    <row r="166" spans="2:9" x14ac:dyDescent="0.2">
      <c r="B166" s="8"/>
      <c r="C166" s="219" t="s">
        <v>130</v>
      </c>
      <c r="D166" s="219"/>
      <c r="E166" s="90"/>
      <c r="F166" s="90"/>
      <c r="G166" s="95"/>
      <c r="H166" s="90"/>
      <c r="I166" s="90">
        <f t="shared" si="11"/>
        <v>0</v>
      </c>
    </row>
    <row r="167" spans="2:9" x14ac:dyDescent="0.2">
      <c r="B167" s="8"/>
      <c r="C167" s="219" t="s">
        <v>131</v>
      </c>
      <c r="D167" s="219"/>
      <c r="E167" s="90">
        <v>1</v>
      </c>
      <c r="F167" s="90"/>
      <c r="G167" s="95"/>
      <c r="H167" s="90"/>
      <c r="I167" s="90">
        <f t="shared" si="11"/>
        <v>1</v>
      </c>
    </row>
    <row r="168" spans="2:9" x14ac:dyDescent="0.2">
      <c r="B168" s="8"/>
      <c r="C168" s="219" t="s">
        <v>132</v>
      </c>
      <c r="D168" s="219"/>
      <c r="E168" s="90"/>
      <c r="F168" s="90"/>
      <c r="G168" s="95"/>
      <c r="H168" s="90"/>
      <c r="I168" s="90">
        <f t="shared" si="11"/>
        <v>0</v>
      </c>
    </row>
    <row r="169" spans="2:9" x14ac:dyDescent="0.2">
      <c r="B169" s="8"/>
      <c r="C169" s="219" t="s">
        <v>133</v>
      </c>
      <c r="D169" s="219"/>
      <c r="E169" s="90"/>
      <c r="F169" s="90"/>
      <c r="G169" s="95"/>
      <c r="H169" s="90"/>
      <c r="I169" s="90">
        <f t="shared" si="11"/>
        <v>0</v>
      </c>
    </row>
    <row r="170" spans="2:9" x14ac:dyDescent="0.2">
      <c r="B170" s="8"/>
      <c r="C170" s="219" t="s">
        <v>134</v>
      </c>
      <c r="D170" s="219"/>
      <c r="E170" s="90"/>
      <c r="F170" s="90"/>
      <c r="G170" s="95"/>
      <c r="H170" s="90"/>
      <c r="I170" s="90">
        <f t="shared" si="11"/>
        <v>0</v>
      </c>
    </row>
    <row r="171" spans="2:9" x14ac:dyDescent="0.2">
      <c r="B171" s="8"/>
      <c r="C171" s="219" t="s">
        <v>135</v>
      </c>
      <c r="D171" s="219"/>
      <c r="E171" s="90"/>
      <c r="F171" s="90"/>
      <c r="G171" s="95"/>
      <c r="H171" s="90"/>
      <c r="I171" s="90">
        <f t="shared" si="11"/>
        <v>0</v>
      </c>
    </row>
    <row r="172" spans="2:9" x14ac:dyDescent="0.2">
      <c r="B172" s="98"/>
      <c r="C172" s="99" t="s">
        <v>136</v>
      </c>
      <c r="D172" s="99"/>
      <c r="E172" s="100"/>
      <c r="F172" s="100"/>
      <c r="G172" s="101"/>
      <c r="H172" s="100"/>
      <c r="I172" s="100"/>
    </row>
    <row r="173" spans="2:9" x14ac:dyDescent="0.2">
      <c r="B173" s="102"/>
      <c r="C173" s="229" t="s">
        <v>138</v>
      </c>
      <c r="D173" s="229"/>
      <c r="E173" s="229"/>
      <c r="F173" s="229"/>
      <c r="G173" s="229"/>
      <c r="H173" s="229"/>
      <c r="I173" s="229"/>
    </row>
    <row r="174" spans="2:9" x14ac:dyDescent="0.2">
      <c r="B174" s="103"/>
      <c r="C174" s="222" t="s">
        <v>139</v>
      </c>
      <c r="D174" s="223"/>
      <c r="E174" s="104"/>
      <c r="F174" s="104"/>
      <c r="G174" s="104"/>
      <c r="H174" s="105"/>
      <c r="I174" s="106"/>
    </row>
    <row r="175" spans="2:9" x14ac:dyDescent="0.2">
      <c r="B175" s="107"/>
      <c r="C175" s="219" t="s">
        <v>140</v>
      </c>
      <c r="D175" s="219"/>
      <c r="E175" s="108"/>
      <c r="F175" s="109"/>
      <c r="G175" s="110"/>
      <c r="H175" s="111"/>
      <c r="I175" s="111"/>
    </row>
    <row r="176" spans="2:9" x14ac:dyDescent="0.2">
      <c r="B176" s="102"/>
      <c r="C176" s="229" t="s">
        <v>534</v>
      </c>
      <c r="D176" s="229"/>
      <c r="E176" s="229"/>
      <c r="F176" s="229"/>
      <c r="G176" s="229"/>
      <c r="H176" s="229"/>
      <c r="I176" s="229"/>
    </row>
    <row r="177" spans="2:9" x14ac:dyDescent="0.2">
      <c r="B177" s="107"/>
      <c r="C177" s="218" t="s">
        <v>141</v>
      </c>
      <c r="D177" s="218"/>
      <c r="E177" s="95"/>
      <c r="F177" s="112"/>
      <c r="G177" s="112"/>
      <c r="H177" s="111"/>
      <c r="I177" s="111"/>
    </row>
    <row r="178" spans="2:9" x14ac:dyDescent="0.2">
      <c r="B178" s="107"/>
      <c r="C178" s="218" t="s">
        <v>142</v>
      </c>
      <c r="D178" s="218"/>
      <c r="E178" s="95"/>
      <c r="F178" s="112"/>
      <c r="G178" s="112"/>
      <c r="H178" s="111"/>
      <c r="I178" s="111"/>
    </row>
    <row r="179" spans="2:9" x14ac:dyDescent="0.2">
      <c r="B179" s="107"/>
      <c r="C179" s="218" t="s">
        <v>535</v>
      </c>
      <c r="D179" s="218"/>
      <c r="E179" s="95"/>
      <c r="F179" s="112"/>
      <c r="G179" s="112"/>
      <c r="H179" s="111"/>
      <c r="I179" s="111"/>
    </row>
    <row r="180" spans="2:9" ht="12.75" customHeight="1" x14ac:dyDescent="0.2">
      <c r="B180" s="229" t="s">
        <v>536</v>
      </c>
      <c r="C180" s="229"/>
      <c r="D180" s="229"/>
      <c r="E180" s="229"/>
      <c r="F180" s="229"/>
      <c r="G180" s="229"/>
      <c r="H180" s="229"/>
      <c r="I180" s="7"/>
    </row>
    <row r="181" spans="2:9" x14ac:dyDescent="0.2">
      <c r="B181" s="16"/>
      <c r="C181" s="275"/>
      <c r="D181" s="275"/>
      <c r="E181" s="88"/>
      <c r="F181" s="88"/>
      <c r="G181" s="88"/>
      <c r="H181" s="88"/>
      <c r="I181" s="88"/>
    </row>
    <row r="182" spans="2:9" x14ac:dyDescent="0.2">
      <c r="B182" s="16"/>
      <c r="C182" s="275"/>
      <c r="D182" s="275"/>
      <c r="E182" s="88"/>
      <c r="F182" s="88"/>
      <c r="G182" s="88"/>
      <c r="H182" s="88"/>
      <c r="I182" s="88"/>
    </row>
    <row r="183" spans="2:9" x14ac:dyDescent="0.2">
      <c r="B183" s="16"/>
      <c r="C183" s="275"/>
      <c r="D183" s="275"/>
      <c r="E183" s="88"/>
      <c r="F183" s="88"/>
      <c r="G183" s="88"/>
      <c r="H183" s="88"/>
      <c r="I183" s="88"/>
    </row>
    <row r="184" spans="2:9" x14ac:dyDescent="0.2">
      <c r="B184" s="102"/>
      <c r="C184" s="229" t="s">
        <v>537</v>
      </c>
      <c r="D184" s="229"/>
      <c r="E184" s="229"/>
      <c r="F184" s="229"/>
      <c r="G184" s="229"/>
      <c r="H184" s="229"/>
      <c r="I184" s="229"/>
    </row>
    <row r="185" spans="2:9" x14ac:dyDescent="0.2">
      <c r="B185" s="107"/>
      <c r="C185" s="218" t="s">
        <v>143</v>
      </c>
      <c r="D185" s="218"/>
      <c r="E185" s="95"/>
      <c r="F185" s="112"/>
      <c r="G185" s="112"/>
      <c r="H185" s="111"/>
      <c r="I185" s="111"/>
    </row>
    <row r="186" spans="2:9" x14ac:dyDescent="0.2">
      <c r="B186" s="107"/>
      <c r="C186" s="218" t="s">
        <v>538</v>
      </c>
      <c r="D186" s="218"/>
      <c r="E186" s="95"/>
      <c r="F186" s="112"/>
      <c r="G186" s="112"/>
      <c r="H186" s="111"/>
      <c r="I186" s="111"/>
    </row>
    <row r="187" spans="2:9" x14ac:dyDescent="0.2">
      <c r="B187" s="107"/>
      <c r="C187" s="218" t="s">
        <v>144</v>
      </c>
      <c r="D187" s="218"/>
      <c r="E187" s="95"/>
      <c r="F187" s="112"/>
      <c r="G187" s="112"/>
      <c r="H187" s="111"/>
      <c r="I187" s="111"/>
    </row>
    <row r="188" spans="2:9" x14ac:dyDescent="0.2">
      <c r="B188" s="102"/>
      <c r="C188" s="229" t="s">
        <v>145</v>
      </c>
      <c r="D188" s="229"/>
      <c r="E188" s="229"/>
      <c r="F188" s="229"/>
      <c r="G188" s="229"/>
      <c r="H188" s="229"/>
      <c r="I188" s="229"/>
    </row>
    <row r="189" spans="2:9" x14ac:dyDescent="0.2">
      <c r="B189" s="107"/>
      <c r="C189" s="208" t="s">
        <v>146</v>
      </c>
      <c r="D189" s="209"/>
      <c r="E189" s="95"/>
      <c r="F189" s="112"/>
      <c r="G189" s="112"/>
      <c r="H189" s="111"/>
      <c r="I189" s="111"/>
    </row>
    <row r="190" spans="2:9" x14ac:dyDescent="0.2">
      <c r="B190" s="107"/>
      <c r="C190" s="208" t="s">
        <v>147</v>
      </c>
      <c r="D190" s="209"/>
      <c r="E190" s="95"/>
      <c r="F190" s="112"/>
      <c r="G190" s="112"/>
      <c r="H190" s="111"/>
      <c r="I190" s="111"/>
    </row>
    <row r="191" spans="2:9" x14ac:dyDescent="0.2">
      <c r="B191" s="107"/>
      <c r="C191" s="208" t="s">
        <v>148</v>
      </c>
      <c r="D191" s="209"/>
      <c r="E191" s="95"/>
      <c r="F191" s="112"/>
      <c r="G191" s="112"/>
      <c r="H191" s="111"/>
      <c r="I191" s="111"/>
    </row>
    <row r="192" spans="2:9" x14ac:dyDescent="0.2">
      <c r="B192" s="107"/>
      <c r="C192" s="208" t="s">
        <v>149</v>
      </c>
      <c r="D192" s="209"/>
      <c r="E192" s="95"/>
      <c r="F192" s="112"/>
      <c r="G192" s="112"/>
      <c r="H192" s="111"/>
      <c r="I192" s="111"/>
    </row>
    <row r="193" spans="2:9" x14ac:dyDescent="0.2">
      <c r="B193" s="107"/>
      <c r="C193" s="208" t="s">
        <v>150</v>
      </c>
      <c r="D193" s="209"/>
      <c r="E193" s="95"/>
      <c r="F193" s="112"/>
      <c r="G193" s="112"/>
      <c r="H193" s="111"/>
      <c r="I193" s="111"/>
    </row>
    <row r="194" spans="2:9" x14ac:dyDescent="0.2">
      <c r="B194" s="107"/>
      <c r="C194" s="208" t="s">
        <v>151</v>
      </c>
      <c r="D194" s="209"/>
      <c r="E194" s="95"/>
      <c r="F194" s="112"/>
      <c r="G194" s="112"/>
      <c r="H194" s="111"/>
      <c r="I194" s="111"/>
    </row>
    <row r="195" spans="2:9" x14ac:dyDescent="0.2">
      <c r="B195" s="107"/>
      <c r="C195" s="208" t="s">
        <v>152</v>
      </c>
      <c r="D195" s="209"/>
      <c r="E195" s="95"/>
      <c r="F195" s="112"/>
      <c r="G195" s="112"/>
      <c r="H195" s="111"/>
      <c r="I195" s="111"/>
    </row>
    <row r="196" spans="2:9" x14ac:dyDescent="0.2">
      <c r="B196" s="107"/>
      <c r="C196" s="208" t="s">
        <v>153</v>
      </c>
      <c r="D196" s="209"/>
      <c r="E196" s="95"/>
      <c r="F196" s="112"/>
      <c r="G196" s="112"/>
      <c r="H196" s="111"/>
      <c r="I196" s="111"/>
    </row>
    <row r="197" spans="2:9" x14ac:dyDescent="0.2">
      <c r="B197" s="107"/>
      <c r="C197" s="208" t="s">
        <v>154</v>
      </c>
      <c r="D197" s="209"/>
      <c r="E197" s="95"/>
      <c r="F197" s="112"/>
      <c r="G197" s="112"/>
      <c r="H197" s="111"/>
      <c r="I197" s="111"/>
    </row>
    <row r="198" spans="2:9" x14ac:dyDescent="0.2">
      <c r="B198" s="107"/>
      <c r="C198" s="208" t="s">
        <v>155</v>
      </c>
      <c r="D198" s="209"/>
      <c r="E198" s="95"/>
      <c r="F198" s="112"/>
      <c r="G198" s="112"/>
      <c r="H198" s="111"/>
      <c r="I198" s="111"/>
    </row>
    <row r="199" spans="2:9" x14ac:dyDescent="0.2">
      <c r="B199" s="107"/>
      <c r="C199" s="208" t="s">
        <v>156</v>
      </c>
      <c r="D199" s="209"/>
      <c r="E199" s="95"/>
      <c r="F199" s="112"/>
      <c r="G199" s="112"/>
      <c r="H199" s="111"/>
      <c r="I199" s="111"/>
    </row>
    <row r="200" spans="2:9" x14ac:dyDescent="0.2">
      <c r="B200" s="107"/>
      <c r="C200" s="208" t="s">
        <v>157</v>
      </c>
      <c r="D200" s="209"/>
      <c r="E200" s="95"/>
      <c r="F200" s="112"/>
      <c r="G200" s="112"/>
      <c r="H200" s="111"/>
      <c r="I200" s="111"/>
    </row>
    <row r="201" spans="2:9" x14ac:dyDescent="0.2">
      <c r="B201" s="107"/>
      <c r="C201" s="208" t="s">
        <v>158</v>
      </c>
      <c r="D201" s="209"/>
      <c r="E201" s="95"/>
      <c r="F201" s="112"/>
      <c r="G201" s="112"/>
      <c r="H201" s="111"/>
      <c r="I201" s="111"/>
    </row>
    <row r="202" spans="2:9" x14ac:dyDescent="0.2">
      <c r="B202" s="107"/>
      <c r="C202" s="208" t="s">
        <v>159</v>
      </c>
      <c r="D202" s="209"/>
      <c r="E202" s="95"/>
      <c r="F202" s="112"/>
      <c r="G202" s="112"/>
      <c r="H202" s="111"/>
      <c r="I202" s="111"/>
    </row>
    <row r="203" spans="2:9" x14ac:dyDescent="0.2">
      <c r="B203" s="107"/>
      <c r="C203" s="208" t="s">
        <v>160</v>
      </c>
      <c r="D203" s="209"/>
      <c r="E203" s="95"/>
      <c r="F203" s="112"/>
      <c r="G203" s="112"/>
      <c r="H203" s="111"/>
      <c r="I203" s="111"/>
    </row>
    <row r="204" spans="2:9" x14ac:dyDescent="0.2">
      <c r="B204" s="102"/>
      <c r="C204" s="229" t="s">
        <v>161</v>
      </c>
      <c r="D204" s="229"/>
      <c r="E204" s="229"/>
      <c r="F204" s="229"/>
      <c r="G204" s="229"/>
      <c r="H204" s="229"/>
      <c r="I204" s="229"/>
    </row>
    <row r="205" spans="2:9" x14ac:dyDescent="0.2">
      <c r="B205" s="102"/>
      <c r="C205" s="208" t="s">
        <v>146</v>
      </c>
      <c r="D205" s="209"/>
      <c r="E205" s="95"/>
      <c r="F205" s="112"/>
      <c r="G205" s="112"/>
      <c r="H205" s="111"/>
      <c r="I205" s="111"/>
    </row>
    <row r="206" spans="2:9" x14ac:dyDescent="0.2">
      <c r="B206" s="102"/>
      <c r="C206" s="208" t="s">
        <v>147</v>
      </c>
      <c r="D206" s="209"/>
      <c r="E206" s="95"/>
      <c r="F206" s="112"/>
      <c r="G206" s="112"/>
      <c r="H206" s="111"/>
      <c r="I206" s="111"/>
    </row>
    <row r="207" spans="2:9" x14ac:dyDescent="0.2">
      <c r="B207" s="102"/>
      <c r="C207" s="208" t="s">
        <v>148</v>
      </c>
      <c r="D207" s="209"/>
      <c r="E207" s="95"/>
      <c r="F207" s="112"/>
      <c r="G207" s="112"/>
      <c r="H207" s="111"/>
      <c r="I207" s="111"/>
    </row>
    <row r="208" spans="2:9" x14ac:dyDescent="0.2">
      <c r="B208" s="102"/>
      <c r="C208" s="208" t="s">
        <v>149</v>
      </c>
      <c r="D208" s="209"/>
      <c r="E208" s="95"/>
      <c r="F208" s="112"/>
      <c r="G208" s="112"/>
      <c r="H208" s="111"/>
      <c r="I208" s="111"/>
    </row>
    <row r="209" spans="2:9" x14ac:dyDescent="0.2">
      <c r="B209" s="102"/>
      <c r="C209" s="208" t="s">
        <v>150</v>
      </c>
      <c r="D209" s="209"/>
      <c r="E209" s="95"/>
      <c r="F209" s="112"/>
      <c r="G209" s="112"/>
      <c r="H209" s="111"/>
      <c r="I209" s="111"/>
    </row>
    <row r="210" spans="2:9" x14ac:dyDescent="0.2">
      <c r="B210" s="102"/>
      <c r="C210" s="208" t="s">
        <v>151</v>
      </c>
      <c r="D210" s="209"/>
      <c r="E210" s="95"/>
      <c r="F210" s="112"/>
      <c r="G210" s="112"/>
      <c r="H210" s="111"/>
      <c r="I210" s="111"/>
    </row>
    <row r="211" spans="2:9" x14ac:dyDescent="0.2">
      <c r="B211" s="102"/>
      <c r="C211" s="207" t="s">
        <v>152</v>
      </c>
      <c r="D211" s="207"/>
      <c r="E211" s="106"/>
      <c r="F211" s="106"/>
      <c r="G211" s="106"/>
      <c r="H211" s="106"/>
      <c r="I211" s="106"/>
    </row>
    <row r="212" spans="2:9" x14ac:dyDescent="0.2">
      <c r="B212" s="102"/>
      <c r="C212" s="207" t="s">
        <v>153</v>
      </c>
      <c r="D212" s="207"/>
      <c r="E212" s="106"/>
      <c r="F212" s="106"/>
      <c r="G212" s="106"/>
      <c r="H212" s="106"/>
      <c r="I212" s="106"/>
    </row>
    <row r="213" spans="2:9" x14ac:dyDescent="0.2">
      <c r="B213" s="102"/>
      <c r="C213" s="207" t="s">
        <v>154</v>
      </c>
      <c r="D213" s="207"/>
      <c r="E213" s="106"/>
      <c r="F213" s="106"/>
      <c r="G213" s="106"/>
      <c r="H213" s="106"/>
      <c r="I213" s="106"/>
    </row>
    <row r="214" spans="2:9" x14ac:dyDescent="0.2">
      <c r="B214" s="102"/>
      <c r="C214" s="207" t="s">
        <v>155</v>
      </c>
      <c r="D214" s="207"/>
      <c r="E214" s="106"/>
      <c r="F214" s="106"/>
      <c r="G214" s="106"/>
      <c r="H214" s="106"/>
      <c r="I214" s="106"/>
    </row>
    <row r="215" spans="2:9" x14ac:dyDescent="0.2">
      <c r="B215" s="102"/>
      <c r="C215" s="207" t="s">
        <v>156</v>
      </c>
      <c r="D215" s="207"/>
      <c r="E215" s="106"/>
      <c r="F215" s="106"/>
      <c r="G215" s="106"/>
      <c r="H215" s="106"/>
      <c r="I215" s="106"/>
    </row>
    <row r="216" spans="2:9" x14ac:dyDescent="0.2">
      <c r="B216" s="102"/>
      <c r="C216" s="207" t="s">
        <v>157</v>
      </c>
      <c r="D216" s="207"/>
      <c r="E216" s="106"/>
      <c r="F216" s="106"/>
      <c r="G216" s="106"/>
      <c r="H216" s="106"/>
      <c r="I216" s="106"/>
    </row>
    <row r="217" spans="2:9" x14ac:dyDescent="0.2">
      <c r="B217" s="102"/>
      <c r="C217" s="207" t="s">
        <v>158</v>
      </c>
      <c r="D217" s="207"/>
      <c r="E217" s="106"/>
      <c r="F217" s="106"/>
      <c r="G217" s="106"/>
      <c r="H217" s="106"/>
      <c r="I217" s="106"/>
    </row>
    <row r="218" spans="2:9" x14ac:dyDescent="0.2">
      <c r="B218" s="102"/>
      <c r="C218" s="207" t="s">
        <v>162</v>
      </c>
      <c r="D218" s="207"/>
      <c r="E218" s="106"/>
      <c r="F218" s="106"/>
      <c r="G218" s="106"/>
      <c r="H218" s="106"/>
      <c r="I218" s="106"/>
    </row>
    <row r="219" spans="2:9" x14ac:dyDescent="0.2">
      <c r="B219" s="102"/>
      <c r="C219" s="207" t="s">
        <v>163</v>
      </c>
      <c r="D219" s="207"/>
      <c r="E219" s="106"/>
      <c r="F219" s="106"/>
      <c r="G219" s="106"/>
      <c r="H219" s="106"/>
      <c r="I219" s="106"/>
    </row>
    <row r="220" spans="2:9" x14ac:dyDescent="0.2">
      <c r="B220" s="184" t="s">
        <v>164</v>
      </c>
      <c r="C220" s="185"/>
      <c r="D220" s="185"/>
      <c r="E220" s="185"/>
      <c r="F220" s="185"/>
      <c r="G220" s="185"/>
      <c r="H220" s="185"/>
      <c r="I220" s="185"/>
    </row>
    <row r="221" spans="2:9" x14ac:dyDescent="0.2">
      <c r="B221" s="186" t="s">
        <v>165</v>
      </c>
      <c r="C221" s="187"/>
      <c r="D221" s="187"/>
      <c r="E221" s="187"/>
      <c r="F221" s="187"/>
      <c r="G221" s="187"/>
      <c r="H221" s="187"/>
      <c r="I221" s="187"/>
    </row>
    <row r="222" spans="2:9" x14ac:dyDescent="0.2">
      <c r="C222" s="188" t="s">
        <v>166</v>
      </c>
      <c r="D222" s="188"/>
      <c r="E222" s="188"/>
      <c r="F222" s="188"/>
      <c r="G222" s="188"/>
      <c r="H222" s="188"/>
      <c r="I222" s="188"/>
    </row>
    <row r="223" spans="2:9" x14ac:dyDescent="0.2">
      <c r="C223" s="189" t="s">
        <v>167</v>
      </c>
      <c r="D223" s="190"/>
      <c r="E223" s="190"/>
      <c r="F223" s="190"/>
      <c r="G223" s="190"/>
      <c r="H223" s="190"/>
      <c r="I223" s="191"/>
    </row>
    <row r="224" spans="2:9" x14ac:dyDescent="0.2">
      <c r="C224" s="192"/>
      <c r="D224" s="193"/>
      <c r="E224" s="193"/>
      <c r="F224" s="193"/>
      <c r="G224" s="193"/>
      <c r="H224" s="193"/>
      <c r="I224" s="194"/>
    </row>
    <row r="225" spans="3:9" x14ac:dyDescent="0.2">
      <c r="C225" s="192"/>
      <c r="D225" s="193"/>
      <c r="E225" s="193"/>
      <c r="F225" s="193"/>
      <c r="G225" s="193"/>
      <c r="H225" s="193"/>
      <c r="I225" s="194"/>
    </row>
    <row r="226" spans="3:9" x14ac:dyDescent="0.2">
      <c r="C226" s="192"/>
      <c r="D226" s="193"/>
      <c r="E226" s="193"/>
      <c r="F226" s="193"/>
      <c r="G226" s="193"/>
      <c r="H226" s="193"/>
      <c r="I226" s="194"/>
    </row>
    <row r="227" spans="3:9" x14ac:dyDescent="0.2">
      <c r="C227" s="195"/>
      <c r="D227" s="196"/>
      <c r="E227" s="196"/>
      <c r="F227" s="196"/>
      <c r="G227" s="196"/>
      <c r="H227" s="196"/>
      <c r="I227" s="197"/>
    </row>
    <row r="229" spans="3:9" x14ac:dyDescent="0.2">
      <c r="C229" s="188" t="s">
        <v>168</v>
      </c>
      <c r="D229" s="188"/>
      <c r="E229" s="188"/>
      <c r="F229" s="188"/>
      <c r="G229" s="188"/>
      <c r="H229" s="188"/>
      <c r="I229" s="188"/>
    </row>
    <row r="230" spans="3:9" x14ac:dyDescent="0.2">
      <c r="C230" s="198" t="s">
        <v>169</v>
      </c>
      <c r="D230" s="199"/>
      <c r="E230" s="199"/>
      <c r="F230" s="199"/>
      <c r="G230" s="199"/>
      <c r="H230" s="199"/>
      <c r="I230" s="200"/>
    </row>
    <row r="231" spans="3:9" x14ac:dyDescent="0.2">
      <c r="C231" s="201"/>
      <c r="D231" s="202"/>
      <c r="E231" s="202"/>
      <c r="F231" s="202"/>
      <c r="G231" s="202"/>
      <c r="H231" s="202"/>
      <c r="I231" s="203"/>
    </row>
    <row r="232" spans="3:9" x14ac:dyDescent="0.2">
      <c r="C232" s="201"/>
      <c r="D232" s="202"/>
      <c r="E232" s="202"/>
      <c r="F232" s="202"/>
      <c r="G232" s="202"/>
      <c r="H232" s="202"/>
      <c r="I232" s="203"/>
    </row>
    <row r="233" spans="3:9" x14ac:dyDescent="0.2">
      <c r="C233" s="201"/>
      <c r="D233" s="202"/>
      <c r="E233" s="202"/>
      <c r="F233" s="202"/>
      <c r="G233" s="202"/>
      <c r="H233" s="202"/>
      <c r="I233" s="203"/>
    </row>
    <row r="234" spans="3:9" x14ac:dyDescent="0.2">
      <c r="C234" s="204"/>
      <c r="D234" s="205"/>
      <c r="E234" s="205"/>
      <c r="F234" s="205"/>
      <c r="G234" s="205"/>
      <c r="H234" s="205"/>
      <c r="I234" s="206"/>
    </row>
    <row r="236" spans="3:9" x14ac:dyDescent="0.2">
      <c r="C236" s="188" t="s">
        <v>170</v>
      </c>
      <c r="D236" s="188"/>
      <c r="E236" s="188"/>
      <c r="F236" s="188"/>
      <c r="G236" s="188"/>
      <c r="H236" s="188"/>
      <c r="I236" s="188"/>
    </row>
    <row r="237" spans="3:9" x14ac:dyDescent="0.2">
      <c r="C237" s="188" t="s">
        <v>171</v>
      </c>
      <c r="D237" s="188"/>
      <c r="E237" s="188"/>
      <c r="F237" s="188"/>
      <c r="G237" s="188"/>
      <c r="H237" s="188"/>
      <c r="I237" s="188"/>
    </row>
    <row r="238" spans="3:9" x14ac:dyDescent="0.2">
      <c r="C238" s="198" t="s">
        <v>560</v>
      </c>
      <c r="D238" s="199"/>
      <c r="E238" s="199"/>
      <c r="F238" s="199"/>
      <c r="G238" s="199"/>
      <c r="H238" s="199"/>
      <c r="I238" s="200"/>
    </row>
    <row r="239" spans="3:9" x14ac:dyDescent="0.2">
      <c r="C239" s="201"/>
      <c r="D239" s="202"/>
      <c r="E239" s="202"/>
      <c r="F239" s="202"/>
      <c r="G239" s="202"/>
      <c r="H239" s="202"/>
      <c r="I239" s="203"/>
    </row>
    <row r="240" spans="3:9" x14ac:dyDescent="0.2">
      <c r="C240" s="201"/>
      <c r="D240" s="202"/>
      <c r="E240" s="202"/>
      <c r="F240" s="202"/>
      <c r="G240" s="202"/>
      <c r="H240" s="202"/>
      <c r="I240" s="203"/>
    </row>
    <row r="241" spans="3:9" x14ac:dyDescent="0.2">
      <c r="C241" s="201"/>
      <c r="D241" s="202"/>
      <c r="E241" s="202"/>
      <c r="F241" s="202"/>
      <c r="G241" s="202"/>
      <c r="H241" s="202"/>
      <c r="I241" s="203"/>
    </row>
    <row r="242" spans="3:9" x14ac:dyDescent="0.2">
      <c r="C242" s="204"/>
      <c r="D242" s="205"/>
      <c r="E242" s="205"/>
      <c r="F242" s="205"/>
      <c r="G242" s="205"/>
      <c r="H242" s="205"/>
      <c r="I242" s="206"/>
    </row>
    <row r="244" spans="3:9" x14ac:dyDescent="0.2">
      <c r="C244" s="188" t="s">
        <v>172</v>
      </c>
      <c r="D244" s="188"/>
      <c r="E244" s="188"/>
      <c r="F244" s="188"/>
      <c r="G244" s="188"/>
      <c r="H244" s="188"/>
      <c r="I244" s="188"/>
    </row>
    <row r="245" spans="3:9" x14ac:dyDescent="0.2">
      <c r="C245" s="334"/>
      <c r="D245" s="317"/>
      <c r="E245" s="317"/>
      <c r="F245" s="317"/>
      <c r="G245" s="317"/>
      <c r="H245" s="317"/>
      <c r="I245" s="318"/>
    </row>
    <row r="246" spans="3:9" x14ac:dyDescent="0.2">
      <c r="C246" s="319"/>
      <c r="D246" s="320"/>
      <c r="E246" s="320"/>
      <c r="F246" s="320"/>
      <c r="G246" s="320"/>
      <c r="H246" s="320"/>
      <c r="I246" s="321"/>
    </row>
    <row r="247" spans="3:9" x14ac:dyDescent="0.2">
      <c r="C247" s="319"/>
      <c r="D247" s="320"/>
      <c r="E247" s="320"/>
      <c r="F247" s="320"/>
      <c r="G247" s="320"/>
      <c r="H247" s="320"/>
      <c r="I247" s="321"/>
    </row>
    <row r="248" spans="3:9" x14ac:dyDescent="0.2">
      <c r="C248" s="319"/>
      <c r="D248" s="320"/>
      <c r="E248" s="320"/>
      <c r="F248" s="320"/>
      <c r="G248" s="320"/>
      <c r="H248" s="320"/>
      <c r="I248" s="321"/>
    </row>
    <row r="249" spans="3:9" x14ac:dyDescent="0.2">
      <c r="C249" s="322"/>
      <c r="D249" s="323"/>
      <c r="E249" s="323"/>
      <c r="F249" s="323"/>
      <c r="G249" s="323"/>
      <c r="H249" s="323"/>
      <c r="I249" s="324"/>
    </row>
    <row r="250" spans="3:9" x14ac:dyDescent="0.2">
      <c r="C250" s="113"/>
      <c r="D250" s="113"/>
      <c r="E250" s="113"/>
      <c r="F250" s="113"/>
      <c r="G250" s="113"/>
      <c r="H250" s="113"/>
      <c r="I250" s="113"/>
    </row>
    <row r="251" spans="3:9" x14ac:dyDescent="0.2">
      <c r="C251" s="188" t="s">
        <v>173</v>
      </c>
      <c r="D251" s="188"/>
      <c r="E251" s="188"/>
      <c r="F251" s="188"/>
      <c r="G251" s="188"/>
      <c r="H251" s="188"/>
      <c r="I251" s="188"/>
    </row>
    <row r="252" spans="3:9" x14ac:dyDescent="0.2">
      <c r="C252" s="183"/>
      <c r="D252" s="183"/>
      <c r="E252" s="183"/>
      <c r="F252" s="183"/>
      <c r="G252" s="183"/>
      <c r="H252" s="183"/>
      <c r="I252" s="183"/>
    </row>
    <row r="253" spans="3:9" x14ac:dyDescent="0.2">
      <c r="C253" s="183"/>
      <c r="D253" s="183"/>
      <c r="E253" s="183"/>
      <c r="F253" s="183"/>
      <c r="G253" s="183"/>
      <c r="H253" s="183"/>
      <c r="I253" s="183"/>
    </row>
    <row r="254" spans="3:9" x14ac:dyDescent="0.2">
      <c r="C254" s="183"/>
      <c r="D254" s="183"/>
      <c r="E254" s="183"/>
      <c r="F254" s="183"/>
      <c r="G254" s="183"/>
      <c r="H254" s="183"/>
      <c r="I254" s="183"/>
    </row>
    <row r="255" spans="3:9" x14ac:dyDescent="0.2">
      <c r="C255" s="183"/>
      <c r="D255" s="183"/>
      <c r="E255" s="183"/>
      <c r="F255" s="183"/>
      <c r="G255" s="183"/>
      <c r="H255" s="183"/>
      <c r="I255" s="183"/>
    </row>
    <row r="256" spans="3:9" x14ac:dyDescent="0.2">
      <c r="C256" s="183"/>
      <c r="D256" s="183"/>
      <c r="E256" s="183"/>
      <c r="F256" s="183"/>
      <c r="G256" s="183"/>
      <c r="H256" s="183"/>
      <c r="I256" s="183"/>
    </row>
    <row r="259" spans="2:9" x14ac:dyDescent="0.2">
      <c r="B259" s="268" t="s">
        <v>0</v>
      </c>
      <c r="C259" s="268"/>
      <c r="D259" s="268"/>
      <c r="E259" s="269" t="s">
        <v>177</v>
      </c>
      <c r="F259" s="270"/>
      <c r="G259" s="270"/>
      <c r="H259" s="270"/>
      <c r="I259" s="271"/>
    </row>
    <row r="260" spans="2:9" x14ac:dyDescent="0.2">
      <c r="B260" s="268" t="s">
        <v>1</v>
      </c>
      <c r="C260" s="268"/>
      <c r="D260" s="268"/>
      <c r="E260" s="272" t="s">
        <v>178</v>
      </c>
      <c r="F260" s="272"/>
      <c r="G260" s="272"/>
      <c r="H260" s="272"/>
      <c r="I260" s="272"/>
    </row>
    <row r="261" spans="2:9" ht="25.5" x14ac:dyDescent="0.2">
      <c r="B261" s="275"/>
      <c r="C261" s="275"/>
      <c r="D261" s="275"/>
      <c r="E261" s="88" t="s">
        <v>2</v>
      </c>
      <c r="F261" s="88" t="s">
        <v>2</v>
      </c>
      <c r="G261" s="16" t="s">
        <v>2</v>
      </c>
      <c r="H261" s="88" t="s">
        <v>2</v>
      </c>
      <c r="I261" s="88" t="s">
        <v>2</v>
      </c>
    </row>
    <row r="262" spans="2:9" ht="15" x14ac:dyDescent="0.2">
      <c r="B262" s="275"/>
      <c r="C262" s="275"/>
      <c r="D262" s="275"/>
      <c r="E262" s="88" t="s">
        <v>516</v>
      </c>
      <c r="F262" s="88" t="s">
        <v>517</v>
      </c>
      <c r="G262" s="16" t="s">
        <v>3</v>
      </c>
      <c r="H262" s="88" t="s">
        <v>518</v>
      </c>
      <c r="I262" s="88" t="s">
        <v>4</v>
      </c>
    </row>
    <row r="263" spans="2:9" ht="25.5" x14ac:dyDescent="0.2">
      <c r="B263" s="275"/>
      <c r="C263" s="275"/>
      <c r="D263" s="275"/>
      <c r="E263" s="88" t="s">
        <v>5</v>
      </c>
      <c r="F263" s="88" t="s">
        <v>6</v>
      </c>
      <c r="G263" s="16" t="s">
        <v>7</v>
      </c>
      <c r="H263" s="88" t="s">
        <v>8</v>
      </c>
      <c r="I263" s="88" t="s">
        <v>9</v>
      </c>
    </row>
    <row r="264" spans="2:9" x14ac:dyDescent="0.2">
      <c r="B264" s="276" t="s">
        <v>10</v>
      </c>
      <c r="C264" s="276"/>
      <c r="D264" s="276"/>
      <c r="E264" s="89">
        <v>43402</v>
      </c>
      <c r="F264" s="89">
        <v>43493</v>
      </c>
      <c r="G264" s="114">
        <v>43584</v>
      </c>
      <c r="H264" s="89">
        <v>43675</v>
      </c>
      <c r="I264" s="89">
        <v>43675</v>
      </c>
    </row>
    <row r="265" spans="2:9" x14ac:dyDescent="0.2">
      <c r="B265" s="184" t="s">
        <v>11</v>
      </c>
      <c r="C265" s="185"/>
      <c r="D265" s="185"/>
      <c r="E265" s="185"/>
      <c r="F265" s="185"/>
      <c r="G265" s="185"/>
      <c r="H265" s="185"/>
      <c r="I265" s="185"/>
    </row>
    <row r="266" spans="2:9" x14ac:dyDescent="0.2">
      <c r="B266" s="232" t="s">
        <v>12</v>
      </c>
      <c r="C266" s="232"/>
      <c r="D266" s="232"/>
      <c r="E266" s="232"/>
      <c r="F266" s="232"/>
      <c r="G266" s="232"/>
      <c r="H266" s="232"/>
      <c r="I266" s="232"/>
    </row>
    <row r="267" spans="2:9" x14ac:dyDescent="0.2">
      <c r="B267" s="1"/>
      <c r="C267" s="277" t="s">
        <v>13</v>
      </c>
      <c r="D267" s="277"/>
      <c r="E267" s="90">
        <v>1690</v>
      </c>
      <c r="F267" s="90">
        <v>1941</v>
      </c>
      <c r="G267" s="90">
        <v>1849</v>
      </c>
      <c r="H267" s="159">
        <v>1857</v>
      </c>
      <c r="I267" s="90">
        <f>SUM(E267:H267)</f>
        <v>7337</v>
      </c>
    </row>
    <row r="268" spans="2:9" x14ac:dyDescent="0.2">
      <c r="B268" s="1"/>
      <c r="C268" s="277" t="s">
        <v>14</v>
      </c>
      <c r="D268" s="277"/>
      <c r="E268" s="90">
        <v>1359</v>
      </c>
      <c r="F268" s="90">
        <v>1567</v>
      </c>
      <c r="G268" s="90">
        <v>1462</v>
      </c>
      <c r="H268" s="159">
        <v>1561</v>
      </c>
      <c r="I268" s="90">
        <f t="shared" ref="I268:I272" si="12">SUM(E268:H268)</f>
        <v>5949</v>
      </c>
    </row>
    <row r="269" spans="2:9" x14ac:dyDescent="0.2">
      <c r="B269" s="1"/>
      <c r="C269" s="255" t="s">
        <v>15</v>
      </c>
      <c r="D269" s="255"/>
      <c r="E269" s="90">
        <v>331</v>
      </c>
      <c r="F269" s="90">
        <v>374</v>
      </c>
      <c r="G269" s="90">
        <v>387</v>
      </c>
      <c r="H269" s="159">
        <v>296</v>
      </c>
      <c r="I269" s="90">
        <f t="shared" si="12"/>
        <v>1388</v>
      </c>
    </row>
    <row r="270" spans="2:9" x14ac:dyDescent="0.2">
      <c r="B270" s="1"/>
      <c r="C270" s="251" t="s">
        <v>16</v>
      </c>
      <c r="D270" s="252"/>
      <c r="E270" s="90" t="s">
        <v>179</v>
      </c>
      <c r="F270" s="90" t="s">
        <v>179</v>
      </c>
      <c r="G270" s="90"/>
      <c r="H270" s="159"/>
      <c r="I270" s="90">
        <f t="shared" si="12"/>
        <v>0</v>
      </c>
    </row>
    <row r="271" spans="2:9" x14ac:dyDescent="0.2">
      <c r="B271" s="1"/>
      <c r="C271" s="253" t="s">
        <v>17</v>
      </c>
      <c r="D271" s="254"/>
      <c r="E271" s="90">
        <v>1690</v>
      </c>
      <c r="F271" s="90">
        <v>1941</v>
      </c>
      <c r="G271" s="90">
        <v>1849</v>
      </c>
      <c r="H271" s="159">
        <v>1857</v>
      </c>
      <c r="I271" s="90">
        <f t="shared" si="12"/>
        <v>7337</v>
      </c>
    </row>
    <row r="272" spans="2:9" x14ac:dyDescent="0.2">
      <c r="B272" s="1"/>
      <c r="C272" s="253" t="s">
        <v>18</v>
      </c>
      <c r="D272" s="254"/>
      <c r="E272" s="90" t="s">
        <v>179</v>
      </c>
      <c r="F272" s="90" t="s">
        <v>179</v>
      </c>
      <c r="G272" s="90" t="s">
        <v>179</v>
      </c>
      <c r="H272" s="90"/>
      <c r="I272" s="90">
        <f t="shared" si="12"/>
        <v>0</v>
      </c>
    </row>
    <row r="273" spans="2:9" x14ac:dyDescent="0.2">
      <c r="B273" s="232" t="s">
        <v>519</v>
      </c>
      <c r="C273" s="232"/>
      <c r="D273" s="232"/>
      <c r="E273" s="232"/>
      <c r="F273" s="232"/>
      <c r="G273" s="232"/>
      <c r="H273" s="232"/>
      <c r="I273" s="232"/>
    </row>
    <row r="274" spans="2:9" x14ac:dyDescent="0.2">
      <c r="B274" s="8"/>
      <c r="C274" s="214" t="s">
        <v>19</v>
      </c>
      <c r="D274" s="214"/>
      <c r="E274" s="90">
        <v>37</v>
      </c>
      <c r="F274" s="90">
        <v>46</v>
      </c>
      <c r="G274" s="90">
        <v>41</v>
      </c>
      <c r="H274" s="159">
        <v>69</v>
      </c>
      <c r="I274" s="90">
        <f>SUM(E274:H274)</f>
        <v>193</v>
      </c>
    </row>
    <row r="275" spans="2:9" x14ac:dyDescent="0.2">
      <c r="B275" s="8"/>
      <c r="C275" s="214" t="s">
        <v>20</v>
      </c>
      <c r="D275" s="214"/>
      <c r="E275" s="90">
        <v>247</v>
      </c>
      <c r="F275" s="90">
        <v>251</v>
      </c>
      <c r="G275" s="90">
        <v>235</v>
      </c>
      <c r="H275" s="159">
        <v>253</v>
      </c>
      <c r="I275" s="90">
        <f t="shared" ref="I275:I279" si="13">SUM(E275:H275)</f>
        <v>986</v>
      </c>
    </row>
    <row r="276" spans="2:9" x14ac:dyDescent="0.2">
      <c r="B276" s="8"/>
      <c r="C276" s="214" t="s">
        <v>21</v>
      </c>
      <c r="D276" s="214"/>
      <c r="E276" s="90">
        <v>704</v>
      </c>
      <c r="F276" s="90">
        <v>1067</v>
      </c>
      <c r="G276" s="90">
        <v>959</v>
      </c>
      <c r="H276" s="159">
        <v>958</v>
      </c>
      <c r="I276" s="90">
        <f t="shared" si="13"/>
        <v>3688</v>
      </c>
    </row>
    <row r="277" spans="2:9" x14ac:dyDescent="0.2">
      <c r="B277" s="8"/>
      <c r="C277" s="214" t="s">
        <v>22</v>
      </c>
      <c r="D277" s="214"/>
      <c r="E277" s="90">
        <v>182</v>
      </c>
      <c r="F277" s="90">
        <v>131</v>
      </c>
      <c r="G277" s="90">
        <v>147</v>
      </c>
      <c r="H277" s="159">
        <v>85</v>
      </c>
      <c r="I277" s="90">
        <f t="shared" si="13"/>
        <v>545</v>
      </c>
    </row>
    <row r="278" spans="2:9" x14ac:dyDescent="0.2">
      <c r="B278" s="8"/>
      <c r="C278" s="214" t="s">
        <v>23</v>
      </c>
      <c r="D278" s="214"/>
      <c r="E278" s="90"/>
      <c r="F278" s="90"/>
      <c r="G278" s="90"/>
      <c r="H278" s="159"/>
      <c r="I278" s="90">
        <f t="shared" si="13"/>
        <v>0</v>
      </c>
    </row>
    <row r="279" spans="2:9" x14ac:dyDescent="0.2">
      <c r="B279" s="8"/>
      <c r="C279" s="214" t="s">
        <v>24</v>
      </c>
      <c r="D279" s="214"/>
      <c r="E279" s="90">
        <v>520</v>
      </c>
      <c r="F279" s="90">
        <v>446</v>
      </c>
      <c r="G279" s="90">
        <v>467</v>
      </c>
      <c r="H279" s="159">
        <v>492</v>
      </c>
      <c r="I279" s="90">
        <f t="shared" si="13"/>
        <v>1925</v>
      </c>
    </row>
    <row r="280" spans="2:9" x14ac:dyDescent="0.2">
      <c r="B280" s="232" t="s">
        <v>520</v>
      </c>
      <c r="C280" s="232"/>
      <c r="D280" s="232"/>
      <c r="E280" s="232"/>
      <c r="F280" s="232"/>
      <c r="G280" s="232"/>
      <c r="H280" s="232"/>
      <c r="I280" s="232"/>
    </row>
    <row r="281" spans="2:9" x14ac:dyDescent="0.2">
      <c r="B281" s="8"/>
      <c r="C281" s="214" t="s">
        <v>180</v>
      </c>
      <c r="D281" s="214"/>
      <c r="E281" s="90">
        <v>6</v>
      </c>
      <c r="F281" s="90">
        <v>4</v>
      </c>
      <c r="G281" s="90">
        <v>4</v>
      </c>
      <c r="H281" s="90">
        <v>6</v>
      </c>
      <c r="I281" s="90">
        <f>SUM(E281:H281)</f>
        <v>20</v>
      </c>
    </row>
    <row r="282" spans="2:9" x14ac:dyDescent="0.2">
      <c r="B282" s="8"/>
      <c r="C282" s="214" t="s">
        <v>26</v>
      </c>
      <c r="D282" s="214"/>
      <c r="E282" s="90">
        <v>102</v>
      </c>
      <c r="F282" s="90">
        <v>87</v>
      </c>
      <c r="G282" s="90">
        <v>115</v>
      </c>
      <c r="H282" s="90">
        <v>88</v>
      </c>
      <c r="I282" s="90">
        <f>SUM(E282:H282)</f>
        <v>392</v>
      </c>
    </row>
    <row r="283" spans="2:9" x14ac:dyDescent="0.2">
      <c r="B283" s="8"/>
      <c r="C283" s="214" t="s">
        <v>181</v>
      </c>
      <c r="D283" s="214"/>
      <c r="E283" s="90">
        <v>58</v>
      </c>
      <c r="F283" s="90">
        <v>138</v>
      </c>
      <c r="G283" s="90">
        <v>86</v>
      </c>
      <c r="H283" s="90">
        <v>45</v>
      </c>
      <c r="I283" s="90">
        <v>327</v>
      </c>
    </row>
    <row r="284" spans="2:9" x14ac:dyDescent="0.2">
      <c r="B284" s="8"/>
      <c r="C284" s="214" t="s">
        <v>28</v>
      </c>
      <c r="D284" s="214"/>
      <c r="E284" s="90" t="s">
        <v>179</v>
      </c>
      <c r="F284" s="90"/>
      <c r="G284" s="90"/>
      <c r="H284" s="90">
        <v>1</v>
      </c>
      <c r="I284" s="90">
        <f>SUM(H284)</f>
        <v>1</v>
      </c>
    </row>
    <row r="285" spans="2:9" x14ac:dyDescent="0.2">
      <c r="B285" s="91"/>
      <c r="C285" s="224" t="s">
        <v>29</v>
      </c>
      <c r="D285" s="224"/>
      <c r="E285" s="90">
        <v>110</v>
      </c>
      <c r="F285" s="90">
        <v>105</v>
      </c>
      <c r="G285" s="90">
        <v>133</v>
      </c>
      <c r="H285" s="90">
        <v>132</v>
      </c>
      <c r="I285" s="90">
        <f>SUM(E285:H285)</f>
        <v>480</v>
      </c>
    </row>
    <row r="286" spans="2:9" x14ac:dyDescent="0.2">
      <c r="B286" s="8"/>
      <c r="C286" s="214" t="s">
        <v>30</v>
      </c>
      <c r="D286" s="214"/>
      <c r="E286" s="90">
        <v>25</v>
      </c>
      <c r="F286" s="90">
        <v>57</v>
      </c>
      <c r="G286" s="90">
        <v>33</v>
      </c>
      <c r="H286" s="90">
        <v>47</v>
      </c>
      <c r="I286" s="90">
        <v>162</v>
      </c>
    </row>
    <row r="287" spans="2:9" x14ac:dyDescent="0.2">
      <c r="B287" s="8"/>
      <c r="C287" s="214" t="s">
        <v>31</v>
      </c>
      <c r="D287" s="214"/>
      <c r="E287" s="90">
        <v>12</v>
      </c>
      <c r="F287" s="90">
        <v>9</v>
      </c>
      <c r="G287" s="90">
        <v>9</v>
      </c>
      <c r="H287" s="90">
        <v>22</v>
      </c>
      <c r="I287" s="90">
        <f>SUM(E287:H287)</f>
        <v>52</v>
      </c>
    </row>
    <row r="288" spans="2:9" x14ac:dyDescent="0.2">
      <c r="B288" s="8"/>
      <c r="C288" s="214" t="s">
        <v>23</v>
      </c>
      <c r="D288" s="214"/>
      <c r="E288" s="90" t="s">
        <v>179</v>
      </c>
      <c r="F288" s="90"/>
      <c r="G288" s="90"/>
      <c r="H288" s="90"/>
      <c r="I288" s="90"/>
    </row>
    <row r="289" spans="2:9" x14ac:dyDescent="0.2">
      <c r="B289" s="8"/>
      <c r="C289" s="214" t="s">
        <v>32</v>
      </c>
      <c r="D289" s="214"/>
      <c r="E289" s="90">
        <v>1377</v>
      </c>
      <c r="F289" s="90">
        <v>1541</v>
      </c>
      <c r="G289" s="90">
        <v>1469</v>
      </c>
      <c r="H289" s="90">
        <v>1516</v>
      </c>
      <c r="I289" s="90">
        <f>SUM(E289:H289)</f>
        <v>5903</v>
      </c>
    </row>
    <row r="290" spans="2:9" x14ac:dyDescent="0.2">
      <c r="B290" s="232" t="s">
        <v>521</v>
      </c>
      <c r="C290" s="232"/>
      <c r="D290" s="232"/>
      <c r="E290" s="232"/>
      <c r="F290" s="232"/>
      <c r="G290" s="232"/>
      <c r="H290" s="232"/>
      <c r="I290" s="232"/>
    </row>
    <row r="291" spans="2:9" x14ac:dyDescent="0.2">
      <c r="B291" s="92"/>
      <c r="C291" s="249" t="s">
        <v>34</v>
      </c>
      <c r="D291" s="250"/>
      <c r="E291" s="93"/>
      <c r="F291" s="93"/>
      <c r="G291" s="93"/>
      <c r="H291" s="94"/>
      <c r="I291" s="94"/>
    </row>
    <row r="292" spans="2:9" x14ac:dyDescent="0.2">
      <c r="B292" s="8"/>
      <c r="C292" s="214" t="s">
        <v>35</v>
      </c>
      <c r="D292" s="214"/>
      <c r="E292" s="90">
        <v>1</v>
      </c>
      <c r="F292" s="90">
        <v>5</v>
      </c>
      <c r="G292" s="90">
        <v>1</v>
      </c>
      <c r="H292" s="90">
        <v>3</v>
      </c>
      <c r="I292" s="90">
        <f>SUM(E292:H292)</f>
        <v>10</v>
      </c>
    </row>
    <row r="293" spans="2:9" x14ac:dyDescent="0.2">
      <c r="B293" s="8"/>
      <c r="C293" s="214" t="s">
        <v>36</v>
      </c>
      <c r="D293" s="214"/>
      <c r="E293" s="90"/>
      <c r="F293" s="90"/>
      <c r="G293" s="90">
        <v>1</v>
      </c>
      <c r="H293" s="90">
        <v>1</v>
      </c>
      <c r="I293" s="90">
        <f t="shared" ref="I293:I299" si="14">SUM(E293:H293)</f>
        <v>2</v>
      </c>
    </row>
    <row r="294" spans="2:9" x14ac:dyDescent="0.2">
      <c r="B294" s="8"/>
      <c r="C294" s="214" t="s">
        <v>37</v>
      </c>
      <c r="D294" s="214"/>
      <c r="E294" s="90">
        <v>3</v>
      </c>
      <c r="F294" s="90">
        <v>2</v>
      </c>
      <c r="G294" s="90">
        <v>1</v>
      </c>
      <c r="H294" s="90">
        <v>7</v>
      </c>
      <c r="I294" s="90">
        <f t="shared" si="14"/>
        <v>13</v>
      </c>
    </row>
    <row r="295" spans="2:9" x14ac:dyDescent="0.2">
      <c r="B295" s="8"/>
      <c r="C295" s="214" t="s">
        <v>38</v>
      </c>
      <c r="D295" s="214"/>
      <c r="E295" s="90"/>
      <c r="F295" s="90"/>
      <c r="G295" s="90"/>
      <c r="H295" s="90"/>
      <c r="I295" s="90">
        <f t="shared" si="14"/>
        <v>0</v>
      </c>
    </row>
    <row r="296" spans="2:9" x14ac:dyDescent="0.2">
      <c r="B296" s="8"/>
      <c r="C296" s="214" t="s">
        <v>39</v>
      </c>
      <c r="D296" s="214"/>
      <c r="E296" s="90"/>
      <c r="F296" s="90"/>
      <c r="G296" s="90"/>
      <c r="H296" s="90"/>
      <c r="I296" s="90">
        <f t="shared" si="14"/>
        <v>0</v>
      </c>
    </row>
    <row r="297" spans="2:9" x14ac:dyDescent="0.2">
      <c r="B297" s="8"/>
      <c r="C297" s="214" t="s">
        <v>40</v>
      </c>
      <c r="D297" s="214"/>
      <c r="E297" s="90">
        <v>1</v>
      </c>
      <c r="F297" s="90"/>
      <c r="G297" s="90"/>
      <c r="H297" s="90">
        <v>54</v>
      </c>
      <c r="I297" s="90">
        <f t="shared" si="14"/>
        <v>55</v>
      </c>
    </row>
    <row r="298" spans="2:9" x14ac:dyDescent="0.2">
      <c r="B298" s="8"/>
      <c r="C298" s="214" t="s">
        <v>23</v>
      </c>
      <c r="D298" s="214"/>
      <c r="E298" s="90"/>
      <c r="F298" s="90"/>
      <c r="G298" s="90"/>
      <c r="H298" s="90"/>
      <c r="I298" s="90">
        <f t="shared" si="14"/>
        <v>0</v>
      </c>
    </row>
    <row r="299" spans="2:9" x14ac:dyDescent="0.2">
      <c r="B299" s="8"/>
      <c r="C299" s="214" t="s">
        <v>41</v>
      </c>
      <c r="D299" s="214"/>
      <c r="E299" s="90"/>
      <c r="F299" s="90"/>
      <c r="G299" s="90"/>
      <c r="H299" s="90"/>
      <c r="I299" s="90">
        <f t="shared" si="14"/>
        <v>0</v>
      </c>
    </row>
    <row r="300" spans="2:9" x14ac:dyDescent="0.2">
      <c r="B300" s="92"/>
      <c r="C300" s="249" t="s">
        <v>42</v>
      </c>
      <c r="D300" s="250"/>
      <c r="E300" s="93"/>
      <c r="F300" s="93"/>
      <c r="G300" s="93"/>
      <c r="H300" s="93"/>
      <c r="I300" s="93"/>
    </row>
    <row r="301" spans="2:9" x14ac:dyDescent="0.2">
      <c r="B301" s="8"/>
      <c r="C301" s="214" t="s">
        <v>182</v>
      </c>
      <c r="D301" s="214"/>
      <c r="E301" s="90">
        <v>3</v>
      </c>
      <c r="F301" s="90">
        <v>1</v>
      </c>
      <c r="G301" s="90">
        <v>2</v>
      </c>
      <c r="H301" s="90"/>
      <c r="I301" s="90">
        <f>SUM(E301:H301)</f>
        <v>6</v>
      </c>
    </row>
    <row r="302" spans="2:9" x14ac:dyDescent="0.2">
      <c r="B302" s="8"/>
      <c r="C302" s="214" t="s">
        <v>44</v>
      </c>
      <c r="D302" s="214"/>
      <c r="E302" s="90">
        <v>7</v>
      </c>
      <c r="F302" s="90">
        <v>4</v>
      </c>
      <c r="G302" s="90">
        <v>2</v>
      </c>
      <c r="H302" s="90">
        <v>11</v>
      </c>
      <c r="I302" s="90">
        <f t="shared" ref="I302:I315" si="15">SUM(E302:H302)</f>
        <v>24</v>
      </c>
    </row>
    <row r="303" spans="2:9" x14ac:dyDescent="0.2">
      <c r="B303" s="8"/>
      <c r="C303" s="214" t="s">
        <v>45</v>
      </c>
      <c r="D303" s="214"/>
      <c r="E303" s="90"/>
      <c r="F303" s="90"/>
      <c r="G303" s="90"/>
      <c r="H303" s="90"/>
      <c r="I303" s="90">
        <f t="shared" si="15"/>
        <v>0</v>
      </c>
    </row>
    <row r="304" spans="2:9" x14ac:dyDescent="0.2">
      <c r="B304" s="8"/>
      <c r="C304" s="214" t="s">
        <v>46</v>
      </c>
      <c r="D304" s="214"/>
      <c r="E304" s="90"/>
      <c r="F304" s="90">
        <v>2</v>
      </c>
      <c r="G304" s="90">
        <v>2</v>
      </c>
      <c r="H304" s="90">
        <v>7</v>
      </c>
      <c r="I304" s="90">
        <f t="shared" si="15"/>
        <v>11</v>
      </c>
    </row>
    <row r="305" spans="2:9" x14ac:dyDescent="0.2">
      <c r="B305" s="8"/>
      <c r="C305" s="214" t="s">
        <v>47</v>
      </c>
      <c r="D305" s="214"/>
      <c r="E305" s="90"/>
      <c r="F305" s="90"/>
      <c r="G305" s="90"/>
      <c r="H305" s="90">
        <v>2</v>
      </c>
      <c r="I305" s="90">
        <f t="shared" si="15"/>
        <v>2</v>
      </c>
    </row>
    <row r="306" spans="2:9" x14ac:dyDescent="0.2">
      <c r="B306" s="8"/>
      <c r="C306" s="214" t="s">
        <v>48</v>
      </c>
      <c r="D306" s="214"/>
      <c r="E306" s="90">
        <v>43</v>
      </c>
      <c r="F306" s="90">
        <v>24</v>
      </c>
      <c r="G306" s="90">
        <v>50</v>
      </c>
      <c r="H306" s="90">
        <v>57</v>
      </c>
      <c r="I306" s="90">
        <f t="shared" si="15"/>
        <v>174</v>
      </c>
    </row>
    <row r="307" spans="2:9" x14ac:dyDescent="0.2">
      <c r="B307" s="8"/>
      <c r="C307" s="214" t="s">
        <v>49</v>
      </c>
      <c r="D307" s="214"/>
      <c r="E307" s="90">
        <v>1</v>
      </c>
      <c r="F307" s="90">
        <v>2</v>
      </c>
      <c r="G307" s="90">
        <v>1</v>
      </c>
      <c r="H307" s="90"/>
      <c r="I307" s="90">
        <f t="shared" si="15"/>
        <v>4</v>
      </c>
    </row>
    <row r="308" spans="2:9" x14ac:dyDescent="0.2">
      <c r="B308" s="8"/>
      <c r="C308" s="214" t="s">
        <v>50</v>
      </c>
      <c r="D308" s="214"/>
      <c r="E308" s="90"/>
      <c r="F308" s="90">
        <v>1</v>
      </c>
      <c r="G308" s="90">
        <v>2</v>
      </c>
      <c r="H308" s="90"/>
      <c r="I308" s="90">
        <f t="shared" si="15"/>
        <v>3</v>
      </c>
    </row>
    <row r="309" spans="2:9" x14ac:dyDescent="0.2">
      <c r="B309" s="8"/>
      <c r="C309" s="214" t="s">
        <v>51</v>
      </c>
      <c r="D309" s="214"/>
      <c r="E309" s="90"/>
      <c r="F309" s="90"/>
      <c r="G309" s="90"/>
      <c r="H309" s="90"/>
      <c r="I309" s="90">
        <f t="shared" si="15"/>
        <v>0</v>
      </c>
    </row>
    <row r="310" spans="2:9" x14ac:dyDescent="0.2">
      <c r="B310" s="8"/>
      <c r="C310" s="214" t="s">
        <v>52</v>
      </c>
      <c r="D310" s="214"/>
      <c r="E310" s="90"/>
      <c r="F310" s="90"/>
      <c r="G310" s="90">
        <v>1</v>
      </c>
      <c r="H310" s="90">
        <v>1</v>
      </c>
      <c r="I310" s="90">
        <f t="shared" si="15"/>
        <v>2</v>
      </c>
    </row>
    <row r="311" spans="2:9" x14ac:dyDescent="0.2">
      <c r="B311" s="8"/>
      <c r="C311" s="214" t="s">
        <v>53</v>
      </c>
      <c r="D311" s="214"/>
      <c r="E311" s="90">
        <v>82</v>
      </c>
      <c r="F311" s="90">
        <v>64</v>
      </c>
      <c r="G311" s="90">
        <v>53</v>
      </c>
      <c r="H311" s="90">
        <v>55</v>
      </c>
      <c r="I311" s="90">
        <f t="shared" si="15"/>
        <v>254</v>
      </c>
    </row>
    <row r="312" spans="2:9" x14ac:dyDescent="0.2">
      <c r="B312" s="8"/>
      <c r="C312" s="214" t="s">
        <v>54</v>
      </c>
      <c r="D312" s="214"/>
      <c r="E312" s="90"/>
      <c r="F312" s="90"/>
      <c r="G312" s="90">
        <v>44</v>
      </c>
      <c r="H312" s="90">
        <v>2</v>
      </c>
      <c r="I312" s="90">
        <f t="shared" si="15"/>
        <v>46</v>
      </c>
    </row>
    <row r="313" spans="2:9" x14ac:dyDescent="0.2">
      <c r="B313" s="8"/>
      <c r="C313" s="214" t="s">
        <v>56</v>
      </c>
      <c r="D313" s="214"/>
      <c r="E313" s="90">
        <v>8</v>
      </c>
      <c r="F313" s="90">
        <v>9</v>
      </c>
      <c r="G313" s="90">
        <v>3</v>
      </c>
      <c r="H313" s="90">
        <v>9</v>
      </c>
      <c r="I313" s="90">
        <f t="shared" si="15"/>
        <v>29</v>
      </c>
    </row>
    <row r="314" spans="2:9" x14ac:dyDescent="0.2">
      <c r="B314" s="8"/>
      <c r="C314" s="214" t="s">
        <v>57</v>
      </c>
      <c r="D314" s="214"/>
      <c r="E314" s="90"/>
      <c r="F314" s="90"/>
      <c r="G314" s="90"/>
      <c r="H314" s="90"/>
      <c r="I314" s="90">
        <f t="shared" si="15"/>
        <v>0</v>
      </c>
    </row>
    <row r="315" spans="2:9" x14ac:dyDescent="0.2">
      <c r="B315" s="8"/>
      <c r="C315" s="212" t="s">
        <v>41</v>
      </c>
      <c r="D315" s="213"/>
      <c r="E315" s="90">
        <v>1541</v>
      </c>
      <c r="F315" s="90">
        <v>1827</v>
      </c>
      <c r="G315" s="90">
        <v>1689</v>
      </c>
      <c r="H315" s="90">
        <v>1648</v>
      </c>
      <c r="I315" s="90">
        <f t="shared" si="15"/>
        <v>6705</v>
      </c>
    </row>
    <row r="316" spans="2:9" x14ac:dyDescent="0.2">
      <c r="B316" s="232" t="s">
        <v>522</v>
      </c>
      <c r="C316" s="232"/>
      <c r="D316" s="232"/>
      <c r="E316" s="232"/>
      <c r="F316" s="232"/>
      <c r="G316" s="232"/>
      <c r="H316" s="232"/>
      <c r="I316" s="232"/>
    </row>
    <row r="317" spans="2:9" x14ac:dyDescent="0.2">
      <c r="B317" s="8"/>
      <c r="C317" s="214" t="s">
        <v>58</v>
      </c>
      <c r="D317" s="214"/>
      <c r="E317" s="90"/>
      <c r="F317" s="90"/>
      <c r="G317" s="90"/>
      <c r="H317" s="95"/>
      <c r="I317" s="95"/>
    </row>
    <row r="318" spans="2:9" x14ac:dyDescent="0.2">
      <c r="B318" s="8"/>
      <c r="C318" s="214" t="s">
        <v>59</v>
      </c>
      <c r="D318" s="214"/>
      <c r="E318" s="90"/>
      <c r="F318" s="90"/>
      <c r="G318" s="90"/>
      <c r="H318" s="95"/>
      <c r="I318" s="95"/>
    </row>
    <row r="319" spans="2:9" x14ac:dyDescent="0.2">
      <c r="B319" s="8"/>
      <c r="C319" s="214" t="s">
        <v>60</v>
      </c>
      <c r="D319" s="214"/>
      <c r="E319" s="90"/>
      <c r="F319" s="90"/>
      <c r="G319" s="90"/>
      <c r="H319" s="95"/>
      <c r="I319" s="95"/>
    </row>
    <row r="320" spans="2:9" x14ac:dyDescent="0.2">
      <c r="B320" s="8"/>
      <c r="C320" s="214" t="s">
        <v>61</v>
      </c>
      <c r="D320" s="214"/>
      <c r="E320" s="90"/>
      <c r="F320" s="90"/>
      <c r="G320" s="90"/>
      <c r="H320" s="95"/>
      <c r="I320" s="95"/>
    </row>
    <row r="321" spans="2:9" x14ac:dyDescent="0.2">
      <c r="B321" s="8"/>
      <c r="C321" s="214" t="s">
        <v>23</v>
      </c>
      <c r="D321" s="214"/>
      <c r="E321" s="90"/>
      <c r="F321" s="90"/>
      <c r="G321" s="90"/>
      <c r="H321" s="95"/>
      <c r="I321" s="95"/>
    </row>
    <row r="322" spans="2:9" x14ac:dyDescent="0.2">
      <c r="B322" s="8"/>
      <c r="C322" s="214" t="s">
        <v>41</v>
      </c>
      <c r="D322" s="214"/>
      <c r="E322" s="90"/>
      <c r="F322" s="90"/>
      <c r="G322" s="90"/>
      <c r="H322" s="95"/>
      <c r="I322" s="95"/>
    </row>
    <row r="323" spans="2:9" x14ac:dyDescent="0.2">
      <c r="B323" s="232" t="s">
        <v>523</v>
      </c>
      <c r="C323" s="232"/>
      <c r="D323" s="232"/>
      <c r="E323" s="232"/>
      <c r="F323" s="232"/>
      <c r="G323" s="232"/>
      <c r="H323" s="232"/>
      <c r="I323" s="232"/>
    </row>
    <row r="324" spans="2:9" x14ac:dyDescent="0.2">
      <c r="B324" s="8"/>
      <c r="C324" s="214" t="s">
        <v>58</v>
      </c>
      <c r="D324" s="214"/>
      <c r="E324" s="90">
        <v>1688</v>
      </c>
      <c r="F324" s="90">
        <v>1940</v>
      </c>
      <c r="G324" s="90">
        <v>1844</v>
      </c>
      <c r="H324" s="159">
        <v>1855</v>
      </c>
      <c r="I324" s="90">
        <f>SUM(E324:H324)</f>
        <v>7327</v>
      </c>
    </row>
    <row r="325" spans="2:9" x14ac:dyDescent="0.2">
      <c r="B325" s="8"/>
      <c r="C325" s="214" t="s">
        <v>59</v>
      </c>
      <c r="D325" s="214"/>
      <c r="E325" s="90">
        <v>2</v>
      </c>
      <c r="F325" s="90">
        <v>1</v>
      </c>
      <c r="G325" s="90">
        <v>5</v>
      </c>
      <c r="H325" s="159">
        <v>1</v>
      </c>
      <c r="I325" s="90">
        <f>SUM(E325:H325)</f>
        <v>9</v>
      </c>
    </row>
    <row r="326" spans="2:9" x14ac:dyDescent="0.2">
      <c r="B326" s="8"/>
      <c r="C326" s="214" t="s">
        <v>60</v>
      </c>
      <c r="D326" s="214"/>
      <c r="E326" s="90" t="s">
        <v>179</v>
      </c>
      <c r="F326" s="90"/>
      <c r="G326" s="90"/>
      <c r="H326" s="159" t="s">
        <v>179</v>
      </c>
      <c r="I326" s="90"/>
    </row>
    <row r="327" spans="2:9" x14ac:dyDescent="0.2">
      <c r="B327" s="8"/>
      <c r="C327" s="214" t="s">
        <v>63</v>
      </c>
      <c r="D327" s="214"/>
      <c r="E327" s="90" t="s">
        <v>179</v>
      </c>
      <c r="F327" s="90"/>
      <c r="G327" s="90"/>
      <c r="H327" s="159">
        <v>1</v>
      </c>
      <c r="I327" s="90">
        <f>SUM(H327)</f>
        <v>1</v>
      </c>
    </row>
    <row r="328" spans="2:9" x14ac:dyDescent="0.2">
      <c r="B328" s="8"/>
      <c r="C328" s="214" t="s">
        <v>23</v>
      </c>
      <c r="D328" s="214"/>
      <c r="E328" s="90" t="s">
        <v>179</v>
      </c>
      <c r="F328" s="90"/>
      <c r="G328" s="90"/>
      <c r="H328" s="95"/>
      <c r="I328" s="95"/>
    </row>
    <row r="329" spans="2:9" x14ac:dyDescent="0.2">
      <c r="B329" s="8"/>
      <c r="C329" s="214" t="s">
        <v>41</v>
      </c>
      <c r="D329" s="214"/>
      <c r="E329" s="90"/>
      <c r="F329" s="90"/>
      <c r="G329" s="90"/>
      <c r="H329" s="95"/>
      <c r="I329" s="95"/>
    </row>
    <row r="330" spans="2:9" x14ac:dyDescent="0.2">
      <c r="B330" s="248" t="s">
        <v>524</v>
      </c>
      <c r="C330" s="248"/>
      <c r="D330" s="248"/>
      <c r="E330" s="248"/>
      <c r="F330" s="248"/>
      <c r="G330" s="248"/>
      <c r="H330" s="248"/>
      <c r="I330" s="248"/>
    </row>
    <row r="331" spans="2:9" x14ac:dyDescent="0.2">
      <c r="B331" s="8"/>
      <c r="C331" s="214" t="s">
        <v>64</v>
      </c>
      <c r="D331" s="214"/>
      <c r="E331" s="90">
        <v>5</v>
      </c>
      <c r="F331" s="90">
        <v>11</v>
      </c>
      <c r="G331" s="90">
        <v>7</v>
      </c>
      <c r="H331" s="90">
        <v>8</v>
      </c>
      <c r="I331" s="90">
        <f>SUM(E331:H331)</f>
        <v>31</v>
      </c>
    </row>
    <row r="332" spans="2:9" x14ac:dyDescent="0.2">
      <c r="B332" s="8"/>
      <c r="C332" s="214" t="s">
        <v>65</v>
      </c>
      <c r="D332" s="214"/>
      <c r="E332" s="90">
        <v>52</v>
      </c>
      <c r="F332" s="90">
        <v>154</v>
      </c>
      <c r="G332" s="90">
        <v>176</v>
      </c>
      <c r="H332" s="90">
        <v>179</v>
      </c>
      <c r="I332" s="90">
        <f t="shared" ref="I332:I339" si="16">SUM(E332:H332)</f>
        <v>561</v>
      </c>
    </row>
    <row r="333" spans="2:9" x14ac:dyDescent="0.2">
      <c r="B333" s="8"/>
      <c r="C333" s="214" t="s">
        <v>66</v>
      </c>
      <c r="D333" s="214"/>
      <c r="E333" s="90">
        <v>2</v>
      </c>
      <c r="F333" s="90">
        <v>2</v>
      </c>
      <c r="G333" s="90">
        <v>1</v>
      </c>
      <c r="H333" s="90">
        <v>3</v>
      </c>
      <c r="I333" s="90">
        <f t="shared" si="16"/>
        <v>8</v>
      </c>
    </row>
    <row r="334" spans="2:9" x14ac:dyDescent="0.2">
      <c r="B334" s="8"/>
      <c r="C334" s="214" t="s">
        <v>67</v>
      </c>
      <c r="D334" s="214"/>
      <c r="E334" s="90">
        <v>6</v>
      </c>
      <c r="F334" s="90">
        <v>1</v>
      </c>
      <c r="G334" s="90">
        <v>3</v>
      </c>
      <c r="H334" s="90">
        <v>5</v>
      </c>
      <c r="I334" s="90">
        <f t="shared" si="16"/>
        <v>15</v>
      </c>
    </row>
    <row r="335" spans="2:9" x14ac:dyDescent="0.2">
      <c r="B335" s="8"/>
      <c r="C335" s="214" t="s">
        <v>68</v>
      </c>
      <c r="D335" s="214"/>
      <c r="E335" s="90" t="s">
        <v>179</v>
      </c>
      <c r="F335" s="90"/>
      <c r="G335" s="90"/>
      <c r="H335" s="90">
        <v>1</v>
      </c>
      <c r="I335" s="90">
        <f t="shared" si="16"/>
        <v>1</v>
      </c>
    </row>
    <row r="336" spans="2:9" x14ac:dyDescent="0.2">
      <c r="B336" s="8"/>
      <c r="C336" s="214" t="s">
        <v>69</v>
      </c>
      <c r="D336" s="214"/>
      <c r="E336" s="90" t="s">
        <v>179</v>
      </c>
      <c r="F336" s="90">
        <v>2</v>
      </c>
      <c r="G336" s="90"/>
      <c r="H336" s="90"/>
      <c r="I336" s="90">
        <f t="shared" si="16"/>
        <v>2</v>
      </c>
    </row>
    <row r="337" spans="2:9" x14ac:dyDescent="0.2">
      <c r="B337" s="8"/>
      <c r="C337" s="214" t="s">
        <v>23</v>
      </c>
      <c r="D337" s="214"/>
      <c r="E337" s="90" t="s">
        <v>179</v>
      </c>
      <c r="F337" s="90"/>
      <c r="G337" s="90"/>
      <c r="H337" s="90"/>
      <c r="I337" s="90">
        <f t="shared" si="16"/>
        <v>0</v>
      </c>
    </row>
    <row r="338" spans="2:9" x14ac:dyDescent="0.2">
      <c r="B338" s="91"/>
      <c r="C338" s="224" t="s">
        <v>70</v>
      </c>
      <c r="D338" s="224"/>
      <c r="E338" s="90" t="s">
        <v>179</v>
      </c>
      <c r="F338" s="90"/>
      <c r="G338" s="90"/>
      <c r="H338" s="90"/>
      <c r="I338" s="90">
        <f t="shared" si="16"/>
        <v>0</v>
      </c>
    </row>
    <row r="339" spans="2:9" x14ac:dyDescent="0.2">
      <c r="B339" s="8"/>
      <c r="C339" s="214" t="s">
        <v>41</v>
      </c>
      <c r="D339" s="214"/>
      <c r="E339" s="90">
        <v>1625</v>
      </c>
      <c r="F339" s="90">
        <v>1771</v>
      </c>
      <c r="G339" s="90">
        <v>1662</v>
      </c>
      <c r="H339" s="90">
        <v>1661</v>
      </c>
      <c r="I339" s="90">
        <f t="shared" si="16"/>
        <v>6719</v>
      </c>
    </row>
    <row r="340" spans="2:9" ht="26.25" customHeight="1" x14ac:dyDescent="0.2">
      <c r="B340" s="243" t="s">
        <v>525</v>
      </c>
      <c r="C340" s="244"/>
      <c r="D340" s="244"/>
      <c r="E340" s="244"/>
      <c r="F340" s="244"/>
      <c r="G340" s="244"/>
      <c r="H340" s="244"/>
      <c r="I340" s="245"/>
    </row>
    <row r="341" spans="2:9" x14ac:dyDescent="0.2">
      <c r="B341" s="8"/>
      <c r="C341" s="242" t="s">
        <v>71</v>
      </c>
      <c r="D341" s="242"/>
      <c r="E341" s="90">
        <v>232</v>
      </c>
      <c r="F341" s="90">
        <v>259</v>
      </c>
      <c r="G341" s="90">
        <v>250</v>
      </c>
      <c r="H341" s="90">
        <v>245</v>
      </c>
      <c r="I341" s="90">
        <f>SUM(E341:H341)</f>
        <v>986</v>
      </c>
    </row>
    <row r="342" spans="2:9" x14ac:dyDescent="0.2">
      <c r="B342" s="8"/>
      <c r="C342" s="214" t="s">
        <v>72</v>
      </c>
      <c r="D342" s="214"/>
      <c r="E342" s="90">
        <v>5</v>
      </c>
      <c r="F342" s="90">
        <v>7</v>
      </c>
      <c r="G342" s="90">
        <v>4</v>
      </c>
      <c r="H342" s="90">
        <v>5</v>
      </c>
      <c r="I342" s="90">
        <f t="shared" ref="I342:I351" si="17">SUM(E342:H342)</f>
        <v>21</v>
      </c>
    </row>
    <row r="343" spans="2:9" x14ac:dyDescent="0.2">
      <c r="B343" s="8"/>
      <c r="C343" s="214" t="s">
        <v>73</v>
      </c>
      <c r="D343" s="214"/>
      <c r="E343" s="90">
        <v>8</v>
      </c>
      <c r="F343" s="90">
        <v>6</v>
      </c>
      <c r="G343" s="90">
        <v>7</v>
      </c>
      <c r="H343" s="90">
        <v>7</v>
      </c>
      <c r="I343" s="90">
        <f t="shared" si="17"/>
        <v>28</v>
      </c>
    </row>
    <row r="344" spans="2:9" x14ac:dyDescent="0.2">
      <c r="B344" s="8"/>
      <c r="C344" s="214" t="s">
        <v>74</v>
      </c>
      <c r="D344" s="214"/>
      <c r="E344" s="90" t="s">
        <v>179</v>
      </c>
      <c r="F344" s="90"/>
      <c r="G344" s="90"/>
      <c r="H344" s="90"/>
      <c r="I344" s="90">
        <f t="shared" si="17"/>
        <v>0</v>
      </c>
    </row>
    <row r="345" spans="2:9" x14ac:dyDescent="0.2">
      <c r="B345" s="8"/>
      <c r="C345" s="214" t="s">
        <v>75</v>
      </c>
      <c r="D345" s="214"/>
      <c r="E345" s="90"/>
      <c r="F345" s="90"/>
      <c r="G345" s="90"/>
      <c r="H345" s="90"/>
      <c r="I345" s="90">
        <f t="shared" si="17"/>
        <v>0</v>
      </c>
    </row>
    <row r="346" spans="2:9" x14ac:dyDescent="0.2">
      <c r="B346" s="8"/>
      <c r="C346" s="214" t="s">
        <v>76</v>
      </c>
      <c r="D346" s="214"/>
      <c r="E346" s="90">
        <v>60</v>
      </c>
      <c r="F346" s="90">
        <v>73</v>
      </c>
      <c r="G346" s="90">
        <v>31</v>
      </c>
      <c r="H346" s="90">
        <v>37</v>
      </c>
      <c r="I346" s="90">
        <f t="shared" si="17"/>
        <v>201</v>
      </c>
    </row>
    <row r="347" spans="2:9" x14ac:dyDescent="0.2">
      <c r="B347" s="8"/>
      <c r="C347" s="214" t="s">
        <v>77</v>
      </c>
      <c r="D347" s="214"/>
      <c r="E347" s="90">
        <v>50</v>
      </c>
      <c r="F347" s="90">
        <v>65</v>
      </c>
      <c r="G347" s="90">
        <v>25</v>
      </c>
      <c r="H347" s="90">
        <v>42</v>
      </c>
      <c r="I347" s="90">
        <f t="shared" si="17"/>
        <v>182</v>
      </c>
    </row>
    <row r="348" spans="2:9" x14ac:dyDescent="0.2">
      <c r="B348" s="8"/>
      <c r="C348" s="214" t="s">
        <v>78</v>
      </c>
      <c r="D348" s="214"/>
      <c r="E348" s="90">
        <v>109</v>
      </c>
      <c r="F348" s="90">
        <v>108</v>
      </c>
      <c r="G348" s="90">
        <v>183</v>
      </c>
      <c r="H348" s="90">
        <v>218</v>
      </c>
      <c r="I348" s="90">
        <f t="shared" si="17"/>
        <v>618</v>
      </c>
    </row>
    <row r="349" spans="2:9" x14ac:dyDescent="0.2">
      <c r="B349" s="8"/>
      <c r="C349" s="242" t="s">
        <v>79</v>
      </c>
      <c r="D349" s="242"/>
      <c r="E349" s="90" t="s">
        <v>179</v>
      </c>
      <c r="F349" s="90"/>
      <c r="G349" s="90"/>
      <c r="H349" s="90"/>
      <c r="I349" s="90">
        <f t="shared" si="17"/>
        <v>0</v>
      </c>
    </row>
    <row r="350" spans="2:9" x14ac:dyDescent="0.2">
      <c r="B350" s="8"/>
      <c r="C350" s="214" t="s">
        <v>23</v>
      </c>
      <c r="D350" s="214"/>
      <c r="E350" s="90" t="s">
        <v>179</v>
      </c>
      <c r="F350" s="90"/>
      <c r="G350" s="90"/>
      <c r="H350" s="90"/>
      <c r="I350" s="90">
        <f t="shared" si="17"/>
        <v>0</v>
      </c>
    </row>
    <row r="351" spans="2:9" x14ac:dyDescent="0.2">
      <c r="B351" s="8"/>
      <c r="C351" s="214" t="s">
        <v>41</v>
      </c>
      <c r="D351" s="214"/>
      <c r="E351" s="90">
        <v>1335</v>
      </c>
      <c r="F351" s="90">
        <v>1682</v>
      </c>
      <c r="G351" s="90">
        <v>1599</v>
      </c>
      <c r="H351" s="90">
        <v>1612</v>
      </c>
      <c r="I351" s="90">
        <f t="shared" si="17"/>
        <v>6228</v>
      </c>
    </row>
    <row r="352" spans="2:9" x14ac:dyDescent="0.2">
      <c r="B352" s="232" t="s">
        <v>526</v>
      </c>
      <c r="C352" s="232"/>
      <c r="D352" s="232"/>
      <c r="E352" s="232"/>
      <c r="F352" s="232"/>
      <c r="G352" s="232"/>
      <c r="H352" s="232"/>
      <c r="I352" s="232"/>
    </row>
    <row r="353" spans="2:9" x14ac:dyDescent="0.2">
      <c r="B353" s="8"/>
      <c r="C353" s="214" t="s">
        <v>80</v>
      </c>
      <c r="D353" s="214"/>
      <c r="E353" s="90">
        <v>615</v>
      </c>
      <c r="F353" s="90">
        <v>743</v>
      </c>
      <c r="G353" s="90">
        <v>620</v>
      </c>
      <c r="H353" s="90">
        <v>837</v>
      </c>
      <c r="I353" s="90">
        <f>SUM(E353:H353)</f>
        <v>2815</v>
      </c>
    </row>
    <row r="354" spans="2:9" x14ac:dyDescent="0.2">
      <c r="B354" s="8"/>
      <c r="C354" s="214" t="s">
        <v>81</v>
      </c>
      <c r="D354" s="214"/>
      <c r="E354" s="90">
        <v>636</v>
      </c>
      <c r="F354" s="90">
        <v>733</v>
      </c>
      <c r="G354" s="90">
        <v>733</v>
      </c>
      <c r="H354" s="90">
        <v>637</v>
      </c>
      <c r="I354" s="90">
        <f t="shared" ref="I354:I356" si="18">SUM(E354:H354)</f>
        <v>2739</v>
      </c>
    </row>
    <row r="355" spans="2:9" x14ac:dyDescent="0.2">
      <c r="B355" s="8"/>
      <c r="C355" s="214" t="s">
        <v>23</v>
      </c>
      <c r="D355" s="214"/>
      <c r="E355" s="90" t="s">
        <v>179</v>
      </c>
      <c r="F355" s="90" t="s">
        <v>179</v>
      </c>
      <c r="G355" s="90" t="s">
        <v>179</v>
      </c>
      <c r="H355" s="90"/>
      <c r="I355" s="90">
        <f t="shared" si="18"/>
        <v>0</v>
      </c>
    </row>
    <row r="356" spans="2:9" x14ac:dyDescent="0.2">
      <c r="B356" s="96"/>
      <c r="C356" s="214" t="s">
        <v>41</v>
      </c>
      <c r="D356" s="214"/>
      <c r="E356" s="90">
        <v>420</v>
      </c>
      <c r="F356" s="90">
        <v>443</v>
      </c>
      <c r="G356" s="90">
        <v>484</v>
      </c>
      <c r="H356" s="90">
        <v>368</v>
      </c>
      <c r="I356" s="90">
        <f t="shared" si="18"/>
        <v>1715</v>
      </c>
    </row>
    <row r="357" spans="2:9" x14ac:dyDescent="0.2">
      <c r="B357" s="239" t="s">
        <v>527</v>
      </c>
      <c r="C357" s="240"/>
      <c r="D357" s="240"/>
      <c r="E357" s="240"/>
      <c r="F357" s="240"/>
      <c r="G357" s="240"/>
      <c r="H357" s="240"/>
      <c r="I357" s="241"/>
    </row>
    <row r="358" spans="2:9" x14ac:dyDescent="0.2">
      <c r="B358" s="8"/>
      <c r="C358" s="214" t="s">
        <v>82</v>
      </c>
      <c r="D358" s="214"/>
      <c r="E358" s="90">
        <v>615</v>
      </c>
      <c r="F358" s="90">
        <v>733</v>
      </c>
      <c r="G358" s="90">
        <v>620</v>
      </c>
      <c r="H358" s="90">
        <v>837</v>
      </c>
      <c r="I358" s="90">
        <f>SUM(E358:H358)</f>
        <v>2805</v>
      </c>
    </row>
    <row r="359" spans="2:9" x14ac:dyDescent="0.2">
      <c r="B359" s="8"/>
      <c r="C359" s="214" t="s">
        <v>83</v>
      </c>
      <c r="D359" s="214"/>
      <c r="E359" s="90">
        <v>636</v>
      </c>
      <c r="F359" s="90">
        <v>743</v>
      </c>
      <c r="G359" s="90">
        <v>733</v>
      </c>
      <c r="H359" s="90">
        <v>637</v>
      </c>
      <c r="I359" s="90">
        <f t="shared" ref="I359:I366" si="19">SUM(E359:H359)</f>
        <v>2749</v>
      </c>
    </row>
    <row r="360" spans="2:9" x14ac:dyDescent="0.2">
      <c r="B360" s="8"/>
      <c r="C360" s="214" t="s">
        <v>84</v>
      </c>
      <c r="D360" s="214"/>
      <c r="E360" s="90">
        <v>17</v>
      </c>
      <c r="F360" s="90">
        <v>20</v>
      </c>
      <c r="G360" s="90">
        <v>12</v>
      </c>
      <c r="H360" s="90">
        <v>12</v>
      </c>
      <c r="I360" s="90">
        <f t="shared" si="19"/>
        <v>61</v>
      </c>
    </row>
    <row r="361" spans="2:9" x14ac:dyDescent="0.2">
      <c r="B361" s="8"/>
      <c r="C361" s="214" t="s">
        <v>85</v>
      </c>
      <c r="D361" s="214"/>
      <c r="E361" s="90" t="s">
        <v>179</v>
      </c>
      <c r="F361" s="90"/>
      <c r="G361" s="90"/>
      <c r="H361" s="90"/>
      <c r="I361" s="90">
        <f t="shared" si="19"/>
        <v>0</v>
      </c>
    </row>
    <row r="362" spans="2:9" x14ac:dyDescent="0.2">
      <c r="B362" s="8"/>
      <c r="C362" s="214" t="s">
        <v>86</v>
      </c>
      <c r="D362" s="214"/>
      <c r="E362" s="90">
        <v>2</v>
      </c>
      <c r="F362" s="90">
        <v>2</v>
      </c>
      <c r="G362" s="90">
        <v>3</v>
      </c>
      <c r="H362" s="90">
        <v>5</v>
      </c>
      <c r="I362" s="90">
        <f t="shared" si="19"/>
        <v>12</v>
      </c>
    </row>
    <row r="363" spans="2:9" x14ac:dyDescent="0.2">
      <c r="B363" s="8"/>
      <c r="C363" s="214" t="s">
        <v>87</v>
      </c>
      <c r="D363" s="214"/>
      <c r="E363" s="90" t="s">
        <v>179</v>
      </c>
      <c r="F363" s="90"/>
      <c r="G363" s="90">
        <v>1</v>
      </c>
      <c r="H363" s="90"/>
      <c r="I363" s="90">
        <f t="shared" si="19"/>
        <v>1</v>
      </c>
    </row>
    <row r="364" spans="2:9" x14ac:dyDescent="0.2">
      <c r="B364" s="91"/>
      <c r="C364" s="224" t="s">
        <v>70</v>
      </c>
      <c r="D364" s="224"/>
      <c r="E364" s="90" t="s">
        <v>179</v>
      </c>
      <c r="F364" s="90"/>
      <c r="G364" s="90"/>
      <c r="H364" s="90"/>
      <c r="I364" s="90">
        <f t="shared" si="19"/>
        <v>0</v>
      </c>
    </row>
    <row r="365" spans="2:9" x14ac:dyDescent="0.2">
      <c r="B365" s="8"/>
      <c r="C365" s="214" t="s">
        <v>88</v>
      </c>
      <c r="D365" s="214"/>
      <c r="E365" s="90" t="s">
        <v>179</v>
      </c>
      <c r="F365" s="90"/>
      <c r="G365" s="90"/>
      <c r="H365" s="90"/>
      <c r="I365" s="90">
        <f t="shared" si="19"/>
        <v>0</v>
      </c>
    </row>
    <row r="366" spans="2:9" x14ac:dyDescent="0.2">
      <c r="B366" s="8"/>
      <c r="C366" s="214" t="s">
        <v>41</v>
      </c>
      <c r="D366" s="214"/>
      <c r="E366" s="90">
        <v>420</v>
      </c>
      <c r="F366" s="90">
        <v>443</v>
      </c>
      <c r="G366" s="90">
        <v>480</v>
      </c>
      <c r="H366" s="90">
        <v>366</v>
      </c>
      <c r="I366" s="90">
        <f t="shared" si="19"/>
        <v>1709</v>
      </c>
    </row>
    <row r="367" spans="2:9" x14ac:dyDescent="0.2">
      <c r="B367" s="232" t="s">
        <v>528</v>
      </c>
      <c r="C367" s="232"/>
      <c r="D367" s="232"/>
      <c r="E367" s="232"/>
      <c r="F367" s="232"/>
      <c r="G367" s="232"/>
      <c r="H367" s="232"/>
      <c r="I367" s="232"/>
    </row>
    <row r="368" spans="2:9" x14ac:dyDescent="0.2">
      <c r="B368" s="8"/>
      <c r="C368" s="214" t="s">
        <v>89</v>
      </c>
      <c r="D368" s="214"/>
      <c r="E368" s="90">
        <v>52</v>
      </c>
      <c r="F368" s="90">
        <v>37</v>
      </c>
      <c r="G368" s="90">
        <v>28</v>
      </c>
      <c r="H368" s="90">
        <v>42</v>
      </c>
      <c r="I368" s="90">
        <f>SUM(E368:H368)</f>
        <v>159</v>
      </c>
    </row>
    <row r="369" spans="2:9" x14ac:dyDescent="0.2">
      <c r="B369" s="8"/>
      <c r="C369" s="214" t="s">
        <v>90</v>
      </c>
      <c r="D369" s="214"/>
      <c r="E369" s="90">
        <v>416</v>
      </c>
      <c r="F369" s="90">
        <v>173</v>
      </c>
      <c r="G369" s="90">
        <v>134</v>
      </c>
      <c r="H369" s="90">
        <v>185</v>
      </c>
      <c r="I369" s="90">
        <f t="shared" ref="I369:I372" si="20">SUM(E369:H369)</f>
        <v>908</v>
      </c>
    </row>
    <row r="370" spans="2:9" x14ac:dyDescent="0.2">
      <c r="B370" s="8"/>
      <c r="C370" s="214" t="s">
        <v>23</v>
      </c>
      <c r="D370" s="214"/>
      <c r="E370" s="90" t="s">
        <v>179</v>
      </c>
      <c r="F370" s="90"/>
      <c r="G370" s="90"/>
      <c r="H370" s="90"/>
      <c r="I370" s="90">
        <f t="shared" si="20"/>
        <v>0</v>
      </c>
    </row>
    <row r="371" spans="2:9" x14ac:dyDescent="0.2">
      <c r="B371" s="91"/>
      <c r="C371" s="224" t="s">
        <v>70</v>
      </c>
      <c r="D371" s="224"/>
      <c r="E371" s="90" t="s">
        <v>179</v>
      </c>
      <c r="F371" s="90"/>
      <c r="G371" s="90"/>
      <c r="H371" s="90"/>
      <c r="I371" s="90">
        <f t="shared" si="20"/>
        <v>0</v>
      </c>
    </row>
    <row r="372" spans="2:9" x14ac:dyDescent="0.2">
      <c r="B372" s="8"/>
      <c r="C372" s="214" t="s">
        <v>41</v>
      </c>
      <c r="D372" s="214"/>
      <c r="E372" s="90">
        <v>1222</v>
      </c>
      <c r="F372" s="90">
        <v>1731</v>
      </c>
      <c r="G372" s="90">
        <v>1687</v>
      </c>
      <c r="H372" s="90">
        <v>1630</v>
      </c>
      <c r="I372" s="90">
        <f t="shared" si="20"/>
        <v>6270</v>
      </c>
    </row>
    <row r="373" spans="2:9" x14ac:dyDescent="0.2">
      <c r="B373" s="237" t="s">
        <v>91</v>
      </c>
      <c r="C373" s="238"/>
      <c r="D373" s="238"/>
      <c r="E373" s="238"/>
      <c r="F373" s="238"/>
      <c r="G373" s="238"/>
      <c r="H373" s="238"/>
      <c r="I373" s="238"/>
    </row>
    <row r="374" spans="2:9" x14ac:dyDescent="0.2">
      <c r="B374" s="232" t="s">
        <v>529</v>
      </c>
      <c r="C374" s="232"/>
      <c r="D374" s="232"/>
      <c r="E374" s="232"/>
      <c r="F374" s="232"/>
      <c r="G374" s="232"/>
      <c r="H374" s="232"/>
      <c r="I374" s="232"/>
    </row>
    <row r="375" spans="2:9" x14ac:dyDescent="0.2">
      <c r="B375" s="97"/>
      <c r="C375" s="233" t="s">
        <v>92</v>
      </c>
      <c r="D375" s="234"/>
      <c r="E375" s="91"/>
      <c r="F375" s="91"/>
      <c r="G375" s="91"/>
      <c r="H375" s="91"/>
      <c r="I375" s="91">
        <f>SUM(E375:H375)</f>
        <v>0</v>
      </c>
    </row>
    <row r="376" spans="2:9" x14ac:dyDescent="0.2">
      <c r="B376" s="97"/>
      <c r="C376" s="233" t="s">
        <v>93</v>
      </c>
      <c r="D376" s="235"/>
      <c r="E376" s="17">
        <v>1</v>
      </c>
      <c r="F376" s="91"/>
      <c r="G376" s="91"/>
      <c r="H376" s="91">
        <v>3</v>
      </c>
      <c r="I376" s="91">
        <f t="shared" ref="I376:I388" si="21">SUM(E376:H376)</f>
        <v>4</v>
      </c>
    </row>
    <row r="377" spans="2:9" x14ac:dyDescent="0.2">
      <c r="B377" s="91"/>
      <c r="C377" s="224" t="s">
        <v>94</v>
      </c>
      <c r="D377" s="224"/>
      <c r="E377" s="90">
        <v>112</v>
      </c>
      <c r="F377" s="90">
        <v>75</v>
      </c>
      <c r="G377" s="90">
        <v>89</v>
      </c>
      <c r="H377" s="90">
        <v>124</v>
      </c>
      <c r="I377" s="91">
        <f t="shared" si="21"/>
        <v>400</v>
      </c>
    </row>
    <row r="378" spans="2:9" x14ac:dyDescent="0.2">
      <c r="B378" s="91"/>
      <c r="C378" s="224" t="s">
        <v>95</v>
      </c>
      <c r="D378" s="224"/>
      <c r="E378" s="90">
        <v>1</v>
      </c>
      <c r="F378" s="90"/>
      <c r="G378" s="90"/>
      <c r="H378" s="90"/>
      <c r="I378" s="91">
        <f t="shared" si="21"/>
        <v>1</v>
      </c>
    </row>
    <row r="379" spans="2:9" x14ac:dyDescent="0.2">
      <c r="B379" s="91"/>
      <c r="C379" s="224" t="s">
        <v>96</v>
      </c>
      <c r="D379" s="224"/>
      <c r="E379" s="90"/>
      <c r="F379" s="90"/>
      <c r="G379" s="90"/>
      <c r="H379" s="90"/>
      <c r="I379" s="91">
        <f t="shared" si="21"/>
        <v>0</v>
      </c>
    </row>
    <row r="380" spans="2:9" x14ac:dyDescent="0.2">
      <c r="B380" s="91"/>
      <c r="C380" s="224" t="s">
        <v>97</v>
      </c>
      <c r="D380" s="224"/>
      <c r="E380" s="90"/>
      <c r="F380" s="90">
        <v>1</v>
      </c>
      <c r="G380" s="90"/>
      <c r="H380" s="90"/>
      <c r="I380" s="91">
        <f t="shared" si="21"/>
        <v>1</v>
      </c>
    </row>
    <row r="381" spans="2:9" x14ac:dyDescent="0.2">
      <c r="B381" s="91"/>
      <c r="C381" s="224" t="s">
        <v>98</v>
      </c>
      <c r="D381" s="224"/>
      <c r="E381" s="90"/>
      <c r="F381" s="90"/>
      <c r="G381" s="90"/>
      <c r="H381" s="90">
        <v>1</v>
      </c>
      <c r="I381" s="91">
        <f t="shared" si="21"/>
        <v>1</v>
      </c>
    </row>
    <row r="382" spans="2:9" x14ac:dyDescent="0.2">
      <c r="B382" s="91"/>
      <c r="C382" s="224" t="s">
        <v>99</v>
      </c>
      <c r="D382" s="224"/>
      <c r="E382" s="90"/>
      <c r="F382" s="90"/>
      <c r="G382" s="90"/>
      <c r="H382" s="90"/>
      <c r="I382" s="91">
        <f t="shared" si="21"/>
        <v>0</v>
      </c>
    </row>
    <row r="383" spans="2:9" x14ac:dyDescent="0.2">
      <c r="B383" s="91"/>
      <c r="C383" s="224" t="s">
        <v>100</v>
      </c>
      <c r="D383" s="224"/>
      <c r="E383" s="90"/>
      <c r="F383" s="90"/>
      <c r="G383" s="90"/>
      <c r="H383" s="90"/>
      <c r="I383" s="91">
        <f t="shared" si="21"/>
        <v>0</v>
      </c>
    </row>
    <row r="384" spans="2:9" x14ac:dyDescent="0.2">
      <c r="B384" s="91"/>
      <c r="C384" s="224" t="s">
        <v>101</v>
      </c>
      <c r="D384" s="224"/>
      <c r="E384" s="90">
        <v>35</v>
      </c>
      <c r="F384" s="90">
        <v>18</v>
      </c>
      <c r="G384" s="90">
        <v>12</v>
      </c>
      <c r="H384" s="90">
        <v>8</v>
      </c>
      <c r="I384" s="91">
        <f t="shared" si="21"/>
        <v>73</v>
      </c>
    </row>
    <row r="385" spans="2:9" x14ac:dyDescent="0.2">
      <c r="B385" s="91"/>
      <c r="C385" s="224" t="s">
        <v>102</v>
      </c>
      <c r="D385" s="224"/>
      <c r="E385" s="90">
        <v>4</v>
      </c>
      <c r="F385" s="90"/>
      <c r="G385" s="90">
        <v>3</v>
      </c>
      <c r="H385" s="90">
        <v>1</v>
      </c>
      <c r="I385" s="91">
        <f t="shared" si="21"/>
        <v>8</v>
      </c>
    </row>
    <row r="386" spans="2:9" x14ac:dyDescent="0.2">
      <c r="B386" s="91"/>
      <c r="C386" s="224" t="s">
        <v>103</v>
      </c>
      <c r="D386" s="224"/>
      <c r="E386" s="90">
        <v>76</v>
      </c>
      <c r="F386" s="90">
        <v>82</v>
      </c>
      <c r="G386" s="90">
        <v>80</v>
      </c>
      <c r="H386" s="90">
        <v>111</v>
      </c>
      <c r="I386" s="91">
        <f t="shared" si="21"/>
        <v>349</v>
      </c>
    </row>
    <row r="387" spans="2:9" x14ac:dyDescent="0.2">
      <c r="B387" s="91"/>
      <c r="C387" s="224" t="s">
        <v>104</v>
      </c>
      <c r="D387" s="224"/>
      <c r="E387" s="90"/>
      <c r="F387" s="90"/>
      <c r="G387" s="90"/>
      <c r="H387" s="90"/>
      <c r="I387" s="91">
        <f t="shared" si="21"/>
        <v>0</v>
      </c>
    </row>
    <row r="388" spans="2:9" x14ac:dyDescent="0.2">
      <c r="B388" s="91"/>
      <c r="C388" s="224" t="s">
        <v>105</v>
      </c>
      <c r="D388" s="224"/>
      <c r="E388" s="90"/>
      <c r="F388" s="90">
        <v>1</v>
      </c>
      <c r="G388" s="90">
        <v>10</v>
      </c>
      <c r="H388" s="90">
        <v>5</v>
      </c>
      <c r="I388" s="91">
        <f t="shared" si="21"/>
        <v>16</v>
      </c>
    </row>
    <row r="389" spans="2:9" x14ac:dyDescent="0.2">
      <c r="B389" s="97"/>
      <c r="C389" s="347" t="s">
        <v>532</v>
      </c>
      <c r="D389" s="347"/>
      <c r="E389" s="97"/>
      <c r="F389" s="17">
        <v>31</v>
      </c>
      <c r="G389" s="91">
        <v>29</v>
      </c>
      <c r="H389" s="91">
        <v>44</v>
      </c>
      <c r="I389" s="91">
        <f>SUM(F389:H389)</f>
        <v>104</v>
      </c>
    </row>
    <row r="390" spans="2:9" x14ac:dyDescent="0.2">
      <c r="B390" s="2"/>
      <c r="C390" s="347" t="s">
        <v>106</v>
      </c>
      <c r="D390" s="347"/>
      <c r="E390" s="90"/>
      <c r="F390" s="90">
        <v>1314</v>
      </c>
      <c r="G390" s="90">
        <v>1283</v>
      </c>
      <c r="H390" s="90">
        <v>1497</v>
      </c>
      <c r="I390" s="91">
        <f t="shared" ref="I390:I392" si="22">SUM(E390:H390)</f>
        <v>4094</v>
      </c>
    </row>
    <row r="391" spans="2:9" x14ac:dyDescent="0.2">
      <c r="B391" s="2"/>
      <c r="C391" s="347" t="s">
        <v>23</v>
      </c>
      <c r="D391" s="347"/>
      <c r="E391" s="90"/>
      <c r="F391" s="90"/>
      <c r="G391" s="90"/>
      <c r="H391" s="90"/>
      <c r="I391" s="91">
        <f t="shared" si="22"/>
        <v>0</v>
      </c>
    </row>
    <row r="392" spans="2:9" x14ac:dyDescent="0.2">
      <c r="B392" s="2"/>
      <c r="C392" s="344" t="s">
        <v>41</v>
      </c>
      <c r="D392" s="344"/>
      <c r="E392" s="90">
        <v>1461</v>
      </c>
      <c r="F392" s="90">
        <v>450</v>
      </c>
      <c r="G392" s="90">
        <v>372</v>
      </c>
      <c r="H392" s="90">
        <v>107</v>
      </c>
      <c r="I392" s="91">
        <f t="shared" si="22"/>
        <v>2390</v>
      </c>
    </row>
    <row r="393" spans="2:9" x14ac:dyDescent="0.2">
      <c r="B393" s="184" t="s">
        <v>107</v>
      </c>
      <c r="C393" s="185"/>
      <c r="D393" s="185"/>
      <c r="E393" s="185"/>
      <c r="F393" s="185"/>
      <c r="G393" s="185"/>
      <c r="H393" s="185"/>
      <c r="I393" s="185"/>
    </row>
    <row r="394" spans="2:9" x14ac:dyDescent="0.2">
      <c r="B394" s="232" t="s">
        <v>533</v>
      </c>
      <c r="C394" s="232"/>
      <c r="D394" s="232"/>
      <c r="E394" s="232"/>
      <c r="F394" s="232"/>
      <c r="G394" s="232"/>
      <c r="H394" s="232"/>
      <c r="I394" s="232"/>
    </row>
    <row r="395" spans="2:9" x14ac:dyDescent="0.2">
      <c r="B395" s="97"/>
      <c r="C395" s="315" t="s">
        <v>108</v>
      </c>
      <c r="D395" s="316"/>
      <c r="E395" s="4"/>
      <c r="F395" s="17"/>
      <c r="G395" s="115"/>
      <c r="H395" s="91"/>
      <c r="I395" s="91"/>
    </row>
    <row r="396" spans="2:9" x14ac:dyDescent="0.2">
      <c r="B396" s="97"/>
      <c r="C396" s="233" t="s">
        <v>109</v>
      </c>
      <c r="D396" s="234"/>
      <c r="E396" s="4"/>
      <c r="F396" s="17">
        <v>65</v>
      </c>
      <c r="G396" s="115">
        <v>111</v>
      </c>
      <c r="H396" s="115">
        <v>132</v>
      </c>
      <c r="I396" s="91">
        <f>SUM(F396:H396)</f>
        <v>308</v>
      </c>
    </row>
    <row r="397" spans="2:9" x14ac:dyDescent="0.2">
      <c r="B397" s="97"/>
      <c r="C397" s="233" t="s">
        <v>110</v>
      </c>
      <c r="D397" s="235"/>
      <c r="E397" s="97"/>
      <c r="F397" s="91"/>
      <c r="G397" s="115"/>
      <c r="H397" s="91"/>
      <c r="I397" s="91"/>
    </row>
    <row r="398" spans="2:9" x14ac:dyDescent="0.2">
      <c r="B398" s="3"/>
      <c r="C398" s="233" t="s">
        <v>111</v>
      </c>
      <c r="D398" s="235"/>
      <c r="E398" s="3"/>
      <c r="F398" s="163"/>
      <c r="G398" s="9"/>
      <c r="H398" s="163"/>
      <c r="I398" s="163"/>
    </row>
    <row r="399" spans="2:9" x14ac:dyDescent="0.2">
      <c r="B399" s="184" t="s">
        <v>112</v>
      </c>
      <c r="C399" s="185"/>
      <c r="D399" s="185"/>
      <c r="E399" s="185"/>
      <c r="F399" s="185"/>
      <c r="G399" s="185"/>
      <c r="H399" s="185"/>
      <c r="I399" s="185"/>
    </row>
    <row r="400" spans="2:9" x14ac:dyDescent="0.2">
      <c r="B400" s="229" t="s">
        <v>113</v>
      </c>
      <c r="C400" s="229"/>
      <c r="D400" s="229"/>
      <c r="E400" s="229"/>
      <c r="F400" s="229"/>
      <c r="G400" s="229"/>
      <c r="H400" s="229"/>
      <c r="I400" s="229"/>
    </row>
    <row r="401" spans="2:9" x14ac:dyDescent="0.2">
      <c r="B401" s="8"/>
      <c r="C401" s="236" t="s">
        <v>114</v>
      </c>
      <c r="D401" s="236"/>
      <c r="E401" s="90">
        <v>9</v>
      </c>
      <c r="F401" s="90">
        <v>6</v>
      </c>
      <c r="G401" s="90">
        <v>6</v>
      </c>
      <c r="H401" s="90">
        <v>6</v>
      </c>
      <c r="I401" s="90">
        <f>SUM(E401:H401)</f>
        <v>27</v>
      </c>
    </row>
    <row r="402" spans="2:9" x14ac:dyDescent="0.2">
      <c r="B402" s="229" t="s">
        <v>116</v>
      </c>
      <c r="C402" s="229"/>
      <c r="D402" s="229"/>
      <c r="E402" s="229"/>
      <c r="F402" s="229"/>
      <c r="G402" s="229"/>
      <c r="H402" s="229"/>
      <c r="I402" s="229"/>
    </row>
    <row r="403" spans="2:9" x14ac:dyDescent="0.2">
      <c r="B403" s="8"/>
      <c r="C403" s="230" t="s">
        <v>117</v>
      </c>
      <c r="D403" s="231"/>
      <c r="E403" s="90">
        <v>796</v>
      </c>
      <c r="F403" s="90">
        <v>237</v>
      </c>
      <c r="G403" s="90">
        <v>1064</v>
      </c>
      <c r="H403" s="90">
        <v>1220</v>
      </c>
      <c r="I403" s="90">
        <f>SUM(E403:H403)</f>
        <v>3317</v>
      </c>
    </row>
    <row r="404" spans="2:9" x14ac:dyDescent="0.2">
      <c r="B404" s="229" t="s">
        <v>118</v>
      </c>
      <c r="C404" s="229"/>
      <c r="D404" s="229"/>
      <c r="E404" s="229"/>
      <c r="F404" s="229"/>
      <c r="G404" s="229"/>
      <c r="H404" s="229"/>
      <c r="I404" s="229"/>
    </row>
    <row r="405" spans="2:9" x14ac:dyDescent="0.2">
      <c r="B405" s="8"/>
      <c r="C405" s="219" t="s">
        <v>119</v>
      </c>
      <c r="D405" s="219"/>
      <c r="E405" s="90"/>
      <c r="F405" s="90"/>
      <c r="G405" s="90">
        <v>1</v>
      </c>
      <c r="H405" s="90"/>
      <c r="I405" s="90">
        <f>SUM(E405:H405)</f>
        <v>1</v>
      </c>
    </row>
    <row r="406" spans="2:9" x14ac:dyDescent="0.2">
      <c r="B406" s="8"/>
      <c r="C406" s="219" t="s">
        <v>120</v>
      </c>
      <c r="D406" s="219"/>
      <c r="E406" s="90"/>
      <c r="F406" s="90"/>
      <c r="G406" s="90">
        <v>1</v>
      </c>
      <c r="H406" s="90"/>
      <c r="I406" s="90">
        <f t="shared" ref="I406:I422" si="23">SUM(E406:H406)</f>
        <v>1</v>
      </c>
    </row>
    <row r="407" spans="2:9" x14ac:dyDescent="0.2">
      <c r="B407" s="8"/>
      <c r="C407" s="219" t="s">
        <v>121</v>
      </c>
      <c r="D407" s="219"/>
      <c r="E407" s="90"/>
      <c r="F407" s="90"/>
      <c r="G407" s="90"/>
      <c r="H407" s="90"/>
      <c r="I407" s="90">
        <f t="shared" si="23"/>
        <v>0</v>
      </c>
    </row>
    <row r="408" spans="2:9" x14ac:dyDescent="0.2">
      <c r="B408" s="8"/>
      <c r="C408" s="219" t="s">
        <v>122</v>
      </c>
      <c r="D408" s="219"/>
      <c r="E408" s="90"/>
      <c r="F408" s="90"/>
      <c r="G408" s="90"/>
      <c r="H408" s="90"/>
      <c r="I408" s="90">
        <f t="shared" si="23"/>
        <v>0</v>
      </c>
    </row>
    <row r="409" spans="2:9" x14ac:dyDescent="0.2">
      <c r="B409" s="8"/>
      <c r="C409" s="219" t="s">
        <v>123</v>
      </c>
      <c r="D409" s="219"/>
      <c r="E409" s="90"/>
      <c r="F409" s="90"/>
      <c r="G409" s="90"/>
      <c r="H409" s="90"/>
      <c r="I409" s="90">
        <f t="shared" si="23"/>
        <v>0</v>
      </c>
    </row>
    <row r="410" spans="2:9" x14ac:dyDescent="0.2">
      <c r="B410" s="8"/>
      <c r="C410" s="219" t="s">
        <v>124</v>
      </c>
      <c r="D410" s="219"/>
      <c r="E410" s="90"/>
      <c r="F410" s="90"/>
      <c r="G410" s="90"/>
      <c r="H410" s="90"/>
      <c r="I410" s="90">
        <f t="shared" si="23"/>
        <v>0</v>
      </c>
    </row>
    <row r="411" spans="2:9" x14ac:dyDescent="0.2">
      <c r="B411" s="8"/>
      <c r="C411" s="219" t="s">
        <v>125</v>
      </c>
      <c r="D411" s="219"/>
      <c r="E411" s="90"/>
      <c r="F411" s="90"/>
      <c r="G411" s="90">
        <v>1</v>
      </c>
      <c r="H411" s="90"/>
      <c r="I411" s="90">
        <f t="shared" si="23"/>
        <v>1</v>
      </c>
    </row>
    <row r="412" spans="2:9" x14ac:dyDescent="0.2">
      <c r="B412" s="8"/>
      <c r="C412" s="219" t="s">
        <v>126</v>
      </c>
      <c r="D412" s="219"/>
      <c r="E412" s="90"/>
      <c r="F412" s="90"/>
      <c r="G412" s="90"/>
      <c r="H412" s="90">
        <v>1</v>
      </c>
      <c r="I412" s="90">
        <f t="shared" si="23"/>
        <v>1</v>
      </c>
    </row>
    <row r="413" spans="2:9" x14ac:dyDescent="0.2">
      <c r="B413" s="8"/>
      <c r="C413" s="219" t="s">
        <v>54</v>
      </c>
      <c r="D413" s="219"/>
      <c r="E413" s="90">
        <v>6</v>
      </c>
      <c r="F413" s="90">
        <v>3</v>
      </c>
      <c r="G413" s="90"/>
      <c r="H413" s="90">
        <v>3</v>
      </c>
      <c r="I413" s="90">
        <f t="shared" si="23"/>
        <v>12</v>
      </c>
    </row>
    <row r="414" spans="2:9" x14ac:dyDescent="0.2">
      <c r="B414" s="8"/>
      <c r="C414" s="219" t="s">
        <v>127</v>
      </c>
      <c r="D414" s="219"/>
      <c r="E414" s="90"/>
      <c r="F414" s="90"/>
      <c r="G414" s="90"/>
      <c r="H414" s="90"/>
      <c r="I414" s="90">
        <f t="shared" si="23"/>
        <v>0</v>
      </c>
    </row>
    <row r="415" spans="2:9" x14ac:dyDescent="0.2">
      <c r="B415" s="8"/>
      <c r="C415" s="219" t="s">
        <v>128</v>
      </c>
      <c r="D415" s="219"/>
      <c r="E415" s="90"/>
      <c r="F415" s="90"/>
      <c r="G415" s="90"/>
      <c r="H415" s="90"/>
      <c r="I415" s="90">
        <f t="shared" si="23"/>
        <v>0</v>
      </c>
    </row>
    <row r="416" spans="2:9" x14ac:dyDescent="0.2">
      <c r="B416" s="8"/>
      <c r="C416" s="219" t="s">
        <v>129</v>
      </c>
      <c r="D416" s="219"/>
      <c r="E416" s="90"/>
      <c r="F416" s="90"/>
      <c r="G416" s="90"/>
      <c r="H416" s="90"/>
      <c r="I416" s="90">
        <f t="shared" si="23"/>
        <v>0</v>
      </c>
    </row>
    <row r="417" spans="2:9" x14ac:dyDescent="0.2">
      <c r="B417" s="8"/>
      <c r="C417" s="219" t="s">
        <v>130</v>
      </c>
      <c r="D417" s="219"/>
      <c r="E417" s="90"/>
      <c r="F417" s="90"/>
      <c r="G417" s="90"/>
      <c r="H417" s="90"/>
      <c r="I417" s="90">
        <f t="shared" si="23"/>
        <v>0</v>
      </c>
    </row>
    <row r="418" spans="2:9" x14ac:dyDescent="0.2">
      <c r="B418" s="8"/>
      <c r="C418" s="219" t="s">
        <v>131</v>
      </c>
      <c r="D418" s="219"/>
      <c r="E418" s="90"/>
      <c r="F418" s="90"/>
      <c r="G418" s="90"/>
      <c r="H418" s="90"/>
      <c r="I418" s="90">
        <f t="shared" si="23"/>
        <v>0</v>
      </c>
    </row>
    <row r="419" spans="2:9" x14ac:dyDescent="0.2">
      <c r="B419" s="8"/>
      <c r="C419" s="219" t="s">
        <v>132</v>
      </c>
      <c r="D419" s="219"/>
      <c r="E419" s="90"/>
      <c r="F419" s="90"/>
      <c r="G419" s="90"/>
      <c r="H419" s="90"/>
      <c r="I419" s="90">
        <f t="shared" si="23"/>
        <v>0</v>
      </c>
    </row>
    <row r="420" spans="2:9" x14ac:dyDescent="0.2">
      <c r="B420" s="8"/>
      <c r="C420" s="219" t="s">
        <v>133</v>
      </c>
      <c r="D420" s="219"/>
      <c r="E420" s="90"/>
      <c r="F420" s="90"/>
      <c r="G420" s="90"/>
      <c r="H420" s="90"/>
      <c r="I420" s="90">
        <f t="shared" si="23"/>
        <v>0</v>
      </c>
    </row>
    <row r="421" spans="2:9" x14ac:dyDescent="0.2">
      <c r="B421" s="8"/>
      <c r="C421" s="219" t="s">
        <v>134</v>
      </c>
      <c r="D421" s="219"/>
      <c r="E421" s="90"/>
      <c r="F421" s="90"/>
      <c r="G421" s="90"/>
      <c r="H421" s="90"/>
      <c r="I421" s="90">
        <f t="shared" si="23"/>
        <v>0</v>
      </c>
    </row>
    <row r="422" spans="2:9" x14ac:dyDescent="0.2">
      <c r="B422" s="8"/>
      <c r="C422" s="219" t="s">
        <v>135</v>
      </c>
      <c r="D422" s="219"/>
      <c r="E422" s="90">
        <v>3</v>
      </c>
      <c r="F422" s="90">
        <v>2</v>
      </c>
      <c r="G422" s="90">
        <v>3</v>
      </c>
      <c r="H422" s="90">
        <v>2</v>
      </c>
      <c r="I422" s="90">
        <f t="shared" si="23"/>
        <v>10</v>
      </c>
    </row>
    <row r="423" spans="2:9" x14ac:dyDescent="0.2">
      <c r="B423" s="184" t="s">
        <v>137</v>
      </c>
      <c r="C423" s="185"/>
      <c r="D423" s="185"/>
      <c r="E423" s="185"/>
      <c r="F423" s="185"/>
      <c r="G423" s="185"/>
      <c r="H423" s="185"/>
      <c r="I423" s="185"/>
    </row>
    <row r="424" spans="2:9" x14ac:dyDescent="0.2">
      <c r="B424" s="102"/>
      <c r="C424" s="215" t="s">
        <v>138</v>
      </c>
      <c r="D424" s="216"/>
      <c r="E424" s="216"/>
      <c r="F424" s="216"/>
      <c r="G424" s="216"/>
      <c r="H424" s="216"/>
      <c r="I424" s="217"/>
    </row>
    <row r="425" spans="2:9" x14ac:dyDescent="0.2">
      <c r="B425" s="103"/>
      <c r="C425" s="222" t="s">
        <v>139</v>
      </c>
      <c r="D425" s="223"/>
      <c r="E425" s="116">
        <v>199</v>
      </c>
      <c r="F425" s="116">
        <v>195</v>
      </c>
      <c r="G425" s="116">
        <v>154</v>
      </c>
      <c r="H425" s="164">
        <v>154</v>
      </c>
      <c r="I425" s="106">
        <f>SUM(E425:H425)</f>
        <v>702</v>
      </c>
    </row>
    <row r="426" spans="2:9" x14ac:dyDescent="0.2">
      <c r="B426" s="107"/>
      <c r="C426" s="219" t="s">
        <v>140</v>
      </c>
      <c r="D426" s="219"/>
      <c r="E426" s="140"/>
      <c r="F426" s="165"/>
      <c r="G426" s="118"/>
      <c r="H426" s="111"/>
      <c r="I426" s="111"/>
    </row>
    <row r="427" spans="2:9" x14ac:dyDescent="0.2">
      <c r="B427" s="102"/>
      <c r="C427" s="215" t="s">
        <v>534</v>
      </c>
      <c r="D427" s="216"/>
      <c r="E427" s="216"/>
      <c r="F427" s="216"/>
      <c r="G427" s="216"/>
      <c r="H427" s="216"/>
      <c r="I427" s="217"/>
    </row>
    <row r="428" spans="2:9" x14ac:dyDescent="0.2">
      <c r="B428" s="107"/>
      <c r="C428" s="218" t="s">
        <v>141</v>
      </c>
      <c r="D428" s="218"/>
      <c r="E428" s="90">
        <v>158</v>
      </c>
      <c r="F428" s="90">
        <v>177</v>
      </c>
      <c r="G428" s="90">
        <v>152</v>
      </c>
      <c r="H428" s="166">
        <v>152</v>
      </c>
      <c r="I428" s="111">
        <f>SUM(E428:H428)</f>
        <v>639</v>
      </c>
    </row>
    <row r="429" spans="2:9" x14ac:dyDescent="0.2">
      <c r="B429" s="107"/>
      <c r="C429" s="218" t="s">
        <v>142</v>
      </c>
      <c r="D429" s="218"/>
      <c r="E429" s="90">
        <v>3</v>
      </c>
      <c r="F429" s="90">
        <v>3</v>
      </c>
      <c r="G429" s="90">
        <v>2</v>
      </c>
      <c r="H429" s="166">
        <v>2</v>
      </c>
      <c r="I429" s="111">
        <f>SUM(E429:H429)</f>
        <v>10</v>
      </c>
    </row>
    <row r="430" spans="2:9" x14ac:dyDescent="0.2">
      <c r="B430" s="107"/>
      <c r="C430" s="218" t="s">
        <v>535</v>
      </c>
      <c r="D430" s="218"/>
      <c r="E430" s="90"/>
      <c r="F430" s="120"/>
      <c r="G430" s="90"/>
      <c r="H430" s="111"/>
      <c r="I430" s="111"/>
    </row>
    <row r="431" spans="2:9" x14ac:dyDescent="0.2">
      <c r="B431" s="215" t="s">
        <v>536</v>
      </c>
      <c r="C431" s="220"/>
      <c r="D431" s="220"/>
      <c r="E431" s="220"/>
      <c r="F431" s="220"/>
      <c r="G431" s="220"/>
      <c r="H431" s="220"/>
      <c r="I431" s="221"/>
    </row>
    <row r="432" spans="2:9" x14ac:dyDescent="0.2">
      <c r="B432" s="16"/>
      <c r="C432" s="431" t="s">
        <v>183</v>
      </c>
      <c r="D432" s="431"/>
      <c r="E432" s="16">
        <v>1</v>
      </c>
      <c r="F432" s="16"/>
      <c r="G432" s="16"/>
      <c r="H432" s="16"/>
      <c r="I432" s="16">
        <f>SUM(E432:H432)</f>
        <v>1</v>
      </c>
    </row>
    <row r="433" spans="2:9" x14ac:dyDescent="0.2">
      <c r="B433" s="16"/>
      <c r="C433" s="429" t="s">
        <v>184</v>
      </c>
      <c r="D433" s="430"/>
      <c r="E433" s="16"/>
      <c r="F433" s="16"/>
      <c r="G433" s="16">
        <v>1</v>
      </c>
      <c r="H433" s="16"/>
      <c r="I433" s="16">
        <f t="shared" ref="I433:I458" si="24">SUM(E433:H433)</f>
        <v>1</v>
      </c>
    </row>
    <row r="434" spans="2:9" x14ac:dyDescent="0.2">
      <c r="B434" s="16"/>
      <c r="C434" s="429" t="s">
        <v>185</v>
      </c>
      <c r="D434" s="430"/>
      <c r="E434" s="16"/>
      <c r="F434" s="16">
        <v>1</v>
      </c>
      <c r="G434" s="16"/>
      <c r="H434" s="16">
        <v>1</v>
      </c>
      <c r="I434" s="16">
        <f t="shared" si="24"/>
        <v>2</v>
      </c>
    </row>
    <row r="435" spans="2:9" x14ac:dyDescent="0.2">
      <c r="B435" s="16"/>
      <c r="C435" s="431" t="s">
        <v>186</v>
      </c>
      <c r="D435" s="431"/>
      <c r="E435" s="16">
        <v>4</v>
      </c>
      <c r="F435" s="16"/>
      <c r="G435" s="16">
        <v>1</v>
      </c>
      <c r="H435" s="16">
        <v>1</v>
      </c>
      <c r="I435" s="16">
        <f t="shared" si="24"/>
        <v>6</v>
      </c>
    </row>
    <row r="436" spans="2:9" x14ac:dyDescent="0.2">
      <c r="B436" s="16"/>
      <c r="C436" s="407" t="s">
        <v>187</v>
      </c>
      <c r="D436" s="408"/>
      <c r="E436" s="16"/>
      <c r="F436" s="16">
        <v>1</v>
      </c>
      <c r="G436" s="16">
        <v>1</v>
      </c>
      <c r="H436" s="16"/>
      <c r="I436" s="16">
        <f t="shared" si="24"/>
        <v>2</v>
      </c>
    </row>
    <row r="437" spans="2:9" x14ac:dyDescent="0.2">
      <c r="B437" s="16"/>
      <c r="C437" s="429" t="s">
        <v>188</v>
      </c>
      <c r="D437" s="430"/>
      <c r="E437" s="16">
        <v>2</v>
      </c>
      <c r="F437" s="16">
        <v>3</v>
      </c>
      <c r="G437" s="16"/>
      <c r="H437" s="16">
        <v>1</v>
      </c>
      <c r="I437" s="16">
        <f t="shared" si="24"/>
        <v>6</v>
      </c>
    </row>
    <row r="438" spans="2:9" x14ac:dyDescent="0.2">
      <c r="B438" s="16"/>
      <c r="C438" s="429" t="s">
        <v>189</v>
      </c>
      <c r="D438" s="430"/>
      <c r="E438" s="16"/>
      <c r="F438" s="16"/>
      <c r="G438" s="16">
        <v>2</v>
      </c>
      <c r="H438" s="16"/>
      <c r="I438" s="16">
        <f t="shared" si="24"/>
        <v>2</v>
      </c>
    </row>
    <row r="439" spans="2:9" x14ac:dyDescent="0.2">
      <c r="B439" s="16"/>
      <c r="C439" s="429" t="s">
        <v>190</v>
      </c>
      <c r="D439" s="430"/>
      <c r="E439" s="16"/>
      <c r="F439" s="16">
        <v>1</v>
      </c>
      <c r="G439" s="16"/>
      <c r="H439" s="16"/>
      <c r="I439" s="16">
        <f t="shared" si="24"/>
        <v>1</v>
      </c>
    </row>
    <row r="440" spans="2:9" x14ac:dyDescent="0.2">
      <c r="B440" s="16"/>
      <c r="C440" s="429" t="s">
        <v>191</v>
      </c>
      <c r="D440" s="430"/>
      <c r="E440" s="16"/>
      <c r="F440" s="16">
        <v>1</v>
      </c>
      <c r="G440" s="16">
        <v>5</v>
      </c>
      <c r="H440" s="16">
        <v>3</v>
      </c>
      <c r="I440" s="16">
        <f t="shared" si="24"/>
        <v>9</v>
      </c>
    </row>
    <row r="441" spans="2:9" x14ac:dyDescent="0.2">
      <c r="B441" s="16"/>
      <c r="C441" s="407" t="s">
        <v>192</v>
      </c>
      <c r="D441" s="408"/>
      <c r="E441" s="16"/>
      <c r="F441" s="16"/>
      <c r="G441" s="16">
        <v>2</v>
      </c>
      <c r="H441" s="16">
        <v>1</v>
      </c>
      <c r="I441" s="16">
        <f t="shared" si="24"/>
        <v>3</v>
      </c>
    </row>
    <row r="442" spans="2:9" x14ac:dyDescent="0.2">
      <c r="B442" s="16"/>
      <c r="C442" s="429" t="s">
        <v>193</v>
      </c>
      <c r="D442" s="430"/>
      <c r="E442" s="16">
        <v>1</v>
      </c>
      <c r="F442" s="16">
        <v>4</v>
      </c>
      <c r="G442" s="16">
        <v>3</v>
      </c>
      <c r="H442" s="16"/>
      <c r="I442" s="16">
        <f t="shared" si="24"/>
        <v>8</v>
      </c>
    </row>
    <row r="443" spans="2:9" x14ac:dyDescent="0.2">
      <c r="B443" s="16"/>
      <c r="C443" s="429" t="s">
        <v>194</v>
      </c>
      <c r="D443" s="430"/>
      <c r="E443" s="16"/>
      <c r="F443" s="16"/>
      <c r="G443" s="16">
        <v>1</v>
      </c>
      <c r="H443" s="16"/>
      <c r="I443" s="16">
        <f t="shared" si="24"/>
        <v>1</v>
      </c>
    </row>
    <row r="444" spans="2:9" x14ac:dyDescent="0.2">
      <c r="B444" s="16"/>
      <c r="C444" s="429" t="s">
        <v>195</v>
      </c>
      <c r="D444" s="430"/>
      <c r="E444" s="16">
        <v>2</v>
      </c>
      <c r="F444" s="16">
        <v>1</v>
      </c>
      <c r="G444" s="16"/>
      <c r="H444" s="16"/>
      <c r="I444" s="16">
        <f t="shared" si="24"/>
        <v>3</v>
      </c>
    </row>
    <row r="445" spans="2:9" x14ac:dyDescent="0.2">
      <c r="B445" s="16"/>
      <c r="C445" s="429" t="s">
        <v>196</v>
      </c>
      <c r="D445" s="430"/>
      <c r="E445" s="16">
        <v>1</v>
      </c>
      <c r="F445" s="16"/>
      <c r="G445" s="16"/>
      <c r="H445" s="16"/>
      <c r="I445" s="16">
        <f t="shared" si="24"/>
        <v>1</v>
      </c>
    </row>
    <row r="446" spans="2:9" x14ac:dyDescent="0.2">
      <c r="B446" s="16"/>
      <c r="C446" s="429" t="s">
        <v>197</v>
      </c>
      <c r="D446" s="430"/>
      <c r="E446" s="16"/>
      <c r="F446" s="16">
        <v>1</v>
      </c>
      <c r="G446" s="16"/>
      <c r="H446" s="16"/>
      <c r="I446" s="16">
        <f t="shared" si="24"/>
        <v>1</v>
      </c>
    </row>
    <row r="447" spans="2:9" x14ac:dyDescent="0.2">
      <c r="B447" s="16"/>
      <c r="C447" s="429" t="s">
        <v>198</v>
      </c>
      <c r="D447" s="430"/>
      <c r="E447" s="16"/>
      <c r="F447" s="16"/>
      <c r="G447" s="16"/>
      <c r="H447" s="16">
        <v>1</v>
      </c>
      <c r="I447" s="16">
        <f t="shared" si="24"/>
        <v>1</v>
      </c>
    </row>
    <row r="448" spans="2:9" x14ac:dyDescent="0.2">
      <c r="B448" s="16"/>
      <c r="C448" s="429" t="s">
        <v>199</v>
      </c>
      <c r="D448" s="430"/>
      <c r="E448" s="16"/>
      <c r="F448" s="16"/>
      <c r="G448" s="16"/>
      <c r="H448" s="16">
        <v>1</v>
      </c>
      <c r="I448" s="16">
        <f t="shared" si="24"/>
        <v>1</v>
      </c>
    </row>
    <row r="449" spans="2:9" x14ac:dyDescent="0.2">
      <c r="B449" s="16"/>
      <c r="C449" s="429" t="s">
        <v>200</v>
      </c>
      <c r="D449" s="430"/>
      <c r="E449" s="16">
        <v>6</v>
      </c>
      <c r="F449" s="16">
        <v>10</v>
      </c>
      <c r="G449" s="16">
        <v>11</v>
      </c>
      <c r="H449" s="16">
        <v>8</v>
      </c>
      <c r="I449" s="16">
        <f t="shared" si="24"/>
        <v>35</v>
      </c>
    </row>
    <row r="450" spans="2:9" x14ac:dyDescent="0.2">
      <c r="B450" s="16"/>
      <c r="C450" s="429" t="s">
        <v>201</v>
      </c>
      <c r="D450" s="430"/>
      <c r="E450" s="16">
        <v>2</v>
      </c>
      <c r="F450" s="16">
        <v>8</v>
      </c>
      <c r="G450" s="16">
        <v>10</v>
      </c>
      <c r="H450" s="16">
        <v>10</v>
      </c>
      <c r="I450" s="16">
        <f t="shared" si="24"/>
        <v>30</v>
      </c>
    </row>
    <row r="451" spans="2:9" x14ac:dyDescent="0.2">
      <c r="B451" s="16"/>
      <c r="C451" s="429" t="s">
        <v>202</v>
      </c>
      <c r="D451" s="430"/>
      <c r="E451" s="16">
        <v>1</v>
      </c>
      <c r="F451" s="16">
        <v>1</v>
      </c>
      <c r="G451" s="16"/>
      <c r="H451" s="16">
        <v>1</v>
      </c>
      <c r="I451" s="16">
        <f t="shared" si="24"/>
        <v>3</v>
      </c>
    </row>
    <row r="452" spans="2:9" x14ac:dyDescent="0.2">
      <c r="B452" s="16"/>
      <c r="C452" s="407" t="s">
        <v>203</v>
      </c>
      <c r="D452" s="408"/>
      <c r="E452" s="16"/>
      <c r="F452" s="16"/>
      <c r="G452" s="16"/>
      <c r="H452" s="16">
        <v>1</v>
      </c>
      <c r="I452" s="16">
        <f t="shared" si="24"/>
        <v>1</v>
      </c>
    </row>
    <row r="453" spans="2:9" x14ac:dyDescent="0.2">
      <c r="B453" s="16"/>
      <c r="C453" s="429" t="s">
        <v>204</v>
      </c>
      <c r="D453" s="430"/>
      <c r="E453" s="16">
        <v>1</v>
      </c>
      <c r="F453" s="16">
        <v>2</v>
      </c>
      <c r="G453" s="16">
        <v>3</v>
      </c>
      <c r="H453" s="16">
        <v>3</v>
      </c>
      <c r="I453" s="16">
        <f t="shared" si="24"/>
        <v>9</v>
      </c>
    </row>
    <row r="454" spans="2:9" x14ac:dyDescent="0.2">
      <c r="B454" s="16"/>
      <c r="C454" s="429" t="s">
        <v>205</v>
      </c>
      <c r="D454" s="430"/>
      <c r="E454" s="16"/>
      <c r="F454" s="16"/>
      <c r="G454" s="16"/>
      <c r="H454" s="16">
        <v>1</v>
      </c>
      <c r="I454" s="16">
        <f t="shared" si="24"/>
        <v>1</v>
      </c>
    </row>
    <row r="455" spans="2:9" x14ac:dyDescent="0.2">
      <c r="B455" s="16"/>
      <c r="C455" s="407" t="s">
        <v>206</v>
      </c>
      <c r="D455" s="408"/>
      <c r="E455" s="16"/>
      <c r="F455" s="16"/>
      <c r="G455" s="16"/>
      <c r="H455" s="16">
        <v>1</v>
      </c>
      <c r="I455" s="16">
        <f t="shared" si="24"/>
        <v>1</v>
      </c>
    </row>
    <row r="456" spans="2:9" x14ac:dyDescent="0.2">
      <c r="B456" s="16"/>
      <c r="C456" s="407" t="s">
        <v>207</v>
      </c>
      <c r="D456" s="408"/>
      <c r="E456" s="16"/>
      <c r="F456" s="16"/>
      <c r="G456" s="16">
        <v>1</v>
      </c>
      <c r="H456" s="16">
        <v>1</v>
      </c>
      <c r="I456" s="16">
        <f t="shared" si="24"/>
        <v>2</v>
      </c>
    </row>
    <row r="457" spans="2:9" x14ac:dyDescent="0.2">
      <c r="B457" s="16"/>
      <c r="C457" s="407" t="s">
        <v>208</v>
      </c>
      <c r="D457" s="408"/>
      <c r="E457" s="16">
        <v>2</v>
      </c>
      <c r="F457" s="16">
        <v>1</v>
      </c>
      <c r="G457" s="16">
        <v>4</v>
      </c>
      <c r="H457" s="16">
        <v>2</v>
      </c>
      <c r="I457" s="16">
        <f t="shared" si="24"/>
        <v>9</v>
      </c>
    </row>
    <row r="458" spans="2:9" x14ac:dyDescent="0.2">
      <c r="B458" s="16"/>
      <c r="C458" s="429" t="s">
        <v>209</v>
      </c>
      <c r="D458" s="430"/>
      <c r="E458" s="16">
        <v>1</v>
      </c>
      <c r="F458" s="16"/>
      <c r="G458" s="16"/>
      <c r="H458" s="16"/>
      <c r="I458" s="16">
        <f t="shared" si="24"/>
        <v>1</v>
      </c>
    </row>
    <row r="459" spans="2:9" x14ac:dyDescent="0.2">
      <c r="B459" s="16"/>
      <c r="C459" s="407" t="s">
        <v>210</v>
      </c>
      <c r="D459" s="408"/>
      <c r="E459" s="16"/>
      <c r="F459" s="16">
        <v>1</v>
      </c>
      <c r="G459" s="16"/>
      <c r="H459" s="16"/>
      <c r="I459" s="16">
        <f>SUM(E459:H459)</f>
        <v>1</v>
      </c>
    </row>
    <row r="460" spans="2:9" x14ac:dyDescent="0.2">
      <c r="B460" s="16"/>
      <c r="C460" s="429" t="s">
        <v>211</v>
      </c>
      <c r="D460" s="430"/>
      <c r="E460" s="16">
        <v>1</v>
      </c>
      <c r="F460" s="16"/>
      <c r="G460" s="16">
        <v>3</v>
      </c>
      <c r="H460" s="16">
        <v>5</v>
      </c>
      <c r="I460" s="16">
        <f t="shared" ref="I460:I467" si="25">SUM(E460:H460)</f>
        <v>9</v>
      </c>
    </row>
    <row r="461" spans="2:9" x14ac:dyDescent="0.2">
      <c r="B461" s="16"/>
      <c r="C461" s="429" t="s">
        <v>212</v>
      </c>
      <c r="D461" s="430"/>
      <c r="E461" s="16"/>
      <c r="F461" s="16"/>
      <c r="G461" s="16"/>
      <c r="H461" s="16">
        <v>1</v>
      </c>
      <c r="I461" s="16">
        <f t="shared" si="25"/>
        <v>1</v>
      </c>
    </row>
    <row r="462" spans="2:9" x14ac:dyDescent="0.2">
      <c r="B462" s="16"/>
      <c r="C462" s="429" t="s">
        <v>213</v>
      </c>
      <c r="D462" s="430"/>
      <c r="E462" s="16">
        <v>2</v>
      </c>
      <c r="F462" s="16">
        <v>1</v>
      </c>
      <c r="G462" s="16">
        <v>2</v>
      </c>
      <c r="H462" s="16">
        <v>2</v>
      </c>
      <c r="I462" s="16">
        <f t="shared" si="25"/>
        <v>7</v>
      </c>
    </row>
    <row r="463" spans="2:9" x14ac:dyDescent="0.2">
      <c r="B463" s="16"/>
      <c r="C463" s="407" t="s">
        <v>214</v>
      </c>
      <c r="D463" s="408"/>
      <c r="E463" s="16"/>
      <c r="F463" s="16"/>
      <c r="G463" s="16"/>
      <c r="H463" s="16">
        <v>1</v>
      </c>
      <c r="I463" s="16">
        <f t="shared" si="25"/>
        <v>1</v>
      </c>
    </row>
    <row r="464" spans="2:9" x14ac:dyDescent="0.2">
      <c r="B464" s="16"/>
      <c r="C464" s="429" t="s">
        <v>215</v>
      </c>
      <c r="D464" s="430"/>
      <c r="E464" s="16">
        <v>2</v>
      </c>
      <c r="F464" s="16"/>
      <c r="G464" s="16"/>
      <c r="H464" s="16"/>
      <c r="I464" s="16">
        <f t="shared" si="25"/>
        <v>2</v>
      </c>
    </row>
    <row r="465" spans="2:9" x14ac:dyDescent="0.2">
      <c r="B465" s="16"/>
      <c r="C465" s="407" t="s">
        <v>216</v>
      </c>
      <c r="D465" s="408"/>
      <c r="E465" s="16"/>
      <c r="F465" s="16"/>
      <c r="G465" s="16">
        <v>1</v>
      </c>
      <c r="H465" s="16"/>
      <c r="I465" s="16">
        <f t="shared" si="25"/>
        <v>1</v>
      </c>
    </row>
    <row r="466" spans="2:9" x14ac:dyDescent="0.2">
      <c r="B466" s="16"/>
      <c r="C466" s="407" t="s">
        <v>217</v>
      </c>
      <c r="D466" s="408"/>
      <c r="E466" s="16"/>
      <c r="F466" s="16"/>
      <c r="G466" s="16">
        <v>1</v>
      </c>
      <c r="H466" s="16"/>
      <c r="I466" s="16">
        <f t="shared" si="25"/>
        <v>1</v>
      </c>
    </row>
    <row r="467" spans="2:9" x14ac:dyDescent="0.2">
      <c r="B467" s="16"/>
      <c r="C467" s="429" t="s">
        <v>218</v>
      </c>
      <c r="D467" s="430"/>
      <c r="E467" s="16">
        <v>3</v>
      </c>
      <c r="F467" s="16">
        <v>3</v>
      </c>
      <c r="G467" s="16">
        <v>5</v>
      </c>
      <c r="H467" s="16">
        <v>5</v>
      </c>
      <c r="I467" s="16">
        <f t="shared" si="25"/>
        <v>16</v>
      </c>
    </row>
    <row r="468" spans="2:9" x14ac:dyDescent="0.2">
      <c r="B468" s="102"/>
      <c r="C468" s="215" t="s">
        <v>537</v>
      </c>
      <c r="D468" s="216"/>
      <c r="E468" s="216"/>
      <c r="F468" s="216"/>
      <c r="G468" s="216"/>
      <c r="H468" s="216"/>
      <c r="I468" s="217"/>
    </row>
    <row r="469" spans="2:9" x14ac:dyDescent="0.2">
      <c r="B469" s="107"/>
      <c r="C469" s="218" t="s">
        <v>143</v>
      </c>
      <c r="D469" s="218"/>
      <c r="E469" s="90">
        <v>2</v>
      </c>
      <c r="F469" s="90">
        <v>8</v>
      </c>
      <c r="G469" s="90">
        <v>17</v>
      </c>
      <c r="H469" s="161">
        <v>17</v>
      </c>
      <c r="I469" s="139">
        <f>SUM(E469:H469)</f>
        <v>44</v>
      </c>
    </row>
    <row r="470" spans="2:9" x14ac:dyDescent="0.2">
      <c r="B470" s="107"/>
      <c r="C470" s="218" t="s">
        <v>538</v>
      </c>
      <c r="D470" s="218"/>
      <c r="E470" s="95"/>
      <c r="F470" s="112"/>
      <c r="G470" s="120"/>
      <c r="H470" s="119"/>
      <c r="I470" s="119"/>
    </row>
    <row r="471" spans="2:9" x14ac:dyDescent="0.2">
      <c r="B471" s="107"/>
      <c r="C471" s="218" t="s">
        <v>144</v>
      </c>
      <c r="D471" s="218"/>
      <c r="E471" s="95"/>
      <c r="F471" s="112"/>
      <c r="G471" s="120"/>
      <c r="H471" s="119"/>
      <c r="I471" s="119"/>
    </row>
    <row r="472" spans="2:9" x14ac:dyDescent="0.2">
      <c r="B472" s="102"/>
      <c r="C472" s="215" t="s">
        <v>145</v>
      </c>
      <c r="D472" s="216"/>
      <c r="E472" s="216"/>
      <c r="F472" s="216"/>
      <c r="G472" s="216"/>
      <c r="H472" s="216"/>
      <c r="I472" s="217"/>
    </row>
    <row r="473" spans="2:9" x14ac:dyDescent="0.2">
      <c r="B473" s="107"/>
      <c r="C473" s="208" t="s">
        <v>146</v>
      </c>
      <c r="D473" s="209"/>
      <c r="E473" s="95"/>
      <c r="F473" s="112"/>
      <c r="G473" s="120"/>
      <c r="H473" s="119"/>
      <c r="I473" s="119"/>
    </row>
    <row r="474" spans="2:9" x14ac:dyDescent="0.2">
      <c r="B474" s="107"/>
      <c r="C474" s="208" t="s">
        <v>147</v>
      </c>
      <c r="D474" s="209"/>
      <c r="E474" s="95"/>
      <c r="F474" s="112"/>
      <c r="G474" s="120"/>
      <c r="H474" s="119"/>
      <c r="I474" s="119"/>
    </row>
    <row r="475" spans="2:9" x14ac:dyDescent="0.2">
      <c r="B475" s="107"/>
      <c r="C475" s="208" t="s">
        <v>148</v>
      </c>
      <c r="D475" s="209"/>
      <c r="E475" s="95"/>
      <c r="F475" s="112"/>
      <c r="G475" s="120"/>
      <c r="H475" s="119"/>
      <c r="I475" s="119"/>
    </row>
    <row r="476" spans="2:9" x14ac:dyDescent="0.2">
      <c r="B476" s="107"/>
      <c r="C476" s="208" t="s">
        <v>149</v>
      </c>
      <c r="D476" s="209"/>
      <c r="E476" s="95"/>
      <c r="F476" s="112"/>
      <c r="G476" s="120"/>
      <c r="H476" s="119"/>
      <c r="I476" s="119"/>
    </row>
    <row r="477" spans="2:9" x14ac:dyDescent="0.2">
      <c r="B477" s="107"/>
      <c r="C477" s="208" t="s">
        <v>150</v>
      </c>
      <c r="D477" s="209"/>
      <c r="E477" s="95"/>
      <c r="F477" s="112"/>
      <c r="G477" s="120"/>
      <c r="H477" s="119"/>
      <c r="I477" s="119"/>
    </row>
    <row r="478" spans="2:9" x14ac:dyDescent="0.2">
      <c r="B478" s="107"/>
      <c r="C478" s="208" t="s">
        <v>151</v>
      </c>
      <c r="D478" s="209"/>
      <c r="E478" s="95"/>
      <c r="F478" s="112"/>
      <c r="G478" s="120"/>
      <c r="H478" s="119"/>
      <c r="I478" s="119"/>
    </row>
    <row r="479" spans="2:9" x14ac:dyDescent="0.2">
      <c r="B479" s="107"/>
      <c r="C479" s="208" t="s">
        <v>152</v>
      </c>
      <c r="D479" s="209"/>
      <c r="E479" s="95"/>
      <c r="F479" s="112"/>
      <c r="G479" s="120"/>
      <c r="H479" s="119"/>
      <c r="I479" s="119"/>
    </row>
    <row r="480" spans="2:9" x14ac:dyDescent="0.2">
      <c r="B480" s="107"/>
      <c r="C480" s="208" t="s">
        <v>153</v>
      </c>
      <c r="D480" s="209"/>
      <c r="E480" s="95"/>
      <c r="F480" s="112"/>
      <c r="G480" s="120"/>
      <c r="H480" s="119"/>
      <c r="I480" s="119"/>
    </row>
    <row r="481" spans="2:9" x14ac:dyDescent="0.2">
      <c r="B481" s="107"/>
      <c r="C481" s="208" t="s">
        <v>154</v>
      </c>
      <c r="D481" s="209"/>
      <c r="E481" s="95"/>
      <c r="F481" s="112"/>
      <c r="G481" s="120"/>
      <c r="H481" s="119"/>
      <c r="I481" s="119"/>
    </row>
    <row r="482" spans="2:9" x14ac:dyDescent="0.2">
      <c r="B482" s="107"/>
      <c r="C482" s="208" t="s">
        <v>155</v>
      </c>
      <c r="D482" s="209"/>
      <c r="E482" s="95"/>
      <c r="F482" s="112"/>
      <c r="G482" s="120"/>
      <c r="H482" s="119"/>
      <c r="I482" s="119"/>
    </row>
    <row r="483" spans="2:9" x14ac:dyDescent="0.2">
      <c r="B483" s="107"/>
      <c r="C483" s="208" t="s">
        <v>156</v>
      </c>
      <c r="D483" s="209"/>
      <c r="E483" s="95"/>
      <c r="F483" s="112"/>
      <c r="G483" s="120"/>
      <c r="H483" s="119"/>
      <c r="I483" s="119"/>
    </row>
    <row r="484" spans="2:9" x14ac:dyDescent="0.2">
      <c r="B484" s="107"/>
      <c r="C484" s="208" t="s">
        <v>157</v>
      </c>
      <c r="D484" s="209"/>
      <c r="E484" s="95"/>
      <c r="F484" s="112"/>
      <c r="G484" s="120"/>
      <c r="H484" s="119"/>
      <c r="I484" s="119"/>
    </row>
    <row r="485" spans="2:9" x14ac:dyDescent="0.2">
      <c r="B485" s="107"/>
      <c r="C485" s="208" t="s">
        <v>158</v>
      </c>
      <c r="D485" s="209"/>
      <c r="E485" s="95"/>
      <c r="F485" s="112"/>
      <c r="G485" s="120"/>
      <c r="H485" s="119"/>
      <c r="I485" s="119"/>
    </row>
    <row r="486" spans="2:9" x14ac:dyDescent="0.2">
      <c r="B486" s="107"/>
      <c r="C486" s="208" t="s">
        <v>159</v>
      </c>
      <c r="D486" s="209"/>
      <c r="E486" s="95"/>
      <c r="F486" s="112"/>
      <c r="G486" s="120"/>
      <c r="H486" s="119"/>
      <c r="I486" s="119"/>
    </row>
    <row r="487" spans="2:9" x14ac:dyDescent="0.2">
      <c r="B487" s="107"/>
      <c r="C487" s="208" t="s">
        <v>160</v>
      </c>
      <c r="D487" s="209"/>
      <c r="E487" s="95"/>
      <c r="F487" s="112"/>
      <c r="G487" s="120"/>
      <c r="H487" s="119"/>
      <c r="I487" s="119"/>
    </row>
    <row r="488" spans="2:9" x14ac:dyDescent="0.2">
      <c r="B488" s="102"/>
      <c r="C488" s="210" t="s">
        <v>161</v>
      </c>
      <c r="D488" s="211"/>
      <c r="E488" s="211"/>
      <c r="F488" s="211"/>
      <c r="G488" s="211"/>
      <c r="H488" s="211"/>
      <c r="I488" s="211"/>
    </row>
    <row r="489" spans="2:9" x14ac:dyDescent="0.2">
      <c r="B489" s="102"/>
      <c r="C489" s="208" t="s">
        <v>146</v>
      </c>
      <c r="D489" s="209"/>
      <c r="E489" s="95"/>
      <c r="F489" s="112"/>
      <c r="G489" s="120"/>
      <c r="H489" s="119"/>
      <c r="I489" s="119"/>
    </row>
    <row r="490" spans="2:9" x14ac:dyDescent="0.2">
      <c r="B490" s="102"/>
      <c r="C490" s="208" t="s">
        <v>147</v>
      </c>
      <c r="D490" s="209"/>
      <c r="E490" s="95"/>
      <c r="F490" s="112"/>
      <c r="G490" s="120"/>
      <c r="H490" s="119"/>
      <c r="I490" s="119"/>
    </row>
    <row r="491" spans="2:9" x14ac:dyDescent="0.2">
      <c r="B491" s="102"/>
      <c r="C491" s="208" t="s">
        <v>148</v>
      </c>
      <c r="D491" s="209"/>
      <c r="E491" s="95"/>
      <c r="F491" s="112"/>
      <c r="G491" s="120"/>
      <c r="H491" s="119"/>
      <c r="I491" s="119"/>
    </row>
    <row r="492" spans="2:9" x14ac:dyDescent="0.2">
      <c r="B492" s="102"/>
      <c r="C492" s="208" t="s">
        <v>149</v>
      </c>
      <c r="D492" s="209"/>
      <c r="E492" s="95"/>
      <c r="F492" s="112"/>
      <c r="G492" s="120"/>
      <c r="H492" s="119"/>
      <c r="I492" s="119"/>
    </row>
    <row r="493" spans="2:9" x14ac:dyDescent="0.2">
      <c r="B493" s="102"/>
      <c r="C493" s="208" t="s">
        <v>150</v>
      </c>
      <c r="D493" s="209"/>
      <c r="E493" s="95"/>
      <c r="F493" s="112"/>
      <c r="G493" s="120"/>
      <c r="H493" s="119"/>
      <c r="I493" s="119"/>
    </row>
    <row r="494" spans="2:9" x14ac:dyDescent="0.2">
      <c r="B494" s="102"/>
      <c r="C494" s="208" t="s">
        <v>151</v>
      </c>
      <c r="D494" s="209"/>
      <c r="E494" s="95"/>
      <c r="F494" s="112"/>
      <c r="G494" s="120"/>
      <c r="H494" s="119"/>
      <c r="I494" s="119"/>
    </row>
    <row r="495" spans="2:9" x14ac:dyDescent="0.2">
      <c r="B495" s="102"/>
      <c r="C495" s="207" t="s">
        <v>152</v>
      </c>
      <c r="D495" s="207"/>
      <c r="E495" s="106"/>
      <c r="F495" s="106"/>
      <c r="G495" s="106"/>
      <c r="H495" s="117"/>
      <c r="I495" s="117"/>
    </row>
    <row r="496" spans="2:9" x14ac:dyDescent="0.2">
      <c r="B496" s="102"/>
      <c r="C496" s="207" t="s">
        <v>153</v>
      </c>
      <c r="D496" s="207"/>
      <c r="E496" s="106"/>
      <c r="F496" s="106"/>
      <c r="G496" s="106"/>
      <c r="H496" s="117"/>
      <c r="I496" s="117"/>
    </row>
    <row r="497" spans="2:9" x14ac:dyDescent="0.2">
      <c r="B497" s="102"/>
      <c r="C497" s="207" t="s">
        <v>154</v>
      </c>
      <c r="D497" s="207"/>
      <c r="E497" s="106"/>
      <c r="F497" s="106"/>
      <c r="G497" s="106"/>
      <c r="H497" s="117"/>
      <c r="I497" s="117"/>
    </row>
    <row r="498" spans="2:9" x14ac:dyDescent="0.2">
      <c r="B498" s="102"/>
      <c r="C498" s="207" t="s">
        <v>155</v>
      </c>
      <c r="D498" s="207"/>
      <c r="E498" s="106"/>
      <c r="F498" s="106"/>
      <c r="G498" s="106"/>
      <c r="H498" s="117"/>
      <c r="I498" s="117"/>
    </row>
    <row r="499" spans="2:9" x14ac:dyDescent="0.2">
      <c r="B499" s="102"/>
      <c r="C499" s="207" t="s">
        <v>156</v>
      </c>
      <c r="D499" s="207"/>
      <c r="E499" s="106"/>
      <c r="F499" s="106"/>
      <c r="G499" s="106"/>
      <c r="H499" s="117"/>
      <c r="I499" s="117"/>
    </row>
    <row r="500" spans="2:9" x14ac:dyDescent="0.2">
      <c r="B500" s="102"/>
      <c r="C500" s="207" t="s">
        <v>157</v>
      </c>
      <c r="D500" s="207"/>
      <c r="E500" s="106"/>
      <c r="F500" s="106"/>
      <c r="G500" s="106"/>
      <c r="H500" s="117"/>
      <c r="I500" s="117"/>
    </row>
    <row r="501" spans="2:9" x14ac:dyDescent="0.2">
      <c r="B501" s="102"/>
      <c r="C501" s="207" t="s">
        <v>158</v>
      </c>
      <c r="D501" s="207"/>
      <c r="E501" s="106"/>
      <c r="F501" s="106"/>
      <c r="G501" s="106"/>
      <c r="H501" s="117"/>
      <c r="I501" s="117"/>
    </row>
    <row r="502" spans="2:9" ht="26.25" customHeight="1" x14ac:dyDescent="0.2">
      <c r="B502" s="102"/>
      <c r="C502" s="207" t="s">
        <v>162</v>
      </c>
      <c r="D502" s="207"/>
      <c r="E502" s="106">
        <v>1690</v>
      </c>
      <c r="F502" s="106">
        <v>1933</v>
      </c>
      <c r="G502" s="106"/>
      <c r="H502" s="117"/>
      <c r="I502" s="139">
        <f>SUM(E502:H502)</f>
        <v>3623</v>
      </c>
    </row>
    <row r="503" spans="2:9" x14ac:dyDescent="0.2">
      <c r="B503" s="102"/>
      <c r="C503" s="207" t="s">
        <v>163</v>
      </c>
      <c r="D503" s="207"/>
      <c r="E503" s="106"/>
      <c r="F503" s="106"/>
      <c r="G503" s="106"/>
      <c r="H503" s="117"/>
      <c r="I503" s="117"/>
    </row>
    <row r="504" spans="2:9" x14ac:dyDescent="0.2">
      <c r="B504" s="184" t="s">
        <v>164</v>
      </c>
      <c r="C504" s="185"/>
      <c r="D504" s="185"/>
      <c r="E504" s="185"/>
      <c r="F504" s="185"/>
      <c r="G504" s="185"/>
      <c r="H504" s="185"/>
      <c r="I504" s="185"/>
    </row>
    <row r="505" spans="2:9" x14ac:dyDescent="0.2">
      <c r="B505" s="186" t="s">
        <v>165</v>
      </c>
      <c r="C505" s="187"/>
      <c r="D505" s="187"/>
      <c r="E505" s="187"/>
      <c r="F505" s="187"/>
      <c r="G505" s="187"/>
      <c r="H505" s="187"/>
      <c r="I505" s="187"/>
    </row>
    <row r="506" spans="2:9" x14ac:dyDescent="0.2">
      <c r="C506" s="188" t="s">
        <v>166</v>
      </c>
      <c r="D506" s="188"/>
      <c r="E506" s="188"/>
      <c r="F506" s="188"/>
      <c r="G506" s="188"/>
      <c r="H506" s="188"/>
      <c r="I506" s="188"/>
    </row>
    <row r="507" spans="2:9" x14ac:dyDescent="0.2">
      <c r="C507" s="189" t="s">
        <v>219</v>
      </c>
      <c r="D507" s="190"/>
      <c r="E507" s="190"/>
      <c r="F507" s="190"/>
      <c r="G507" s="190"/>
      <c r="H507" s="190"/>
      <c r="I507" s="191"/>
    </row>
    <row r="508" spans="2:9" x14ac:dyDescent="0.2">
      <c r="C508" s="192"/>
      <c r="D508" s="193"/>
      <c r="E508" s="193"/>
      <c r="F508" s="193"/>
      <c r="G508" s="193"/>
      <c r="H508" s="193"/>
      <c r="I508" s="194"/>
    </row>
    <row r="509" spans="2:9" x14ac:dyDescent="0.2">
      <c r="C509" s="192"/>
      <c r="D509" s="193"/>
      <c r="E509" s="193"/>
      <c r="F509" s="193"/>
      <c r="G509" s="193"/>
      <c r="H509" s="193"/>
      <c r="I509" s="194"/>
    </row>
    <row r="510" spans="2:9" x14ac:dyDescent="0.2">
      <c r="C510" s="192"/>
      <c r="D510" s="193"/>
      <c r="E510" s="193"/>
      <c r="F510" s="193"/>
      <c r="G510" s="193"/>
      <c r="H510" s="193"/>
      <c r="I510" s="194"/>
    </row>
    <row r="511" spans="2:9" x14ac:dyDescent="0.2">
      <c r="C511" s="195"/>
      <c r="D511" s="196"/>
      <c r="E511" s="196"/>
      <c r="F511" s="196"/>
      <c r="G511" s="196"/>
      <c r="H511" s="196"/>
      <c r="I511" s="197"/>
    </row>
    <row r="512" spans="2:9" x14ac:dyDescent="0.2">
      <c r="H512" s="30"/>
      <c r="I512" s="30"/>
    </row>
    <row r="513" spans="3:9" x14ac:dyDescent="0.2">
      <c r="C513" s="188" t="s">
        <v>168</v>
      </c>
      <c r="D513" s="188"/>
      <c r="E513" s="188"/>
      <c r="F513" s="188"/>
      <c r="G513" s="188"/>
      <c r="H513" s="188"/>
      <c r="I513" s="188"/>
    </row>
    <row r="514" spans="3:9" x14ac:dyDescent="0.2">
      <c r="C514" s="198" t="s">
        <v>561</v>
      </c>
      <c r="D514" s="199"/>
      <c r="E514" s="199"/>
      <c r="F514" s="199"/>
      <c r="G514" s="199"/>
      <c r="H514" s="199"/>
      <c r="I514" s="200"/>
    </row>
    <row r="515" spans="3:9" x14ac:dyDescent="0.2">
      <c r="C515" s="201"/>
      <c r="D515" s="202"/>
      <c r="E515" s="202"/>
      <c r="F515" s="202"/>
      <c r="G515" s="202"/>
      <c r="H515" s="202"/>
      <c r="I515" s="203"/>
    </row>
    <row r="516" spans="3:9" x14ac:dyDescent="0.2">
      <c r="C516" s="201"/>
      <c r="D516" s="202"/>
      <c r="E516" s="202"/>
      <c r="F516" s="202"/>
      <c r="G516" s="202"/>
      <c r="H516" s="202"/>
      <c r="I516" s="203"/>
    </row>
    <row r="517" spans="3:9" x14ac:dyDescent="0.2">
      <c r="C517" s="201"/>
      <c r="D517" s="202"/>
      <c r="E517" s="202"/>
      <c r="F517" s="202"/>
      <c r="G517" s="202"/>
      <c r="H517" s="202"/>
      <c r="I517" s="203"/>
    </row>
    <row r="518" spans="3:9" x14ac:dyDescent="0.2">
      <c r="C518" s="204"/>
      <c r="D518" s="205"/>
      <c r="E518" s="205"/>
      <c r="F518" s="205"/>
      <c r="G518" s="205"/>
      <c r="H518" s="205"/>
      <c r="I518" s="206"/>
    </row>
    <row r="519" spans="3:9" x14ac:dyDescent="0.2">
      <c r="H519" s="30"/>
      <c r="I519" s="30"/>
    </row>
    <row r="520" spans="3:9" x14ac:dyDescent="0.2">
      <c r="C520" s="188" t="s">
        <v>170</v>
      </c>
      <c r="D520" s="188"/>
      <c r="E520" s="188"/>
      <c r="F520" s="188"/>
      <c r="G520" s="188"/>
      <c r="H520" s="188"/>
      <c r="I520" s="188"/>
    </row>
    <row r="521" spans="3:9" x14ac:dyDescent="0.2">
      <c r="C521" s="188" t="s">
        <v>171</v>
      </c>
      <c r="D521" s="188"/>
      <c r="E521" s="188"/>
      <c r="F521" s="188"/>
      <c r="G521" s="188"/>
      <c r="H521" s="188"/>
      <c r="I521" s="188"/>
    </row>
    <row r="522" spans="3:9" x14ac:dyDescent="0.2">
      <c r="C522" s="420" t="s">
        <v>562</v>
      </c>
      <c r="D522" s="421"/>
      <c r="E522" s="421"/>
      <c r="F522" s="421"/>
      <c r="G522" s="421"/>
      <c r="H522" s="421"/>
      <c r="I522" s="422"/>
    </row>
    <row r="523" spans="3:9" x14ac:dyDescent="0.2">
      <c r="C523" s="423"/>
      <c r="D523" s="424"/>
      <c r="E523" s="424"/>
      <c r="F523" s="424"/>
      <c r="G523" s="424"/>
      <c r="H523" s="424"/>
      <c r="I523" s="425"/>
    </row>
    <row r="524" spans="3:9" x14ac:dyDescent="0.2">
      <c r="C524" s="423"/>
      <c r="D524" s="424"/>
      <c r="E524" s="424"/>
      <c r="F524" s="424"/>
      <c r="G524" s="424"/>
      <c r="H524" s="424"/>
      <c r="I524" s="425"/>
    </row>
    <row r="525" spans="3:9" x14ac:dyDescent="0.2">
      <c r="C525" s="423"/>
      <c r="D525" s="424"/>
      <c r="E525" s="424"/>
      <c r="F525" s="424"/>
      <c r="G525" s="424"/>
      <c r="H525" s="424"/>
      <c r="I525" s="425"/>
    </row>
    <row r="526" spans="3:9" x14ac:dyDescent="0.2">
      <c r="C526" s="426"/>
      <c r="D526" s="427"/>
      <c r="E526" s="427"/>
      <c r="F526" s="427"/>
      <c r="G526" s="427"/>
      <c r="H526" s="427"/>
      <c r="I526" s="428"/>
    </row>
    <row r="527" spans="3:9" x14ac:dyDescent="0.2">
      <c r="H527" s="30"/>
      <c r="I527" s="30"/>
    </row>
    <row r="528" spans="3:9" x14ac:dyDescent="0.2">
      <c r="C528" s="188" t="s">
        <v>172</v>
      </c>
      <c r="D528" s="188"/>
      <c r="E528" s="188"/>
      <c r="F528" s="188"/>
      <c r="G528" s="188"/>
      <c r="H528" s="188"/>
      <c r="I528" s="188"/>
    </row>
    <row r="529" spans="2:9" x14ac:dyDescent="0.2">
      <c r="C529" s="420" t="s">
        <v>563</v>
      </c>
      <c r="D529" s="421"/>
      <c r="E529" s="421"/>
      <c r="F529" s="421"/>
      <c r="G529" s="421"/>
      <c r="H529" s="421"/>
      <c r="I529" s="422"/>
    </row>
    <row r="530" spans="2:9" x14ac:dyDescent="0.2">
      <c r="C530" s="423"/>
      <c r="D530" s="424"/>
      <c r="E530" s="424"/>
      <c r="F530" s="424"/>
      <c r="G530" s="424"/>
      <c r="H530" s="424"/>
      <c r="I530" s="425"/>
    </row>
    <row r="531" spans="2:9" x14ac:dyDescent="0.2">
      <c r="C531" s="423"/>
      <c r="D531" s="424"/>
      <c r="E531" s="424"/>
      <c r="F531" s="424"/>
      <c r="G531" s="424"/>
      <c r="H531" s="424"/>
      <c r="I531" s="425"/>
    </row>
    <row r="532" spans="2:9" x14ac:dyDescent="0.2">
      <c r="C532" s="423"/>
      <c r="D532" s="424"/>
      <c r="E532" s="424"/>
      <c r="F532" s="424"/>
      <c r="G532" s="424"/>
      <c r="H532" s="424"/>
      <c r="I532" s="425"/>
    </row>
    <row r="533" spans="2:9" x14ac:dyDescent="0.2">
      <c r="C533" s="426"/>
      <c r="D533" s="427"/>
      <c r="E533" s="427"/>
      <c r="F533" s="427"/>
      <c r="G533" s="427"/>
      <c r="H533" s="427"/>
      <c r="I533" s="428"/>
    </row>
    <row r="534" spans="2:9" x14ac:dyDescent="0.2">
      <c r="C534" s="113"/>
      <c r="D534" s="113"/>
      <c r="E534" s="113"/>
      <c r="F534" s="113"/>
      <c r="G534" s="113"/>
      <c r="H534" s="121"/>
      <c r="I534" s="121"/>
    </row>
    <row r="535" spans="2:9" x14ac:dyDescent="0.2">
      <c r="C535" s="188" t="s">
        <v>173</v>
      </c>
      <c r="D535" s="188"/>
      <c r="E535" s="188"/>
      <c r="F535" s="188"/>
      <c r="G535" s="188"/>
      <c r="H535" s="188"/>
      <c r="I535" s="188"/>
    </row>
    <row r="536" spans="2:9" x14ac:dyDescent="0.2">
      <c r="C536" s="380" t="s">
        <v>564</v>
      </c>
      <c r="D536" s="380"/>
      <c r="E536" s="380"/>
      <c r="F536" s="380"/>
      <c r="G536" s="380"/>
      <c r="H536" s="380"/>
      <c r="I536" s="380"/>
    </row>
    <row r="537" spans="2:9" x14ac:dyDescent="0.2">
      <c r="C537" s="380"/>
      <c r="D537" s="380"/>
      <c r="E537" s="380"/>
      <c r="F537" s="380"/>
      <c r="G537" s="380"/>
      <c r="H537" s="380"/>
      <c r="I537" s="380"/>
    </row>
    <row r="538" spans="2:9" x14ac:dyDescent="0.2">
      <c r="C538" s="380"/>
      <c r="D538" s="380"/>
      <c r="E538" s="380"/>
      <c r="F538" s="380"/>
      <c r="G538" s="380"/>
      <c r="H538" s="380"/>
      <c r="I538" s="380"/>
    </row>
    <row r="539" spans="2:9" x14ac:dyDescent="0.2">
      <c r="C539" s="380"/>
      <c r="D539" s="380"/>
      <c r="E539" s="380"/>
      <c r="F539" s="380"/>
      <c r="G539" s="380"/>
      <c r="H539" s="380"/>
      <c r="I539" s="380"/>
    </row>
    <row r="540" spans="2:9" x14ac:dyDescent="0.2">
      <c r="C540" s="380"/>
      <c r="D540" s="380"/>
      <c r="E540" s="380"/>
      <c r="F540" s="380"/>
      <c r="G540" s="380"/>
      <c r="H540" s="380"/>
      <c r="I540" s="380"/>
    </row>
    <row r="541" spans="2:9" x14ac:dyDescent="0.2">
      <c r="H541" s="30"/>
      <c r="I541" s="30"/>
    </row>
    <row r="543" spans="2:9" x14ac:dyDescent="0.2">
      <c r="B543" s="268" t="s">
        <v>0</v>
      </c>
      <c r="C543" s="268"/>
      <c r="D543" s="268"/>
      <c r="E543" s="269" t="s">
        <v>220</v>
      </c>
      <c r="F543" s="270"/>
      <c r="G543" s="270"/>
      <c r="H543" s="270"/>
      <c r="I543" s="271"/>
    </row>
    <row r="544" spans="2:9" x14ac:dyDescent="0.2">
      <c r="B544" s="268" t="s">
        <v>1</v>
      </c>
      <c r="C544" s="268"/>
      <c r="D544" s="268"/>
      <c r="E544" s="272" t="s">
        <v>221</v>
      </c>
      <c r="F544" s="272"/>
      <c r="G544" s="272"/>
      <c r="H544" s="272"/>
      <c r="I544" s="272"/>
    </row>
    <row r="546" spans="2:9" ht="25.5" x14ac:dyDescent="0.2">
      <c r="B546" s="275"/>
      <c r="C546" s="275"/>
      <c r="D546" s="275"/>
      <c r="E546" s="88" t="s">
        <v>2</v>
      </c>
      <c r="F546" s="88" t="s">
        <v>2</v>
      </c>
      <c r="G546" s="88" t="s">
        <v>2</v>
      </c>
      <c r="H546" s="88" t="s">
        <v>2</v>
      </c>
      <c r="I546" s="88" t="s">
        <v>2</v>
      </c>
    </row>
    <row r="547" spans="2:9" ht="15" x14ac:dyDescent="0.2">
      <c r="B547" s="275"/>
      <c r="C547" s="275"/>
      <c r="D547" s="275"/>
      <c r="E547" s="88" t="s">
        <v>516</v>
      </c>
      <c r="F547" s="88" t="s">
        <v>517</v>
      </c>
      <c r="G547" s="88" t="s">
        <v>3</v>
      </c>
      <c r="H547" s="88" t="s">
        <v>518</v>
      </c>
      <c r="I547" s="88" t="s">
        <v>4</v>
      </c>
    </row>
    <row r="548" spans="2:9" ht="25.5" x14ac:dyDescent="0.2">
      <c r="B548" s="275"/>
      <c r="C548" s="275"/>
      <c r="D548" s="275"/>
      <c r="E548" s="88" t="s">
        <v>5</v>
      </c>
      <c r="F548" s="88" t="s">
        <v>6</v>
      </c>
      <c r="G548" s="88" t="s">
        <v>7</v>
      </c>
      <c r="H548" s="88" t="s">
        <v>8</v>
      </c>
      <c r="I548" s="88" t="s">
        <v>9</v>
      </c>
    </row>
    <row r="549" spans="2:9" x14ac:dyDescent="0.2">
      <c r="B549" s="276" t="s">
        <v>10</v>
      </c>
      <c r="C549" s="276"/>
      <c r="D549" s="276"/>
      <c r="E549" s="89">
        <v>43402</v>
      </c>
      <c r="F549" s="89">
        <v>43493</v>
      </c>
      <c r="G549" s="89">
        <v>43584</v>
      </c>
      <c r="H549" s="89">
        <v>43675</v>
      </c>
      <c r="I549" s="89">
        <v>43675</v>
      </c>
    </row>
    <row r="550" spans="2:9" x14ac:dyDescent="0.2">
      <c r="B550" s="184" t="s">
        <v>11</v>
      </c>
      <c r="C550" s="404"/>
      <c r="D550" s="404"/>
      <c r="E550" s="404"/>
      <c r="F550" s="404"/>
      <c r="G550" s="404"/>
      <c r="H550" s="404"/>
      <c r="I550" s="404"/>
    </row>
    <row r="551" spans="2:9" x14ac:dyDescent="0.2">
      <c r="B551" s="232" t="s">
        <v>12</v>
      </c>
      <c r="C551" s="232"/>
      <c r="D551" s="232"/>
      <c r="E551" s="232"/>
      <c r="F551" s="232"/>
      <c r="G551" s="232"/>
      <c r="H551" s="232"/>
      <c r="I551" s="232"/>
    </row>
    <row r="552" spans="2:9" x14ac:dyDescent="0.2">
      <c r="B552" s="1"/>
      <c r="C552" s="277" t="s">
        <v>13</v>
      </c>
      <c r="D552" s="277"/>
      <c r="E552" s="122"/>
      <c r="F552" s="122"/>
      <c r="G552" s="122"/>
      <c r="H552" s="122"/>
      <c r="I552" s="122"/>
    </row>
    <row r="553" spans="2:9" x14ac:dyDescent="0.2">
      <c r="B553" s="1"/>
      <c r="C553" s="277" t="s">
        <v>14</v>
      </c>
      <c r="D553" s="277"/>
      <c r="E553" s="122"/>
      <c r="F553" s="122"/>
      <c r="G553" s="122"/>
      <c r="H553" s="122"/>
      <c r="I553" s="122"/>
    </row>
    <row r="554" spans="2:9" x14ac:dyDescent="0.2">
      <c r="B554" s="1"/>
      <c r="C554" s="255" t="s">
        <v>15</v>
      </c>
      <c r="D554" s="255"/>
      <c r="E554" s="122"/>
      <c r="F554" s="122"/>
      <c r="G554" s="122"/>
      <c r="H554" s="122"/>
      <c r="I554" s="122"/>
    </row>
    <row r="555" spans="2:9" x14ac:dyDescent="0.2">
      <c r="B555" s="1"/>
      <c r="C555" s="251" t="s">
        <v>16</v>
      </c>
      <c r="D555" s="252"/>
      <c r="E555" s="122"/>
      <c r="F555" s="122"/>
      <c r="G555" s="122"/>
      <c r="H555" s="122"/>
      <c r="I555" s="122"/>
    </row>
    <row r="556" spans="2:9" x14ac:dyDescent="0.2">
      <c r="B556" s="1"/>
      <c r="C556" s="253" t="s">
        <v>17</v>
      </c>
      <c r="D556" s="254"/>
      <c r="E556" s="122"/>
      <c r="F556" s="122"/>
      <c r="G556" s="122"/>
      <c r="H556" s="122"/>
      <c r="I556" s="122"/>
    </row>
    <row r="557" spans="2:9" x14ac:dyDescent="0.2">
      <c r="B557" s="1"/>
      <c r="C557" s="253" t="s">
        <v>18</v>
      </c>
      <c r="D557" s="254"/>
      <c r="E557" s="122"/>
      <c r="F557" s="122"/>
      <c r="G557" s="122"/>
      <c r="H557" s="122"/>
      <c r="I557" s="123">
        <v>63</v>
      </c>
    </row>
    <row r="558" spans="2:9" x14ac:dyDescent="0.2">
      <c r="B558" s="232" t="s">
        <v>519</v>
      </c>
      <c r="C558" s="232"/>
      <c r="D558" s="232"/>
      <c r="E558" s="232"/>
      <c r="F558" s="232"/>
      <c r="G558" s="232"/>
      <c r="H558" s="232"/>
      <c r="I558" s="232"/>
    </row>
    <row r="559" spans="2:9" x14ac:dyDescent="0.2">
      <c r="B559" s="8"/>
      <c r="C559" s="214" t="s">
        <v>19</v>
      </c>
      <c r="D559" s="214"/>
      <c r="E559" s="123"/>
      <c r="F559" s="123"/>
      <c r="G559" s="122"/>
      <c r="H559" s="123"/>
      <c r="I559" s="123"/>
    </row>
    <row r="560" spans="2:9" x14ac:dyDescent="0.2">
      <c r="B560" s="8"/>
      <c r="C560" s="214" t="s">
        <v>20</v>
      </c>
      <c r="D560" s="214"/>
      <c r="E560" s="123">
        <v>3</v>
      </c>
      <c r="F560" s="123">
        <v>2</v>
      </c>
      <c r="G560" s="122"/>
      <c r="H560" s="123">
        <v>1</v>
      </c>
      <c r="I560" s="123">
        <v>6</v>
      </c>
    </row>
    <row r="561" spans="2:9" x14ac:dyDescent="0.2">
      <c r="B561" s="8"/>
      <c r="C561" s="214" t="s">
        <v>21</v>
      </c>
      <c r="D561" s="214"/>
      <c r="E561" s="123">
        <v>15</v>
      </c>
      <c r="F561" s="123">
        <v>15</v>
      </c>
      <c r="G561" s="123">
        <v>17</v>
      </c>
      <c r="H561" s="123">
        <v>10</v>
      </c>
      <c r="I561" s="123">
        <v>57</v>
      </c>
    </row>
    <row r="562" spans="2:9" x14ac:dyDescent="0.2">
      <c r="B562" s="8"/>
      <c r="C562" s="214" t="s">
        <v>22</v>
      </c>
      <c r="D562" s="214"/>
      <c r="E562" s="123"/>
      <c r="F562" s="123"/>
      <c r="G562" s="122"/>
      <c r="H562" s="123"/>
      <c r="I562" s="123"/>
    </row>
    <row r="563" spans="2:9" x14ac:dyDescent="0.2">
      <c r="B563" s="8"/>
      <c r="C563" s="214" t="s">
        <v>23</v>
      </c>
      <c r="D563" s="214"/>
      <c r="E563" s="123"/>
      <c r="F563" s="123"/>
      <c r="G563" s="122"/>
      <c r="H563" s="123"/>
      <c r="I563" s="123"/>
    </row>
    <row r="564" spans="2:9" x14ac:dyDescent="0.2">
      <c r="B564" s="8"/>
      <c r="C564" s="214" t="s">
        <v>24</v>
      </c>
      <c r="D564" s="214"/>
      <c r="E564" s="123"/>
      <c r="F564" s="123"/>
      <c r="G564" s="122"/>
      <c r="H564" s="123"/>
      <c r="I564" s="123"/>
    </row>
    <row r="565" spans="2:9" x14ac:dyDescent="0.2">
      <c r="B565" s="232" t="s">
        <v>520</v>
      </c>
      <c r="C565" s="232"/>
      <c r="D565" s="232"/>
      <c r="E565" s="232"/>
      <c r="F565" s="232"/>
      <c r="G565" s="232"/>
      <c r="H565" s="232"/>
      <c r="I565" s="232"/>
    </row>
    <row r="566" spans="2:9" x14ac:dyDescent="0.2">
      <c r="B566" s="8"/>
      <c r="C566" s="214" t="s">
        <v>180</v>
      </c>
      <c r="D566" s="214"/>
      <c r="E566" s="123"/>
      <c r="F566" s="123"/>
      <c r="G566" s="122"/>
      <c r="H566" s="123">
        <v>1</v>
      </c>
      <c r="I566" s="123">
        <v>1</v>
      </c>
    </row>
    <row r="567" spans="2:9" x14ac:dyDescent="0.2">
      <c r="B567" s="8"/>
      <c r="C567" s="214" t="s">
        <v>26</v>
      </c>
      <c r="D567" s="214"/>
      <c r="E567" s="123">
        <v>1</v>
      </c>
      <c r="F567" s="123">
        <v>2</v>
      </c>
      <c r="G567" s="123">
        <v>1</v>
      </c>
      <c r="H567" s="123">
        <v>1</v>
      </c>
      <c r="I567" s="123">
        <v>5</v>
      </c>
    </row>
    <row r="568" spans="2:9" x14ac:dyDescent="0.2">
      <c r="B568" s="8"/>
      <c r="C568" s="214" t="s">
        <v>181</v>
      </c>
      <c r="D568" s="214"/>
      <c r="E568" s="123">
        <v>2</v>
      </c>
      <c r="F568" s="123">
        <v>1</v>
      </c>
      <c r="G568" s="123"/>
      <c r="H568" s="123">
        <v>1</v>
      </c>
      <c r="I568" s="123">
        <v>4</v>
      </c>
    </row>
    <row r="569" spans="2:9" ht="19.5" customHeight="1" x14ac:dyDescent="0.2">
      <c r="B569" s="8"/>
      <c r="C569" s="214" t="s">
        <v>28</v>
      </c>
      <c r="D569" s="214"/>
      <c r="E569" s="123"/>
      <c r="F569" s="123"/>
      <c r="G569" s="123"/>
      <c r="H569" s="123"/>
      <c r="I569" s="123"/>
    </row>
    <row r="570" spans="2:9" x14ac:dyDescent="0.2">
      <c r="B570" s="8"/>
      <c r="C570" s="214" t="s">
        <v>29</v>
      </c>
      <c r="D570" s="214"/>
      <c r="E570" s="123">
        <v>11</v>
      </c>
      <c r="F570" s="123">
        <v>10</v>
      </c>
      <c r="G570" s="123">
        <v>11</v>
      </c>
      <c r="H570" s="123">
        <v>7</v>
      </c>
      <c r="I570" s="123">
        <v>39</v>
      </c>
    </row>
    <row r="571" spans="2:9" x14ac:dyDescent="0.2">
      <c r="B571" s="8"/>
      <c r="C571" s="214" t="s">
        <v>30</v>
      </c>
      <c r="D571" s="214"/>
      <c r="E571" s="123">
        <v>4</v>
      </c>
      <c r="F571" s="123">
        <v>4</v>
      </c>
      <c r="G571" s="123">
        <v>5</v>
      </c>
      <c r="H571" s="123"/>
      <c r="I571" s="123">
        <v>13</v>
      </c>
    </row>
    <row r="572" spans="2:9" x14ac:dyDescent="0.2">
      <c r="B572" s="8"/>
      <c r="C572" s="214" t="s">
        <v>31</v>
      </c>
      <c r="D572" s="214"/>
      <c r="E572" s="123"/>
      <c r="F572" s="123"/>
      <c r="G572" s="123"/>
      <c r="H572" s="123">
        <v>1</v>
      </c>
      <c r="I572" s="123">
        <v>1</v>
      </c>
    </row>
    <row r="573" spans="2:9" x14ac:dyDescent="0.2">
      <c r="B573" s="8"/>
      <c r="C573" s="214" t="s">
        <v>23</v>
      </c>
      <c r="D573" s="214"/>
      <c r="E573" s="123"/>
      <c r="F573" s="123"/>
      <c r="G573" s="122"/>
      <c r="H573" s="123"/>
      <c r="I573" s="123"/>
    </row>
    <row r="574" spans="2:9" x14ac:dyDescent="0.2">
      <c r="B574" s="8"/>
      <c r="C574" s="214" t="s">
        <v>32</v>
      </c>
      <c r="D574" s="214"/>
      <c r="E574" s="123"/>
      <c r="F574" s="123"/>
      <c r="G574" s="122"/>
      <c r="H574" s="123"/>
      <c r="I574" s="123"/>
    </row>
    <row r="575" spans="2:9" x14ac:dyDescent="0.2">
      <c r="B575" s="232" t="s">
        <v>521</v>
      </c>
      <c r="C575" s="232"/>
      <c r="D575" s="232"/>
      <c r="E575" s="232"/>
      <c r="F575" s="232"/>
      <c r="G575" s="232"/>
      <c r="H575" s="232"/>
      <c r="I575" s="232"/>
    </row>
    <row r="576" spans="2:9" x14ac:dyDescent="0.2">
      <c r="B576" s="92"/>
      <c r="C576" s="249" t="s">
        <v>34</v>
      </c>
      <c r="D576" s="250"/>
      <c r="E576" s="124"/>
      <c r="F576" s="124"/>
      <c r="G576" s="125"/>
      <c r="H576" s="124"/>
      <c r="I576" s="124"/>
    </row>
    <row r="577" spans="2:9" x14ac:dyDescent="0.2">
      <c r="B577" s="8"/>
      <c r="C577" s="214" t="s">
        <v>35</v>
      </c>
      <c r="D577" s="214"/>
      <c r="E577" s="123"/>
      <c r="F577" s="123"/>
      <c r="G577" s="122"/>
      <c r="H577" s="123"/>
      <c r="I577" s="123"/>
    </row>
    <row r="578" spans="2:9" x14ac:dyDescent="0.2">
      <c r="B578" s="8"/>
      <c r="C578" s="214" t="s">
        <v>36</v>
      </c>
      <c r="D578" s="214"/>
      <c r="E578" s="123"/>
      <c r="F578" s="123"/>
      <c r="G578" s="122"/>
      <c r="H578" s="123"/>
      <c r="I578" s="123"/>
    </row>
    <row r="579" spans="2:9" x14ac:dyDescent="0.2">
      <c r="B579" s="8"/>
      <c r="C579" s="214" t="s">
        <v>37</v>
      </c>
      <c r="D579" s="214"/>
      <c r="E579" s="123">
        <v>4</v>
      </c>
      <c r="F579" s="123">
        <v>3</v>
      </c>
      <c r="G579" s="123">
        <v>5</v>
      </c>
      <c r="H579" s="123"/>
      <c r="I579" s="123">
        <v>12</v>
      </c>
    </row>
    <row r="580" spans="2:9" x14ac:dyDescent="0.2">
      <c r="B580" s="8"/>
      <c r="C580" s="214" t="s">
        <v>38</v>
      </c>
      <c r="D580" s="214"/>
      <c r="E580" s="123"/>
      <c r="F580" s="123"/>
      <c r="G580" s="122"/>
      <c r="H580" s="123"/>
      <c r="I580" s="123"/>
    </row>
    <row r="581" spans="2:9" x14ac:dyDescent="0.2">
      <c r="B581" s="8"/>
      <c r="C581" s="214" t="s">
        <v>39</v>
      </c>
      <c r="D581" s="214"/>
      <c r="E581" s="123"/>
      <c r="F581" s="123"/>
      <c r="G581" s="122"/>
      <c r="H581" s="123"/>
      <c r="I581" s="123"/>
    </row>
    <row r="582" spans="2:9" x14ac:dyDescent="0.2">
      <c r="B582" s="8"/>
      <c r="C582" s="214" t="s">
        <v>40</v>
      </c>
      <c r="D582" s="214"/>
      <c r="E582" s="123"/>
      <c r="F582" s="123"/>
      <c r="G582" s="122"/>
      <c r="H582" s="123"/>
      <c r="I582" s="123"/>
    </row>
    <row r="583" spans="2:9" x14ac:dyDescent="0.2">
      <c r="B583" s="8"/>
      <c r="C583" s="214" t="s">
        <v>23</v>
      </c>
      <c r="D583" s="214"/>
      <c r="E583" s="123"/>
      <c r="F583" s="123"/>
      <c r="G583" s="122"/>
      <c r="H583" s="123"/>
      <c r="I583" s="123"/>
    </row>
    <row r="584" spans="2:9" x14ac:dyDescent="0.2">
      <c r="B584" s="8"/>
      <c r="C584" s="214" t="s">
        <v>41</v>
      </c>
      <c r="D584" s="214"/>
      <c r="E584" s="123">
        <v>1</v>
      </c>
      <c r="F584" s="123"/>
      <c r="G584" s="122"/>
      <c r="H584" s="123"/>
      <c r="I584" s="123">
        <v>1</v>
      </c>
    </row>
    <row r="585" spans="2:9" x14ac:dyDescent="0.2">
      <c r="B585" s="92"/>
      <c r="C585" s="249" t="s">
        <v>42</v>
      </c>
      <c r="D585" s="250"/>
      <c r="E585" s="124"/>
      <c r="F585" s="124"/>
      <c r="G585" s="125"/>
      <c r="H585" s="124"/>
      <c r="I585" s="124"/>
    </row>
    <row r="586" spans="2:9" x14ac:dyDescent="0.2">
      <c r="B586" s="8"/>
      <c r="C586" s="214" t="s">
        <v>182</v>
      </c>
      <c r="D586" s="214"/>
      <c r="E586" s="123">
        <v>2</v>
      </c>
      <c r="F586" s="123"/>
      <c r="G586" s="122"/>
      <c r="H586" s="123"/>
      <c r="I586" s="123">
        <v>2</v>
      </c>
    </row>
    <row r="587" spans="2:9" x14ac:dyDescent="0.2">
      <c r="B587" s="8"/>
      <c r="C587" s="214" t="s">
        <v>44</v>
      </c>
      <c r="D587" s="214"/>
      <c r="E587" s="123">
        <v>1</v>
      </c>
      <c r="F587" s="123"/>
      <c r="G587" s="122"/>
      <c r="H587" s="123"/>
      <c r="I587" s="123">
        <v>1</v>
      </c>
    </row>
    <row r="588" spans="2:9" x14ac:dyDescent="0.2">
      <c r="B588" s="8"/>
      <c r="C588" s="214" t="s">
        <v>45</v>
      </c>
      <c r="D588" s="214"/>
      <c r="E588" s="123"/>
      <c r="F588" s="123"/>
      <c r="G588" s="122"/>
      <c r="H588" s="123"/>
      <c r="I588" s="123"/>
    </row>
    <row r="589" spans="2:9" x14ac:dyDescent="0.2">
      <c r="B589" s="8"/>
      <c r="C589" s="214" t="s">
        <v>46</v>
      </c>
      <c r="D589" s="214"/>
      <c r="E589" s="123"/>
      <c r="F589" s="123"/>
      <c r="G589" s="122"/>
      <c r="H589" s="123"/>
      <c r="I589" s="123"/>
    </row>
    <row r="590" spans="2:9" x14ac:dyDescent="0.2">
      <c r="B590" s="8"/>
      <c r="C590" s="214" t="s">
        <v>47</v>
      </c>
      <c r="D590" s="214"/>
      <c r="E590" s="123"/>
      <c r="F590" s="123"/>
      <c r="G590" s="122"/>
      <c r="H590" s="123">
        <v>1</v>
      </c>
      <c r="I590" s="123">
        <v>1</v>
      </c>
    </row>
    <row r="591" spans="2:9" x14ac:dyDescent="0.2">
      <c r="B591" s="8"/>
      <c r="C591" s="214" t="s">
        <v>48</v>
      </c>
      <c r="D591" s="214"/>
      <c r="E591" s="123">
        <v>2</v>
      </c>
      <c r="F591" s="123"/>
      <c r="G591" s="122"/>
      <c r="H591" s="123">
        <v>3</v>
      </c>
      <c r="I591" s="123">
        <v>5</v>
      </c>
    </row>
    <row r="592" spans="2:9" x14ac:dyDescent="0.2">
      <c r="B592" s="8"/>
      <c r="C592" s="214" t="s">
        <v>49</v>
      </c>
      <c r="D592" s="214"/>
      <c r="E592" s="123"/>
      <c r="F592" s="123"/>
      <c r="G592" s="122"/>
      <c r="H592" s="123"/>
      <c r="I592" s="123"/>
    </row>
    <row r="593" spans="2:9" x14ac:dyDescent="0.2">
      <c r="B593" s="8"/>
      <c r="C593" s="214" t="s">
        <v>50</v>
      </c>
      <c r="D593" s="214"/>
      <c r="E593" s="123"/>
      <c r="F593" s="123">
        <v>1</v>
      </c>
      <c r="G593" s="122"/>
      <c r="H593" s="123"/>
      <c r="I593" s="123">
        <v>1</v>
      </c>
    </row>
    <row r="594" spans="2:9" x14ac:dyDescent="0.2">
      <c r="B594" s="8"/>
      <c r="C594" s="214" t="s">
        <v>51</v>
      </c>
      <c r="D594" s="214"/>
      <c r="E594" s="123"/>
      <c r="F594" s="123"/>
      <c r="G594" s="122"/>
      <c r="H594" s="123"/>
      <c r="I594" s="123"/>
    </row>
    <row r="595" spans="2:9" x14ac:dyDescent="0.2">
      <c r="B595" s="8"/>
      <c r="C595" s="214" t="s">
        <v>52</v>
      </c>
      <c r="D595" s="214"/>
      <c r="E595" s="123"/>
      <c r="F595" s="123"/>
      <c r="G595" s="122"/>
      <c r="H595" s="123"/>
      <c r="I595" s="123"/>
    </row>
    <row r="596" spans="2:9" x14ac:dyDescent="0.2">
      <c r="B596" s="8"/>
      <c r="C596" s="214" t="s">
        <v>53</v>
      </c>
      <c r="D596" s="214"/>
      <c r="E596" s="123">
        <v>1</v>
      </c>
      <c r="F596" s="123">
        <v>1</v>
      </c>
      <c r="G596" s="122"/>
      <c r="H596" s="123"/>
      <c r="I596" s="123">
        <v>2</v>
      </c>
    </row>
    <row r="597" spans="2:9" x14ac:dyDescent="0.2">
      <c r="B597" s="8"/>
      <c r="C597" s="214" t="s">
        <v>54</v>
      </c>
      <c r="D597" s="214"/>
      <c r="E597" s="123"/>
      <c r="F597" s="123"/>
      <c r="G597" s="122"/>
      <c r="H597" s="123"/>
      <c r="I597" s="123"/>
    </row>
    <row r="598" spans="2:9" x14ac:dyDescent="0.2">
      <c r="B598" s="8"/>
      <c r="C598" s="214" t="s">
        <v>56</v>
      </c>
      <c r="D598" s="214"/>
      <c r="E598" s="123"/>
      <c r="F598" s="123"/>
      <c r="G598" s="122"/>
      <c r="H598" s="123"/>
      <c r="I598" s="123"/>
    </row>
    <row r="599" spans="2:9" x14ac:dyDescent="0.2">
      <c r="B599" s="8"/>
      <c r="C599" s="214" t="s">
        <v>57</v>
      </c>
      <c r="D599" s="214"/>
      <c r="E599" s="123">
        <v>2</v>
      </c>
      <c r="F599" s="123"/>
      <c r="G599" s="122"/>
      <c r="H599" s="123"/>
      <c r="I599" s="123">
        <v>2</v>
      </c>
    </row>
    <row r="600" spans="2:9" x14ac:dyDescent="0.2">
      <c r="B600" s="8"/>
      <c r="C600" s="212" t="s">
        <v>41</v>
      </c>
      <c r="D600" s="213"/>
      <c r="E600" s="123">
        <v>6</v>
      </c>
      <c r="F600" s="123"/>
      <c r="G600" s="122"/>
      <c r="H600" s="123"/>
      <c r="I600" s="123">
        <v>6</v>
      </c>
    </row>
    <row r="601" spans="2:9" x14ac:dyDescent="0.2">
      <c r="B601" s="232" t="s">
        <v>522</v>
      </c>
      <c r="C601" s="232"/>
      <c r="D601" s="232"/>
      <c r="E601" s="232"/>
      <c r="F601" s="232"/>
      <c r="G601" s="232"/>
      <c r="H601" s="232"/>
      <c r="I601" s="232"/>
    </row>
    <row r="602" spans="2:9" x14ac:dyDescent="0.2">
      <c r="B602" s="8"/>
      <c r="C602" s="214" t="s">
        <v>58</v>
      </c>
      <c r="D602" s="214"/>
      <c r="E602" s="123">
        <v>18</v>
      </c>
      <c r="F602" s="123">
        <v>17</v>
      </c>
      <c r="G602" s="123">
        <v>17</v>
      </c>
      <c r="H602" s="123">
        <v>11</v>
      </c>
      <c r="I602" s="123">
        <v>63</v>
      </c>
    </row>
    <row r="603" spans="2:9" x14ac:dyDescent="0.2">
      <c r="B603" s="8"/>
      <c r="C603" s="214" t="s">
        <v>59</v>
      </c>
      <c r="D603" s="214"/>
      <c r="E603" s="123">
        <v>1</v>
      </c>
      <c r="F603" s="123"/>
      <c r="G603" s="122"/>
      <c r="H603" s="123"/>
      <c r="I603" s="123"/>
    </row>
    <row r="604" spans="2:9" x14ac:dyDescent="0.2">
      <c r="B604" s="8"/>
      <c r="C604" s="214" t="s">
        <v>60</v>
      </c>
      <c r="D604" s="214"/>
      <c r="E604" s="123"/>
      <c r="F604" s="123"/>
      <c r="G604" s="122"/>
      <c r="H604" s="123"/>
      <c r="I604" s="123"/>
    </row>
    <row r="605" spans="2:9" x14ac:dyDescent="0.2">
      <c r="B605" s="8"/>
      <c r="C605" s="214" t="s">
        <v>61</v>
      </c>
      <c r="D605" s="214"/>
      <c r="E605" s="123"/>
      <c r="F605" s="123"/>
      <c r="G605" s="122"/>
      <c r="H605" s="123"/>
      <c r="I605" s="123"/>
    </row>
    <row r="606" spans="2:9" x14ac:dyDescent="0.2">
      <c r="B606" s="8"/>
      <c r="C606" s="214" t="s">
        <v>23</v>
      </c>
      <c r="D606" s="214"/>
      <c r="E606" s="123"/>
      <c r="F606" s="123"/>
      <c r="G606" s="122"/>
      <c r="H606" s="123"/>
      <c r="I606" s="123"/>
    </row>
    <row r="607" spans="2:9" x14ac:dyDescent="0.2">
      <c r="B607" s="8"/>
      <c r="C607" s="214" t="s">
        <v>41</v>
      </c>
      <c r="D607" s="214"/>
      <c r="E607" s="123"/>
      <c r="F607" s="123"/>
      <c r="G607" s="122"/>
      <c r="H607" s="123"/>
      <c r="I607" s="123"/>
    </row>
    <row r="608" spans="2:9" x14ac:dyDescent="0.2">
      <c r="B608" s="232" t="s">
        <v>523</v>
      </c>
      <c r="C608" s="232"/>
      <c r="D608" s="232"/>
      <c r="E608" s="232"/>
      <c r="F608" s="232"/>
      <c r="G608" s="232"/>
      <c r="H608" s="232"/>
      <c r="I608" s="232"/>
    </row>
    <row r="609" spans="2:9" x14ac:dyDescent="0.2">
      <c r="B609" s="8"/>
      <c r="C609" s="214" t="s">
        <v>58</v>
      </c>
      <c r="D609" s="214"/>
      <c r="E609" s="123"/>
      <c r="F609" s="123">
        <v>17</v>
      </c>
      <c r="G609" s="123">
        <v>17</v>
      </c>
      <c r="H609" s="123">
        <v>11</v>
      </c>
      <c r="I609" s="123">
        <v>45</v>
      </c>
    </row>
    <row r="610" spans="2:9" x14ac:dyDescent="0.2">
      <c r="B610" s="8"/>
      <c r="C610" s="214" t="s">
        <v>59</v>
      </c>
      <c r="D610" s="214"/>
      <c r="E610" s="123"/>
      <c r="F610" s="123"/>
      <c r="G610" s="122"/>
      <c r="H610" s="123"/>
      <c r="I610" s="123"/>
    </row>
    <row r="611" spans="2:9" x14ac:dyDescent="0.2">
      <c r="B611" s="8"/>
      <c r="C611" s="214" t="s">
        <v>60</v>
      </c>
      <c r="D611" s="214"/>
      <c r="E611" s="123"/>
      <c r="F611" s="123"/>
      <c r="G611" s="122"/>
      <c r="H611" s="123"/>
      <c r="I611" s="123"/>
    </row>
    <row r="612" spans="2:9" x14ac:dyDescent="0.2">
      <c r="B612" s="8"/>
      <c r="C612" s="214" t="s">
        <v>63</v>
      </c>
      <c r="D612" s="214"/>
      <c r="E612" s="123"/>
      <c r="F612" s="123"/>
      <c r="G612" s="122"/>
      <c r="H612" s="123"/>
      <c r="I612" s="123"/>
    </row>
    <row r="613" spans="2:9" x14ac:dyDescent="0.2">
      <c r="B613" s="8"/>
      <c r="C613" s="214" t="s">
        <v>23</v>
      </c>
      <c r="D613" s="214"/>
      <c r="E613" s="123"/>
      <c r="F613" s="123"/>
      <c r="G613" s="122"/>
      <c r="H613" s="123"/>
      <c r="I613" s="123"/>
    </row>
    <row r="614" spans="2:9" x14ac:dyDescent="0.2">
      <c r="B614" s="8"/>
      <c r="C614" s="214" t="s">
        <v>41</v>
      </c>
      <c r="D614" s="214"/>
      <c r="E614" s="123"/>
      <c r="F614" s="123"/>
      <c r="G614" s="122"/>
      <c r="H614" s="123"/>
      <c r="I614" s="123"/>
    </row>
    <row r="615" spans="2:9" x14ac:dyDescent="0.2">
      <c r="B615" s="248" t="s">
        <v>524</v>
      </c>
      <c r="C615" s="248"/>
      <c r="D615" s="248"/>
      <c r="E615" s="248"/>
      <c r="F615" s="248"/>
      <c r="G615" s="248"/>
      <c r="H615" s="248"/>
      <c r="I615" s="248"/>
    </row>
    <row r="616" spans="2:9" x14ac:dyDescent="0.2">
      <c r="B616" s="8"/>
      <c r="C616" s="214" t="s">
        <v>64</v>
      </c>
      <c r="D616" s="214"/>
      <c r="E616" s="123"/>
      <c r="F616" s="123"/>
      <c r="G616" s="122"/>
      <c r="H616" s="123"/>
      <c r="I616" s="123"/>
    </row>
    <row r="617" spans="2:9" x14ac:dyDescent="0.2">
      <c r="B617" s="8"/>
      <c r="C617" s="214" t="s">
        <v>65</v>
      </c>
      <c r="D617" s="214"/>
      <c r="E617" s="123">
        <v>15</v>
      </c>
      <c r="F617" s="123">
        <v>16</v>
      </c>
      <c r="G617" s="123">
        <v>15</v>
      </c>
      <c r="H617" s="123">
        <v>10</v>
      </c>
      <c r="I617" s="123">
        <v>56</v>
      </c>
    </row>
    <row r="618" spans="2:9" x14ac:dyDescent="0.2">
      <c r="B618" s="8"/>
      <c r="C618" s="214" t="s">
        <v>66</v>
      </c>
      <c r="D618" s="214"/>
      <c r="E618" s="123">
        <v>1</v>
      </c>
      <c r="F618" s="123">
        <v>1</v>
      </c>
      <c r="G618" s="123"/>
      <c r="H618" s="123">
        <v>1</v>
      </c>
      <c r="I618" s="123">
        <v>3</v>
      </c>
    </row>
    <row r="619" spans="2:9" x14ac:dyDescent="0.2">
      <c r="B619" s="8"/>
      <c r="C619" s="214" t="s">
        <v>67</v>
      </c>
      <c r="D619" s="214"/>
      <c r="E619" s="123"/>
      <c r="F619" s="123"/>
      <c r="G619" s="123"/>
      <c r="H619" s="123"/>
      <c r="I619" s="123"/>
    </row>
    <row r="620" spans="2:9" x14ac:dyDescent="0.2">
      <c r="B620" s="8"/>
      <c r="C620" s="214" t="s">
        <v>68</v>
      </c>
      <c r="D620" s="214"/>
      <c r="E620" s="123"/>
      <c r="F620" s="123"/>
      <c r="G620" s="123"/>
      <c r="H620" s="123"/>
      <c r="I620" s="123"/>
    </row>
    <row r="621" spans="2:9" x14ac:dyDescent="0.2">
      <c r="B621" s="8"/>
      <c r="C621" s="214" t="s">
        <v>69</v>
      </c>
      <c r="D621" s="214"/>
      <c r="E621" s="123"/>
      <c r="F621" s="123"/>
      <c r="G621" s="123"/>
      <c r="H621" s="123"/>
      <c r="I621" s="123"/>
    </row>
    <row r="622" spans="2:9" x14ac:dyDescent="0.2">
      <c r="B622" s="8"/>
      <c r="C622" s="214" t="s">
        <v>23</v>
      </c>
      <c r="D622" s="214"/>
      <c r="E622" s="123">
        <v>2</v>
      </c>
      <c r="F622" s="123"/>
      <c r="G622" s="123">
        <v>2</v>
      </c>
      <c r="H622" s="123"/>
      <c r="I622" s="123">
        <v>4</v>
      </c>
    </row>
    <row r="623" spans="2:9" x14ac:dyDescent="0.2">
      <c r="B623" s="8"/>
      <c r="C623" s="214" t="s">
        <v>70</v>
      </c>
      <c r="D623" s="214"/>
      <c r="E623" s="123"/>
      <c r="F623" s="123"/>
      <c r="G623" s="123"/>
      <c r="H623" s="123"/>
      <c r="I623" s="123"/>
    </row>
    <row r="624" spans="2:9" x14ac:dyDescent="0.2">
      <c r="B624" s="8"/>
      <c r="C624" s="214" t="s">
        <v>41</v>
      </c>
      <c r="D624" s="214"/>
      <c r="E624" s="123"/>
      <c r="F624" s="123"/>
      <c r="G624" s="122"/>
      <c r="H624" s="123"/>
      <c r="I624" s="123"/>
    </row>
    <row r="625" spans="2:9" x14ac:dyDescent="0.2">
      <c r="B625" s="243" t="s">
        <v>525</v>
      </c>
      <c r="C625" s="244"/>
      <c r="D625" s="244"/>
      <c r="E625" s="244"/>
      <c r="F625" s="244"/>
      <c r="G625" s="244"/>
      <c r="H625" s="244"/>
      <c r="I625" s="245"/>
    </row>
    <row r="626" spans="2:9" x14ac:dyDescent="0.2">
      <c r="B626" s="8"/>
      <c r="C626" s="242" t="s">
        <v>71</v>
      </c>
      <c r="D626" s="242"/>
      <c r="E626" s="123">
        <v>2</v>
      </c>
      <c r="F626" s="123"/>
      <c r="G626" s="123">
        <v>1</v>
      </c>
      <c r="H626" s="123">
        <v>1</v>
      </c>
      <c r="I626" s="123">
        <v>4</v>
      </c>
    </row>
    <row r="627" spans="2:9" x14ac:dyDescent="0.2">
      <c r="B627" s="8"/>
      <c r="C627" s="214" t="s">
        <v>72</v>
      </c>
      <c r="D627" s="214"/>
      <c r="E627" s="123"/>
      <c r="F627" s="123"/>
      <c r="G627" s="123"/>
      <c r="H627" s="123"/>
      <c r="I627" s="123"/>
    </row>
    <row r="628" spans="2:9" x14ac:dyDescent="0.2">
      <c r="B628" s="8"/>
      <c r="C628" s="214" t="s">
        <v>73</v>
      </c>
      <c r="D628" s="214"/>
      <c r="E628" s="123">
        <v>1</v>
      </c>
      <c r="F628" s="123"/>
      <c r="G628" s="123"/>
      <c r="H628" s="123">
        <v>1</v>
      </c>
      <c r="I628" s="123">
        <v>2</v>
      </c>
    </row>
    <row r="629" spans="2:9" x14ac:dyDescent="0.2">
      <c r="B629" s="8"/>
      <c r="C629" s="214" t="s">
        <v>74</v>
      </c>
      <c r="D629" s="214"/>
      <c r="E629" s="123">
        <v>1</v>
      </c>
      <c r="F629" s="123"/>
      <c r="G629" s="123"/>
      <c r="H629" s="123"/>
      <c r="I629" s="123">
        <v>1</v>
      </c>
    </row>
    <row r="630" spans="2:9" x14ac:dyDescent="0.2">
      <c r="B630" s="8"/>
      <c r="C630" s="214" t="s">
        <v>75</v>
      </c>
      <c r="D630" s="214"/>
      <c r="E630" s="123"/>
      <c r="F630" s="123"/>
      <c r="G630" s="123">
        <v>1</v>
      </c>
      <c r="H630" s="123"/>
      <c r="I630" s="123">
        <v>1</v>
      </c>
    </row>
    <row r="631" spans="2:9" x14ac:dyDescent="0.2">
      <c r="B631" s="8"/>
      <c r="C631" s="214" t="s">
        <v>76</v>
      </c>
      <c r="D631" s="214"/>
      <c r="E631" s="123"/>
      <c r="F631" s="123"/>
      <c r="G631" s="123"/>
      <c r="H631" s="123"/>
      <c r="I631" s="123"/>
    </row>
    <row r="632" spans="2:9" x14ac:dyDescent="0.2">
      <c r="B632" s="8"/>
      <c r="C632" s="214" t="s">
        <v>77</v>
      </c>
      <c r="D632" s="214"/>
      <c r="E632" s="123"/>
      <c r="F632" s="123"/>
      <c r="G632" s="123"/>
      <c r="H632" s="123"/>
      <c r="I632" s="123"/>
    </row>
    <row r="633" spans="2:9" x14ac:dyDescent="0.2">
      <c r="B633" s="8"/>
      <c r="C633" s="214" t="s">
        <v>78</v>
      </c>
      <c r="D633" s="214"/>
      <c r="E633" s="123"/>
      <c r="F633" s="123"/>
      <c r="G633" s="123"/>
      <c r="H633" s="123"/>
      <c r="I633" s="123"/>
    </row>
    <row r="634" spans="2:9" x14ac:dyDescent="0.2">
      <c r="B634" s="8"/>
      <c r="C634" s="242" t="s">
        <v>79</v>
      </c>
      <c r="D634" s="242"/>
      <c r="E634" s="123">
        <v>16</v>
      </c>
      <c r="F634" s="123">
        <v>16</v>
      </c>
      <c r="G634" s="123">
        <v>16</v>
      </c>
      <c r="H634" s="123">
        <v>10</v>
      </c>
      <c r="I634" s="123">
        <v>58</v>
      </c>
    </row>
    <row r="635" spans="2:9" x14ac:dyDescent="0.2">
      <c r="B635" s="8"/>
      <c r="C635" s="214" t="s">
        <v>23</v>
      </c>
      <c r="D635" s="214"/>
      <c r="E635" s="123"/>
      <c r="F635" s="123">
        <v>1</v>
      </c>
      <c r="G635" s="123"/>
      <c r="H635" s="123"/>
      <c r="I635" s="123"/>
    </row>
    <row r="636" spans="2:9" x14ac:dyDescent="0.2">
      <c r="B636" s="8"/>
      <c r="C636" s="214" t="s">
        <v>41</v>
      </c>
      <c r="D636" s="214"/>
      <c r="E636" s="123"/>
      <c r="F636" s="123"/>
      <c r="G636" s="122"/>
      <c r="H636" s="123"/>
      <c r="I636" s="123"/>
    </row>
    <row r="637" spans="2:9" x14ac:dyDescent="0.2">
      <c r="B637" s="232" t="s">
        <v>526</v>
      </c>
      <c r="C637" s="232"/>
      <c r="D637" s="232"/>
      <c r="E637" s="232"/>
      <c r="F637" s="232"/>
      <c r="G637" s="232"/>
      <c r="H637" s="232"/>
      <c r="I637" s="232"/>
    </row>
    <row r="638" spans="2:9" x14ac:dyDescent="0.2">
      <c r="B638" s="8"/>
      <c r="C638" s="214" t="s">
        <v>80</v>
      </c>
      <c r="D638" s="214"/>
      <c r="E638" s="123">
        <v>11</v>
      </c>
      <c r="F638" s="123">
        <v>10</v>
      </c>
      <c r="G638" s="123">
        <v>14</v>
      </c>
      <c r="H638" s="123">
        <v>6</v>
      </c>
      <c r="I638" s="123">
        <v>41</v>
      </c>
    </row>
    <row r="639" spans="2:9" x14ac:dyDescent="0.2">
      <c r="B639" s="8"/>
      <c r="C639" s="214" t="s">
        <v>81</v>
      </c>
      <c r="D639" s="214"/>
      <c r="E639" s="123">
        <v>5</v>
      </c>
      <c r="F639" s="123">
        <v>6</v>
      </c>
      <c r="G639" s="123">
        <v>3</v>
      </c>
      <c r="H639" s="123">
        <v>5</v>
      </c>
      <c r="I639" s="123">
        <v>19</v>
      </c>
    </row>
    <row r="640" spans="2:9" x14ac:dyDescent="0.2">
      <c r="B640" s="8"/>
      <c r="C640" s="214" t="s">
        <v>23</v>
      </c>
      <c r="D640" s="214"/>
      <c r="E640" s="123">
        <v>2</v>
      </c>
      <c r="F640" s="123">
        <v>1</v>
      </c>
      <c r="G640" s="122"/>
      <c r="H640" s="123"/>
      <c r="I640" s="18">
        <v>3</v>
      </c>
    </row>
    <row r="641" spans="2:9" x14ac:dyDescent="0.2">
      <c r="B641" s="96"/>
      <c r="C641" s="214" t="s">
        <v>41</v>
      </c>
      <c r="D641" s="214"/>
      <c r="E641" s="123"/>
      <c r="F641" s="123"/>
      <c r="G641" s="122"/>
      <c r="H641" s="123"/>
      <c r="I641" s="123"/>
    </row>
    <row r="642" spans="2:9" x14ac:dyDescent="0.2">
      <c r="B642" s="239" t="s">
        <v>527</v>
      </c>
      <c r="C642" s="240"/>
      <c r="D642" s="240"/>
      <c r="E642" s="240"/>
      <c r="F642" s="240"/>
      <c r="G642" s="240"/>
      <c r="H642" s="240"/>
      <c r="I642" s="241"/>
    </row>
    <row r="643" spans="2:9" x14ac:dyDescent="0.2">
      <c r="B643" s="8"/>
      <c r="C643" s="214" t="s">
        <v>82</v>
      </c>
      <c r="D643" s="214"/>
      <c r="E643" s="123">
        <v>11</v>
      </c>
      <c r="F643" s="123">
        <v>10</v>
      </c>
      <c r="G643" s="123">
        <v>14</v>
      </c>
      <c r="H643" s="123"/>
      <c r="I643" s="123">
        <v>35</v>
      </c>
    </row>
    <row r="644" spans="2:9" x14ac:dyDescent="0.2">
      <c r="B644" s="8"/>
      <c r="C644" s="214" t="s">
        <v>83</v>
      </c>
      <c r="D644" s="214"/>
      <c r="E644" s="123">
        <v>7</v>
      </c>
      <c r="F644" s="123">
        <v>6</v>
      </c>
      <c r="G644" s="123">
        <v>3</v>
      </c>
      <c r="H644" s="123"/>
      <c r="I644" s="18">
        <v>16</v>
      </c>
    </row>
    <row r="645" spans="2:9" x14ac:dyDescent="0.2">
      <c r="B645" s="8"/>
      <c r="C645" s="214" t="s">
        <v>84</v>
      </c>
      <c r="D645" s="214"/>
      <c r="E645" s="123"/>
      <c r="F645" s="123"/>
      <c r="G645" s="122"/>
      <c r="H645" s="123"/>
      <c r="I645" s="123"/>
    </row>
    <row r="646" spans="2:9" x14ac:dyDescent="0.2">
      <c r="B646" s="8"/>
      <c r="C646" s="214" t="s">
        <v>85</v>
      </c>
      <c r="D646" s="214"/>
      <c r="E646" s="123"/>
      <c r="F646" s="123"/>
      <c r="G646" s="122"/>
      <c r="H646" s="123"/>
      <c r="I646" s="123"/>
    </row>
    <row r="647" spans="2:9" x14ac:dyDescent="0.2">
      <c r="B647" s="8"/>
      <c r="C647" s="214" t="s">
        <v>86</v>
      </c>
      <c r="D647" s="214"/>
      <c r="E647" s="123"/>
      <c r="F647" s="123"/>
      <c r="G647" s="122"/>
      <c r="H647" s="123"/>
      <c r="I647" s="123"/>
    </row>
    <row r="648" spans="2:9" x14ac:dyDescent="0.2">
      <c r="B648" s="8"/>
      <c r="C648" s="214" t="s">
        <v>87</v>
      </c>
      <c r="D648" s="214"/>
      <c r="E648" s="123"/>
      <c r="F648" s="123"/>
      <c r="G648" s="122"/>
      <c r="H648" s="123"/>
      <c r="I648" s="123"/>
    </row>
    <row r="649" spans="2:9" x14ac:dyDescent="0.2">
      <c r="B649" s="8"/>
      <c r="C649" s="214" t="s">
        <v>70</v>
      </c>
      <c r="D649" s="214"/>
      <c r="E649" s="123"/>
      <c r="F649" s="123"/>
      <c r="G649" s="122"/>
      <c r="H649" s="123"/>
      <c r="I649" s="123"/>
    </row>
    <row r="650" spans="2:9" x14ac:dyDescent="0.2">
      <c r="B650" s="8"/>
      <c r="C650" s="214" t="s">
        <v>88</v>
      </c>
      <c r="D650" s="214"/>
      <c r="E650" s="123"/>
      <c r="F650" s="123"/>
      <c r="G650" s="122"/>
      <c r="H650" s="123"/>
      <c r="I650" s="123"/>
    </row>
    <row r="651" spans="2:9" x14ac:dyDescent="0.2">
      <c r="B651" s="8"/>
      <c r="C651" s="214" t="s">
        <v>41</v>
      </c>
      <c r="D651" s="214"/>
      <c r="E651" s="123"/>
      <c r="F651" s="123">
        <v>1</v>
      </c>
      <c r="G651" s="122"/>
      <c r="H651" s="123"/>
      <c r="I651" s="123">
        <v>1</v>
      </c>
    </row>
    <row r="652" spans="2:9" x14ac:dyDescent="0.2">
      <c r="B652" s="232" t="s">
        <v>528</v>
      </c>
      <c r="C652" s="232"/>
      <c r="D652" s="232"/>
      <c r="E652" s="232"/>
      <c r="F652" s="232"/>
      <c r="G652" s="232"/>
      <c r="H652" s="232"/>
      <c r="I652" s="232"/>
    </row>
    <row r="653" spans="2:9" x14ac:dyDescent="0.2">
      <c r="B653" s="8"/>
      <c r="C653" s="214" t="s">
        <v>89</v>
      </c>
      <c r="D653" s="214"/>
      <c r="E653" s="123">
        <v>1</v>
      </c>
      <c r="F653" s="123">
        <v>3</v>
      </c>
      <c r="G653" s="123">
        <v>3</v>
      </c>
      <c r="H653" s="123">
        <v>1</v>
      </c>
      <c r="I653" s="123">
        <v>8</v>
      </c>
    </row>
    <row r="654" spans="2:9" x14ac:dyDescent="0.2">
      <c r="B654" s="8"/>
      <c r="C654" s="214" t="s">
        <v>90</v>
      </c>
      <c r="D654" s="214"/>
      <c r="E654" s="123">
        <v>17</v>
      </c>
      <c r="F654" s="123">
        <v>14</v>
      </c>
      <c r="G654" s="123">
        <v>9</v>
      </c>
      <c r="H654" s="123">
        <v>10</v>
      </c>
      <c r="I654" s="123">
        <v>50</v>
      </c>
    </row>
    <row r="655" spans="2:9" x14ac:dyDescent="0.2">
      <c r="B655" s="8"/>
      <c r="C655" s="214" t="s">
        <v>23</v>
      </c>
      <c r="D655" s="214"/>
      <c r="E655" s="123"/>
      <c r="F655" s="123"/>
      <c r="G655" s="123"/>
      <c r="H655" s="123"/>
      <c r="I655" s="123"/>
    </row>
    <row r="656" spans="2:9" ht="25.5" customHeight="1" x14ac:dyDescent="0.2">
      <c r="B656" s="8"/>
      <c r="C656" s="214" t="s">
        <v>70</v>
      </c>
      <c r="D656" s="214"/>
      <c r="E656" s="123"/>
      <c r="F656" s="123"/>
      <c r="G656" s="122"/>
      <c r="H656" s="123"/>
      <c r="I656" s="123"/>
    </row>
    <row r="657" spans="2:9" x14ac:dyDescent="0.2">
      <c r="B657" s="8"/>
      <c r="C657" s="214" t="s">
        <v>41</v>
      </c>
      <c r="D657" s="214"/>
      <c r="E657" s="123"/>
      <c r="F657" s="123"/>
      <c r="G657" s="122"/>
      <c r="H657" s="123"/>
      <c r="I657" s="123"/>
    </row>
    <row r="658" spans="2:9" x14ac:dyDescent="0.2">
      <c r="B658" s="237" t="s">
        <v>91</v>
      </c>
      <c r="C658" s="238"/>
      <c r="D658" s="238"/>
      <c r="E658" s="238"/>
      <c r="F658" s="238"/>
      <c r="G658" s="238"/>
      <c r="H658" s="238"/>
      <c r="I658" s="238"/>
    </row>
    <row r="659" spans="2:9" x14ac:dyDescent="0.2">
      <c r="B659" s="232" t="s">
        <v>529</v>
      </c>
      <c r="C659" s="232"/>
      <c r="D659" s="232"/>
      <c r="E659" s="232"/>
      <c r="F659" s="232"/>
      <c r="G659" s="232"/>
      <c r="H659" s="232"/>
      <c r="I659" s="232"/>
    </row>
    <row r="660" spans="2:9" x14ac:dyDescent="0.2">
      <c r="B660" s="126"/>
      <c r="C660" s="230" t="s">
        <v>92</v>
      </c>
      <c r="D660" s="414"/>
      <c r="E660" s="126"/>
      <c r="F660" s="126"/>
      <c r="G660" s="126"/>
      <c r="H660" s="126"/>
      <c r="I660" s="126"/>
    </row>
    <row r="661" spans="2:9" x14ac:dyDescent="0.2">
      <c r="B661" s="126"/>
      <c r="C661" s="230" t="s">
        <v>93</v>
      </c>
      <c r="D661" s="231"/>
      <c r="E661" s="126"/>
      <c r="F661" s="126"/>
      <c r="G661" s="126"/>
      <c r="H661" s="126"/>
      <c r="I661" s="126"/>
    </row>
    <row r="662" spans="2:9" x14ac:dyDescent="0.2">
      <c r="B662" s="8"/>
      <c r="C662" s="214" t="s">
        <v>94</v>
      </c>
      <c r="D662" s="214"/>
      <c r="E662" s="123"/>
      <c r="F662" s="123">
        <v>2</v>
      </c>
      <c r="G662" s="123">
        <v>3</v>
      </c>
      <c r="H662" s="123"/>
      <c r="I662" s="123">
        <v>5</v>
      </c>
    </row>
    <row r="663" spans="2:9" x14ac:dyDescent="0.2">
      <c r="B663" s="8"/>
      <c r="C663" s="214" t="s">
        <v>95</v>
      </c>
      <c r="D663" s="214"/>
      <c r="E663" s="123"/>
      <c r="F663" s="123"/>
      <c r="G663" s="123"/>
      <c r="H663" s="123"/>
      <c r="I663" s="123"/>
    </row>
    <row r="664" spans="2:9" x14ac:dyDescent="0.2">
      <c r="B664" s="8"/>
      <c r="C664" s="214" t="s">
        <v>96</v>
      </c>
      <c r="D664" s="214"/>
      <c r="E664" s="123"/>
      <c r="F664" s="123">
        <v>1</v>
      </c>
      <c r="G664" s="123"/>
      <c r="H664" s="123">
        <v>1</v>
      </c>
      <c r="I664" s="123">
        <v>2</v>
      </c>
    </row>
    <row r="665" spans="2:9" x14ac:dyDescent="0.2">
      <c r="B665" s="8"/>
      <c r="C665" s="214" t="s">
        <v>97</v>
      </c>
      <c r="D665" s="214"/>
      <c r="E665" s="123"/>
      <c r="F665" s="123"/>
      <c r="G665" s="123"/>
      <c r="H665" s="123"/>
      <c r="I665" s="123"/>
    </row>
    <row r="666" spans="2:9" x14ac:dyDescent="0.2">
      <c r="B666" s="8"/>
      <c r="C666" s="214" t="s">
        <v>98</v>
      </c>
      <c r="D666" s="214"/>
      <c r="E666" s="123"/>
      <c r="F666" s="123"/>
      <c r="G666" s="123"/>
      <c r="H666" s="123"/>
      <c r="I666" s="123"/>
    </row>
    <row r="667" spans="2:9" x14ac:dyDescent="0.2">
      <c r="B667" s="8"/>
      <c r="C667" s="214" t="s">
        <v>99</v>
      </c>
      <c r="D667" s="214"/>
      <c r="E667" s="123">
        <v>1</v>
      </c>
      <c r="F667" s="123"/>
      <c r="G667" s="123"/>
      <c r="H667" s="123"/>
      <c r="I667" s="123">
        <v>1</v>
      </c>
    </row>
    <row r="668" spans="2:9" x14ac:dyDescent="0.2">
      <c r="B668" s="8"/>
      <c r="C668" s="214" t="s">
        <v>100</v>
      </c>
      <c r="D668" s="214"/>
      <c r="E668" s="123"/>
      <c r="F668" s="123">
        <v>1</v>
      </c>
      <c r="G668" s="123"/>
      <c r="H668" s="123"/>
      <c r="I668" s="123">
        <v>1</v>
      </c>
    </row>
    <row r="669" spans="2:9" x14ac:dyDescent="0.2">
      <c r="B669" s="8"/>
      <c r="C669" s="214" t="s">
        <v>101</v>
      </c>
      <c r="D669" s="214"/>
      <c r="E669" s="123"/>
      <c r="F669" s="123">
        <v>2</v>
      </c>
      <c r="G669" s="123">
        <v>2</v>
      </c>
      <c r="H669" s="123"/>
      <c r="I669" s="123">
        <v>4</v>
      </c>
    </row>
    <row r="670" spans="2:9" x14ac:dyDescent="0.2">
      <c r="B670" s="8"/>
      <c r="C670" s="214" t="s">
        <v>102</v>
      </c>
      <c r="D670" s="214"/>
      <c r="E670" s="123"/>
      <c r="F670" s="123"/>
      <c r="G670" s="123"/>
      <c r="H670" s="123"/>
      <c r="I670" s="123"/>
    </row>
    <row r="671" spans="2:9" x14ac:dyDescent="0.2">
      <c r="B671" s="8"/>
      <c r="C671" s="214" t="s">
        <v>103</v>
      </c>
      <c r="D671" s="214"/>
      <c r="E671" s="123">
        <v>7</v>
      </c>
      <c r="F671" s="123">
        <v>7</v>
      </c>
      <c r="G671" s="123">
        <v>5</v>
      </c>
      <c r="H671" s="123">
        <v>4</v>
      </c>
      <c r="I671" s="123">
        <v>23</v>
      </c>
    </row>
    <row r="672" spans="2:9" x14ac:dyDescent="0.2">
      <c r="B672" s="8"/>
      <c r="C672" s="214" t="s">
        <v>104</v>
      </c>
      <c r="D672" s="214"/>
      <c r="E672" s="123"/>
      <c r="F672" s="123"/>
      <c r="G672" s="123"/>
      <c r="H672" s="123">
        <v>1</v>
      </c>
      <c r="I672" s="123">
        <v>1</v>
      </c>
    </row>
    <row r="673" spans="2:9" x14ac:dyDescent="0.2">
      <c r="B673" s="8"/>
      <c r="C673" s="214" t="s">
        <v>105</v>
      </c>
      <c r="D673" s="214"/>
      <c r="E673" s="123">
        <v>5</v>
      </c>
      <c r="F673" s="123"/>
      <c r="G673" s="123"/>
      <c r="H673" s="123"/>
      <c r="I673" s="123">
        <v>5</v>
      </c>
    </row>
    <row r="674" spans="2:9" x14ac:dyDescent="0.2">
      <c r="B674" s="8"/>
      <c r="C674" s="344" t="s">
        <v>532</v>
      </c>
      <c r="D674" s="344"/>
      <c r="E674" s="123"/>
      <c r="F674" s="123"/>
      <c r="G674" s="123"/>
      <c r="H674" s="123"/>
      <c r="I674" s="123"/>
    </row>
    <row r="675" spans="2:9" x14ac:dyDescent="0.2">
      <c r="B675" s="8"/>
      <c r="C675" s="344" t="s">
        <v>106</v>
      </c>
      <c r="D675" s="344"/>
      <c r="E675" s="123">
        <v>5</v>
      </c>
      <c r="F675" s="123">
        <v>3</v>
      </c>
      <c r="G675" s="123">
        <v>7</v>
      </c>
      <c r="H675" s="123">
        <v>5</v>
      </c>
      <c r="I675" s="123">
        <v>20</v>
      </c>
    </row>
    <row r="676" spans="2:9" x14ac:dyDescent="0.2">
      <c r="B676" s="8"/>
      <c r="C676" s="344" t="s">
        <v>23</v>
      </c>
      <c r="D676" s="344"/>
      <c r="E676" s="123"/>
      <c r="F676" s="123">
        <v>1</v>
      </c>
      <c r="G676" s="122"/>
      <c r="H676" s="123"/>
      <c r="I676" s="123">
        <v>1</v>
      </c>
    </row>
    <row r="677" spans="2:9" x14ac:dyDescent="0.2">
      <c r="B677" s="8"/>
      <c r="C677" s="344" t="s">
        <v>41</v>
      </c>
      <c r="D677" s="344"/>
      <c r="E677" s="123"/>
      <c r="F677" s="123"/>
      <c r="G677" s="122"/>
      <c r="H677" s="123"/>
      <c r="I677" s="123"/>
    </row>
    <row r="678" spans="2:9" x14ac:dyDescent="0.2">
      <c r="B678" s="345" t="s">
        <v>539</v>
      </c>
      <c r="C678" s="346"/>
      <c r="D678" s="346"/>
      <c r="E678" s="346"/>
      <c r="F678" s="346"/>
      <c r="G678" s="346"/>
      <c r="H678" s="346"/>
      <c r="I678" s="346"/>
    </row>
    <row r="679" spans="2:9" x14ac:dyDescent="0.2">
      <c r="B679" s="232" t="s">
        <v>222</v>
      </c>
      <c r="C679" s="232"/>
      <c r="D679" s="232"/>
      <c r="E679" s="232"/>
      <c r="F679" s="232"/>
      <c r="G679" s="232"/>
      <c r="H679" s="232"/>
      <c r="I679" s="232"/>
    </row>
    <row r="680" spans="2:9" x14ac:dyDescent="0.2">
      <c r="B680" s="127"/>
      <c r="C680" s="230" t="s">
        <v>223</v>
      </c>
      <c r="D680" s="231"/>
      <c r="E680" s="16">
        <v>3</v>
      </c>
      <c r="F680" s="16">
        <v>6</v>
      </c>
      <c r="G680" s="16"/>
      <c r="H680" s="16">
        <v>6</v>
      </c>
      <c r="I680" s="16">
        <v>15</v>
      </c>
    </row>
    <row r="681" spans="2:9" x14ac:dyDescent="0.2">
      <c r="B681" s="127"/>
      <c r="C681" s="230" t="s">
        <v>224</v>
      </c>
      <c r="D681" s="231"/>
      <c r="E681" s="16"/>
      <c r="F681" s="16"/>
      <c r="G681" s="16">
        <v>6</v>
      </c>
      <c r="H681" s="16">
        <v>2</v>
      </c>
      <c r="I681" s="16">
        <v>8</v>
      </c>
    </row>
    <row r="682" spans="2:9" x14ac:dyDescent="0.2">
      <c r="B682" s="127"/>
      <c r="C682" s="230" t="s">
        <v>225</v>
      </c>
      <c r="D682" s="231"/>
      <c r="E682" s="16"/>
      <c r="F682" s="16"/>
      <c r="G682" s="16"/>
      <c r="H682" s="16"/>
      <c r="I682" s="16"/>
    </row>
    <row r="683" spans="2:9" x14ac:dyDescent="0.2">
      <c r="B683" s="127"/>
      <c r="C683" s="230" t="s">
        <v>226</v>
      </c>
      <c r="D683" s="231"/>
      <c r="E683" s="16">
        <v>2</v>
      </c>
      <c r="F683" s="16"/>
      <c r="G683" s="16"/>
      <c r="H683" s="16"/>
      <c r="I683" s="16">
        <v>2</v>
      </c>
    </row>
    <row r="684" spans="2:9" x14ac:dyDescent="0.2">
      <c r="B684" s="127"/>
      <c r="C684" s="230" t="s">
        <v>227</v>
      </c>
      <c r="D684" s="231"/>
      <c r="E684" s="16"/>
      <c r="F684" s="16"/>
      <c r="G684" s="16"/>
      <c r="H684" s="16"/>
      <c r="I684" s="16"/>
    </row>
    <row r="685" spans="2:9" x14ac:dyDescent="0.2">
      <c r="B685" s="127"/>
      <c r="C685" s="230" t="s">
        <v>228</v>
      </c>
      <c r="D685" s="231"/>
      <c r="E685" s="16"/>
      <c r="F685" s="16"/>
      <c r="G685" s="16"/>
      <c r="H685" s="16"/>
      <c r="I685" s="16"/>
    </row>
    <row r="686" spans="2:9" x14ac:dyDescent="0.2">
      <c r="B686" s="127"/>
      <c r="C686" s="230" t="s">
        <v>229</v>
      </c>
      <c r="D686" s="231"/>
      <c r="E686" s="16"/>
      <c r="F686" s="16"/>
      <c r="G686" s="16"/>
      <c r="H686" s="16"/>
      <c r="I686" s="16"/>
    </row>
    <row r="687" spans="2:9" x14ac:dyDescent="0.2">
      <c r="B687" s="127"/>
      <c r="C687" s="230" t="s">
        <v>230</v>
      </c>
      <c r="D687" s="231"/>
      <c r="E687" s="16"/>
      <c r="F687" s="16">
        <v>1</v>
      </c>
      <c r="G687" s="16"/>
      <c r="H687" s="16"/>
      <c r="I687" s="16">
        <v>1</v>
      </c>
    </row>
    <row r="688" spans="2:9" x14ac:dyDescent="0.2">
      <c r="B688" s="127"/>
      <c r="C688" s="230" t="s">
        <v>231</v>
      </c>
      <c r="D688" s="231"/>
      <c r="E688" s="16"/>
      <c r="F688" s="16">
        <v>4</v>
      </c>
      <c r="G688" s="16"/>
      <c r="H688" s="16"/>
      <c r="I688" s="16">
        <v>4</v>
      </c>
    </row>
    <row r="689" spans="2:9" x14ac:dyDescent="0.2">
      <c r="B689" s="127"/>
      <c r="C689" s="230" t="s">
        <v>232</v>
      </c>
      <c r="D689" s="231"/>
      <c r="E689" s="16">
        <v>8</v>
      </c>
      <c r="F689" s="16"/>
      <c r="G689" s="16"/>
      <c r="H689" s="16">
        <v>2</v>
      </c>
      <c r="I689" s="16">
        <v>10</v>
      </c>
    </row>
    <row r="690" spans="2:9" x14ac:dyDescent="0.2">
      <c r="B690" s="127"/>
      <c r="C690" s="230" t="s">
        <v>233</v>
      </c>
      <c r="D690" s="231"/>
      <c r="E690" s="16"/>
      <c r="F690" s="16"/>
      <c r="G690" s="16"/>
      <c r="H690" s="16"/>
      <c r="I690" s="16"/>
    </row>
    <row r="691" spans="2:9" x14ac:dyDescent="0.2">
      <c r="B691" s="127"/>
      <c r="C691" s="230" t="s">
        <v>234</v>
      </c>
      <c r="D691" s="231"/>
      <c r="E691" s="16"/>
      <c r="F691" s="16"/>
      <c r="G691" s="16"/>
      <c r="H691" s="16"/>
      <c r="I691" s="16"/>
    </row>
    <row r="692" spans="2:9" x14ac:dyDescent="0.2">
      <c r="B692" s="127"/>
      <c r="C692" s="230" t="s">
        <v>235</v>
      </c>
      <c r="D692" s="231"/>
      <c r="E692" s="16">
        <v>4</v>
      </c>
      <c r="F692" s="16">
        <v>2</v>
      </c>
      <c r="G692" s="16">
        <v>3</v>
      </c>
      <c r="H692" s="16"/>
      <c r="I692" s="16">
        <v>9</v>
      </c>
    </row>
    <row r="693" spans="2:9" ht="25.5" x14ac:dyDescent="0.2">
      <c r="B693" s="127"/>
      <c r="C693" s="230" t="s">
        <v>236</v>
      </c>
      <c r="D693" s="231"/>
      <c r="E693" s="16">
        <v>1</v>
      </c>
      <c r="F693" s="16">
        <v>4</v>
      </c>
      <c r="G693" s="16"/>
      <c r="H693" s="16" t="s">
        <v>241</v>
      </c>
      <c r="I693" s="16">
        <v>10</v>
      </c>
    </row>
    <row r="694" spans="2:9" x14ac:dyDescent="0.2">
      <c r="B694" s="184" t="s">
        <v>107</v>
      </c>
      <c r="C694" s="404"/>
      <c r="D694" s="404"/>
      <c r="E694" s="404"/>
      <c r="F694" s="404"/>
      <c r="G694" s="404"/>
      <c r="H694" s="404"/>
      <c r="I694" s="404"/>
    </row>
    <row r="695" spans="2:9" x14ac:dyDescent="0.2">
      <c r="B695" s="232" t="s">
        <v>533</v>
      </c>
      <c r="C695" s="232"/>
      <c r="D695" s="232"/>
      <c r="E695" s="232"/>
      <c r="F695" s="232"/>
      <c r="G695" s="232"/>
      <c r="H695" s="232"/>
      <c r="I695" s="232"/>
    </row>
    <row r="696" spans="2:9" x14ac:dyDescent="0.2">
      <c r="B696" s="126"/>
      <c r="C696" s="212" t="s">
        <v>108</v>
      </c>
      <c r="D696" s="415"/>
      <c r="E696" s="126"/>
      <c r="F696" s="126"/>
      <c r="G696" s="126"/>
      <c r="H696" s="126"/>
      <c r="I696" s="126"/>
    </row>
    <row r="697" spans="2:9" ht="24.75" customHeight="1" x14ac:dyDescent="0.2">
      <c r="B697" s="126"/>
      <c r="C697" s="230" t="s">
        <v>109</v>
      </c>
      <c r="D697" s="414"/>
      <c r="E697" s="16"/>
      <c r="F697" s="16">
        <v>2</v>
      </c>
      <c r="G697" s="16">
        <v>3</v>
      </c>
      <c r="H697" s="16">
        <v>1</v>
      </c>
      <c r="I697" s="16">
        <v>6</v>
      </c>
    </row>
    <row r="698" spans="2:9" x14ac:dyDescent="0.2">
      <c r="B698" s="126"/>
      <c r="C698" s="230" t="s">
        <v>110</v>
      </c>
      <c r="D698" s="231"/>
      <c r="E698" s="16">
        <v>18</v>
      </c>
      <c r="F698" s="16">
        <v>15</v>
      </c>
      <c r="G698" s="16"/>
      <c r="H698" s="16">
        <v>10</v>
      </c>
      <c r="I698" s="16">
        <v>43</v>
      </c>
    </row>
    <row r="699" spans="2:9" x14ac:dyDescent="0.2">
      <c r="B699" s="14"/>
      <c r="C699" s="230" t="s">
        <v>111</v>
      </c>
      <c r="D699" s="231"/>
      <c r="E699" s="14"/>
      <c r="F699" s="14"/>
      <c r="G699" s="14"/>
      <c r="H699" s="14"/>
      <c r="I699" s="14"/>
    </row>
    <row r="700" spans="2:9" x14ac:dyDescent="0.2">
      <c r="B700" s="184" t="s">
        <v>112</v>
      </c>
      <c r="C700" s="404"/>
      <c r="D700" s="404"/>
      <c r="E700" s="404"/>
      <c r="F700" s="404"/>
      <c r="G700" s="404"/>
      <c r="H700" s="404"/>
      <c r="I700" s="404"/>
    </row>
    <row r="701" spans="2:9" x14ac:dyDescent="0.2">
      <c r="B701" s="229" t="s">
        <v>113</v>
      </c>
      <c r="C701" s="229"/>
      <c r="D701" s="229"/>
      <c r="E701" s="229"/>
      <c r="F701" s="229"/>
      <c r="G701" s="229"/>
      <c r="H701" s="229"/>
      <c r="I701" s="229"/>
    </row>
    <row r="702" spans="2:9" x14ac:dyDescent="0.2">
      <c r="B702" s="8"/>
      <c r="C702" s="236" t="s">
        <v>114</v>
      </c>
      <c r="D702" s="236"/>
      <c r="E702" s="123"/>
      <c r="F702" s="123"/>
      <c r="G702" s="122"/>
      <c r="H702" s="123"/>
      <c r="I702" s="123"/>
    </row>
    <row r="703" spans="2:9" x14ac:dyDescent="0.2">
      <c r="B703" s="229" t="s">
        <v>116</v>
      </c>
      <c r="C703" s="229"/>
      <c r="D703" s="229"/>
      <c r="E703" s="229"/>
      <c r="F703" s="229"/>
      <c r="G703" s="229"/>
      <c r="H703" s="229"/>
      <c r="I703" s="229"/>
    </row>
    <row r="704" spans="2:9" x14ac:dyDescent="0.2">
      <c r="B704" s="8"/>
      <c r="C704" s="230" t="s">
        <v>117</v>
      </c>
      <c r="D704" s="231"/>
      <c r="E704" s="123"/>
      <c r="F704" s="123"/>
      <c r="G704" s="122"/>
      <c r="H704" s="123"/>
      <c r="I704" s="123"/>
    </row>
    <row r="705" spans="2:9" x14ac:dyDescent="0.2">
      <c r="B705" s="229" t="s">
        <v>118</v>
      </c>
      <c r="C705" s="229"/>
      <c r="D705" s="229"/>
      <c r="E705" s="229"/>
      <c r="F705" s="229"/>
      <c r="G705" s="229"/>
      <c r="H705" s="229"/>
      <c r="I705" s="229"/>
    </row>
    <row r="706" spans="2:9" x14ac:dyDescent="0.2">
      <c r="B706" s="8"/>
      <c r="C706" s="219" t="s">
        <v>119</v>
      </c>
      <c r="D706" s="219"/>
      <c r="E706" s="123"/>
      <c r="F706" s="123"/>
      <c r="G706" s="122"/>
      <c r="H706" s="123"/>
      <c r="I706" s="123"/>
    </row>
    <row r="707" spans="2:9" x14ac:dyDescent="0.2">
      <c r="B707" s="8"/>
      <c r="C707" s="219" t="s">
        <v>120</v>
      </c>
      <c r="D707" s="219"/>
      <c r="E707" s="123"/>
      <c r="F707" s="123"/>
      <c r="G707" s="122"/>
      <c r="H707" s="123"/>
      <c r="I707" s="123"/>
    </row>
    <row r="708" spans="2:9" x14ac:dyDescent="0.2">
      <c r="B708" s="8"/>
      <c r="C708" s="219" t="s">
        <v>121</v>
      </c>
      <c r="D708" s="219"/>
      <c r="E708" s="123"/>
      <c r="F708" s="123"/>
      <c r="G708" s="122"/>
      <c r="H708" s="123"/>
      <c r="I708" s="123"/>
    </row>
    <row r="709" spans="2:9" x14ac:dyDescent="0.2">
      <c r="B709" s="8"/>
      <c r="C709" s="219" t="s">
        <v>122</v>
      </c>
      <c r="D709" s="219"/>
      <c r="E709" s="123"/>
      <c r="F709" s="123"/>
      <c r="G709" s="122"/>
      <c r="H709" s="123"/>
      <c r="I709" s="123"/>
    </row>
    <row r="710" spans="2:9" x14ac:dyDescent="0.2">
      <c r="B710" s="8"/>
      <c r="C710" s="219" t="s">
        <v>123</v>
      </c>
      <c r="D710" s="219"/>
      <c r="E710" s="123"/>
      <c r="F710" s="123"/>
      <c r="G710" s="122"/>
      <c r="H710" s="123"/>
      <c r="I710" s="123"/>
    </row>
    <row r="711" spans="2:9" x14ac:dyDescent="0.2">
      <c r="B711" s="8"/>
      <c r="C711" s="219" t="s">
        <v>124</v>
      </c>
      <c r="D711" s="219"/>
      <c r="E711" s="123"/>
      <c r="F711" s="123"/>
      <c r="G711" s="122"/>
      <c r="H711" s="123"/>
      <c r="I711" s="123"/>
    </row>
    <row r="712" spans="2:9" x14ac:dyDescent="0.2">
      <c r="B712" s="8"/>
      <c r="C712" s="219" t="s">
        <v>125</v>
      </c>
      <c r="D712" s="219"/>
      <c r="E712" s="123"/>
      <c r="F712" s="123"/>
      <c r="G712" s="122"/>
      <c r="H712" s="123"/>
      <c r="I712" s="123"/>
    </row>
    <row r="713" spans="2:9" x14ac:dyDescent="0.2">
      <c r="B713" s="8"/>
      <c r="C713" s="219" t="s">
        <v>126</v>
      </c>
      <c r="D713" s="219"/>
      <c r="E713" s="123"/>
      <c r="F713" s="123"/>
      <c r="G713" s="122"/>
      <c r="H713" s="123"/>
      <c r="I713" s="123"/>
    </row>
    <row r="714" spans="2:9" x14ac:dyDescent="0.2">
      <c r="B714" s="8"/>
      <c r="C714" s="219" t="s">
        <v>54</v>
      </c>
      <c r="D714" s="219"/>
      <c r="E714" s="123"/>
      <c r="F714" s="123"/>
      <c r="G714" s="122"/>
      <c r="H714" s="123"/>
      <c r="I714" s="123"/>
    </row>
    <row r="715" spans="2:9" x14ac:dyDescent="0.2">
      <c r="B715" s="8"/>
      <c r="C715" s="219" t="s">
        <v>127</v>
      </c>
      <c r="D715" s="219"/>
      <c r="E715" s="123"/>
      <c r="F715" s="123"/>
      <c r="G715" s="122"/>
      <c r="H715" s="123"/>
      <c r="I715" s="123"/>
    </row>
    <row r="716" spans="2:9" x14ac:dyDescent="0.2">
      <c r="B716" s="8"/>
      <c r="C716" s="219" t="s">
        <v>128</v>
      </c>
      <c r="D716" s="219"/>
      <c r="E716" s="123"/>
      <c r="F716" s="123"/>
      <c r="G716" s="122"/>
      <c r="H716" s="123"/>
      <c r="I716" s="123"/>
    </row>
    <row r="717" spans="2:9" x14ac:dyDescent="0.2">
      <c r="B717" s="8"/>
      <c r="C717" s="219" t="s">
        <v>129</v>
      </c>
      <c r="D717" s="219"/>
      <c r="E717" s="123"/>
      <c r="F717" s="123"/>
      <c r="G717" s="122"/>
      <c r="H717" s="123"/>
      <c r="I717" s="123"/>
    </row>
    <row r="718" spans="2:9" x14ac:dyDescent="0.2">
      <c r="B718" s="8"/>
      <c r="C718" s="219" t="s">
        <v>130</v>
      </c>
      <c r="D718" s="219"/>
      <c r="E718" s="123"/>
      <c r="F718" s="123"/>
      <c r="G718" s="122"/>
      <c r="H718" s="123"/>
      <c r="I718" s="123"/>
    </row>
    <row r="719" spans="2:9" x14ac:dyDescent="0.2">
      <c r="B719" s="8"/>
      <c r="C719" s="219" t="s">
        <v>131</v>
      </c>
      <c r="D719" s="219"/>
      <c r="E719" s="123"/>
      <c r="F719" s="123"/>
      <c r="G719" s="122"/>
      <c r="H719" s="123"/>
      <c r="I719" s="123"/>
    </row>
    <row r="720" spans="2:9" x14ac:dyDescent="0.2">
      <c r="B720" s="8"/>
      <c r="C720" s="219" t="s">
        <v>132</v>
      </c>
      <c r="D720" s="219"/>
      <c r="E720" s="123"/>
      <c r="F720" s="123"/>
      <c r="G720" s="122"/>
      <c r="H720" s="123"/>
      <c r="I720" s="123"/>
    </row>
    <row r="721" spans="2:9" x14ac:dyDescent="0.2">
      <c r="B721" s="8"/>
      <c r="C721" s="219" t="s">
        <v>133</v>
      </c>
      <c r="D721" s="219"/>
      <c r="E721" s="123"/>
      <c r="F721" s="123"/>
      <c r="G721" s="122"/>
      <c r="H721" s="123"/>
      <c r="I721" s="123"/>
    </row>
    <row r="722" spans="2:9" x14ac:dyDescent="0.2">
      <c r="B722" s="8"/>
      <c r="C722" s="219" t="s">
        <v>134</v>
      </c>
      <c r="D722" s="219"/>
      <c r="E722" s="123"/>
      <c r="F722" s="123"/>
      <c r="G722" s="122"/>
      <c r="H722" s="123"/>
      <c r="I722" s="123"/>
    </row>
    <row r="723" spans="2:9" x14ac:dyDescent="0.2">
      <c r="B723" s="8"/>
      <c r="C723" s="219" t="s">
        <v>135</v>
      </c>
      <c r="D723" s="219"/>
      <c r="E723" s="123"/>
      <c r="F723" s="123"/>
      <c r="G723" s="122"/>
      <c r="H723" s="123"/>
      <c r="I723" s="123"/>
    </row>
    <row r="724" spans="2:9" x14ac:dyDescent="0.2">
      <c r="B724" s="184" t="s">
        <v>137</v>
      </c>
      <c r="C724" s="404"/>
      <c r="D724" s="404"/>
      <c r="E724" s="404"/>
      <c r="F724" s="404"/>
      <c r="G724" s="404"/>
      <c r="H724" s="404"/>
      <c r="I724" s="404"/>
    </row>
    <row r="725" spans="2:9" x14ac:dyDescent="0.2">
      <c r="B725" s="102"/>
      <c r="C725" s="409" t="s">
        <v>138</v>
      </c>
      <c r="D725" s="410"/>
      <c r="E725" s="410"/>
      <c r="F725" s="410"/>
      <c r="G725" s="410"/>
      <c r="H725" s="410"/>
      <c r="I725" s="411"/>
    </row>
    <row r="726" spans="2:9" x14ac:dyDescent="0.2">
      <c r="B726" s="103"/>
      <c r="C726" s="222" t="s">
        <v>139</v>
      </c>
      <c r="D726" s="223"/>
      <c r="E726" s="128"/>
      <c r="F726" s="128"/>
      <c r="G726" s="128"/>
      <c r="H726" s="129"/>
      <c r="I726" s="130"/>
    </row>
    <row r="727" spans="2:9" x14ac:dyDescent="0.2">
      <c r="B727" s="102"/>
      <c r="C727" s="219" t="s">
        <v>140</v>
      </c>
      <c r="D727" s="219"/>
      <c r="E727" s="131"/>
      <c r="F727" s="132"/>
      <c r="G727" s="133"/>
      <c r="H727" s="130"/>
      <c r="I727" s="130"/>
    </row>
    <row r="728" spans="2:9" x14ac:dyDescent="0.2">
      <c r="B728" s="102"/>
      <c r="C728" s="409" t="s">
        <v>534</v>
      </c>
      <c r="D728" s="410"/>
      <c r="E728" s="410"/>
      <c r="F728" s="410"/>
      <c r="G728" s="410"/>
      <c r="H728" s="410"/>
      <c r="I728" s="411"/>
    </row>
    <row r="729" spans="2:9" x14ac:dyDescent="0.2">
      <c r="B729" s="102"/>
      <c r="C729" s="218" t="s">
        <v>141</v>
      </c>
      <c r="D729" s="218"/>
      <c r="E729" s="122"/>
      <c r="F729" s="134"/>
      <c r="G729" s="134"/>
      <c r="H729" s="130"/>
      <c r="I729" s="130"/>
    </row>
    <row r="730" spans="2:9" x14ac:dyDescent="0.2">
      <c r="B730" s="102"/>
      <c r="C730" s="218" t="s">
        <v>142</v>
      </c>
      <c r="D730" s="218"/>
      <c r="E730" s="122"/>
      <c r="F730" s="134"/>
      <c r="G730" s="134"/>
      <c r="H730" s="130"/>
      <c r="I730" s="130"/>
    </row>
    <row r="731" spans="2:9" x14ac:dyDescent="0.2">
      <c r="B731" s="102"/>
      <c r="C731" s="218" t="s">
        <v>535</v>
      </c>
      <c r="D731" s="218"/>
      <c r="E731" s="122"/>
      <c r="F731" s="134"/>
      <c r="G731" s="134"/>
      <c r="H731" s="130"/>
      <c r="I731" s="130"/>
    </row>
    <row r="732" spans="2:9" x14ac:dyDescent="0.2">
      <c r="B732" s="409" t="s">
        <v>536</v>
      </c>
      <c r="C732" s="412"/>
      <c r="D732" s="412"/>
      <c r="E732" s="412"/>
      <c r="F732" s="412"/>
      <c r="G732" s="412"/>
      <c r="H732" s="412"/>
      <c r="I732" s="413"/>
    </row>
    <row r="733" spans="2:9" x14ac:dyDescent="0.2">
      <c r="B733" s="16"/>
      <c r="C733" s="275" t="s">
        <v>565</v>
      </c>
      <c r="D733" s="275"/>
      <c r="E733" s="88"/>
      <c r="F733" s="88"/>
      <c r="G733" s="88"/>
      <c r="H733" s="88"/>
      <c r="I733" s="88"/>
    </row>
    <row r="734" spans="2:9" x14ac:dyDescent="0.2">
      <c r="B734" s="102"/>
      <c r="C734" s="409" t="s">
        <v>537</v>
      </c>
      <c r="D734" s="410"/>
      <c r="E734" s="410"/>
      <c r="F734" s="410"/>
      <c r="G734" s="410"/>
      <c r="H734" s="410"/>
      <c r="I734" s="411"/>
    </row>
    <row r="735" spans="2:9" x14ac:dyDescent="0.2">
      <c r="B735" s="102"/>
      <c r="C735" s="218" t="s">
        <v>143</v>
      </c>
      <c r="D735" s="218"/>
      <c r="E735" s="122"/>
      <c r="F735" s="134"/>
      <c r="G735" s="134"/>
      <c r="H735" s="130"/>
      <c r="I735" s="130"/>
    </row>
    <row r="736" spans="2:9" x14ac:dyDescent="0.2">
      <c r="B736" s="102"/>
      <c r="C736" s="218" t="s">
        <v>538</v>
      </c>
      <c r="D736" s="218"/>
      <c r="E736" s="122"/>
      <c r="F736" s="134"/>
      <c r="G736" s="134"/>
      <c r="H736" s="130"/>
      <c r="I736" s="130"/>
    </row>
    <row r="737" spans="2:9" x14ac:dyDescent="0.2">
      <c r="B737" s="102"/>
      <c r="C737" s="218" t="s">
        <v>144</v>
      </c>
      <c r="D737" s="218"/>
      <c r="E737" s="122"/>
      <c r="F737" s="134"/>
      <c r="G737" s="134"/>
      <c r="H737" s="130"/>
      <c r="I737" s="130"/>
    </row>
    <row r="738" spans="2:9" x14ac:dyDescent="0.2">
      <c r="B738" s="102"/>
      <c r="C738" s="409" t="s">
        <v>145</v>
      </c>
      <c r="D738" s="410"/>
      <c r="E738" s="410"/>
      <c r="F738" s="410"/>
      <c r="G738" s="410"/>
      <c r="H738" s="410"/>
      <c r="I738" s="411"/>
    </row>
    <row r="739" spans="2:9" x14ac:dyDescent="0.2">
      <c r="B739" s="102"/>
      <c r="C739" s="400" t="s">
        <v>146</v>
      </c>
      <c r="D739" s="401"/>
      <c r="E739" s="122"/>
      <c r="F739" s="134"/>
      <c r="G739" s="134"/>
      <c r="H739" s="130"/>
      <c r="I739" s="130"/>
    </row>
    <row r="740" spans="2:9" x14ac:dyDescent="0.2">
      <c r="B740" s="102"/>
      <c r="C740" s="400" t="s">
        <v>147</v>
      </c>
      <c r="D740" s="401"/>
      <c r="E740" s="122"/>
      <c r="F740" s="134"/>
      <c r="G740" s="134"/>
      <c r="H740" s="130"/>
      <c r="I740" s="130"/>
    </row>
    <row r="741" spans="2:9" x14ac:dyDescent="0.2">
      <c r="B741" s="102"/>
      <c r="C741" s="400" t="s">
        <v>148</v>
      </c>
      <c r="D741" s="401"/>
      <c r="E741" s="122"/>
      <c r="F741" s="134"/>
      <c r="G741" s="134"/>
      <c r="H741" s="130"/>
      <c r="I741" s="130"/>
    </row>
    <row r="742" spans="2:9" x14ac:dyDescent="0.2">
      <c r="B742" s="102"/>
      <c r="C742" s="400" t="s">
        <v>149</v>
      </c>
      <c r="D742" s="401"/>
      <c r="E742" s="122"/>
      <c r="F742" s="134"/>
      <c r="G742" s="134"/>
      <c r="H742" s="130"/>
      <c r="I742" s="130"/>
    </row>
    <row r="743" spans="2:9" x14ac:dyDescent="0.2">
      <c r="B743" s="102"/>
      <c r="C743" s="400" t="s">
        <v>150</v>
      </c>
      <c r="D743" s="401"/>
      <c r="E743" s="122"/>
      <c r="F743" s="134"/>
      <c r="G743" s="134"/>
      <c r="H743" s="130"/>
      <c r="I743" s="130"/>
    </row>
    <row r="744" spans="2:9" x14ac:dyDescent="0.2">
      <c r="B744" s="102"/>
      <c r="C744" s="400" t="s">
        <v>151</v>
      </c>
      <c r="D744" s="401"/>
      <c r="E744" s="122"/>
      <c r="F744" s="134"/>
      <c r="G744" s="134"/>
      <c r="H744" s="130"/>
      <c r="I744" s="130"/>
    </row>
    <row r="745" spans="2:9" x14ac:dyDescent="0.2">
      <c r="B745" s="102"/>
      <c r="C745" s="400" t="s">
        <v>152</v>
      </c>
      <c r="D745" s="401"/>
      <c r="E745" s="122"/>
      <c r="F745" s="134"/>
      <c r="G745" s="134"/>
      <c r="H745" s="130"/>
      <c r="I745" s="130"/>
    </row>
    <row r="746" spans="2:9" x14ac:dyDescent="0.2">
      <c r="B746" s="102"/>
      <c r="C746" s="400" t="s">
        <v>153</v>
      </c>
      <c r="D746" s="401"/>
      <c r="E746" s="122"/>
      <c r="F746" s="134"/>
      <c r="G746" s="134"/>
      <c r="H746" s="130"/>
      <c r="I746" s="130"/>
    </row>
    <row r="747" spans="2:9" x14ac:dyDescent="0.2">
      <c r="B747" s="102"/>
      <c r="C747" s="400" t="s">
        <v>154</v>
      </c>
      <c r="D747" s="401"/>
      <c r="E747" s="122"/>
      <c r="F747" s="134"/>
      <c r="G747" s="134"/>
      <c r="H747" s="130"/>
      <c r="I747" s="130"/>
    </row>
    <row r="748" spans="2:9" x14ac:dyDescent="0.2">
      <c r="B748" s="102"/>
      <c r="C748" s="400" t="s">
        <v>155</v>
      </c>
      <c r="D748" s="401"/>
      <c r="E748" s="122"/>
      <c r="F748" s="134"/>
      <c r="G748" s="134"/>
      <c r="H748" s="130"/>
      <c r="I748" s="130"/>
    </row>
    <row r="749" spans="2:9" x14ac:dyDescent="0.2">
      <c r="B749" s="102"/>
      <c r="C749" s="400" t="s">
        <v>156</v>
      </c>
      <c r="D749" s="401"/>
      <c r="E749" s="122"/>
      <c r="F749" s="134"/>
      <c r="G749" s="134"/>
      <c r="H749" s="130"/>
      <c r="I749" s="130"/>
    </row>
    <row r="750" spans="2:9" x14ac:dyDescent="0.2">
      <c r="B750" s="102"/>
      <c r="C750" s="400" t="s">
        <v>157</v>
      </c>
      <c r="D750" s="401"/>
      <c r="E750" s="122"/>
      <c r="F750" s="134"/>
      <c r="G750" s="134"/>
      <c r="H750" s="130"/>
      <c r="I750" s="130"/>
    </row>
    <row r="751" spans="2:9" x14ac:dyDescent="0.2">
      <c r="B751" s="102"/>
      <c r="C751" s="400" t="s">
        <v>158</v>
      </c>
      <c r="D751" s="401"/>
      <c r="E751" s="122"/>
      <c r="F751" s="134"/>
      <c r="G751" s="134"/>
      <c r="H751" s="130"/>
      <c r="I751" s="130"/>
    </row>
    <row r="752" spans="2:9" x14ac:dyDescent="0.2">
      <c r="B752" s="102"/>
      <c r="C752" s="400" t="s">
        <v>159</v>
      </c>
      <c r="D752" s="401"/>
      <c r="E752" s="122"/>
      <c r="F752" s="134"/>
      <c r="G752" s="134"/>
      <c r="H752" s="130"/>
      <c r="I752" s="130"/>
    </row>
    <row r="753" spans="2:9" x14ac:dyDescent="0.2">
      <c r="B753" s="102"/>
      <c r="C753" s="400" t="s">
        <v>160</v>
      </c>
      <c r="D753" s="401"/>
      <c r="E753" s="122"/>
      <c r="F753" s="134"/>
      <c r="G753" s="134"/>
      <c r="H753" s="130"/>
      <c r="I753" s="130"/>
    </row>
    <row r="754" spans="2:9" x14ac:dyDescent="0.2">
      <c r="B754" s="102"/>
      <c r="C754" s="402" t="s">
        <v>161</v>
      </c>
      <c r="D754" s="403"/>
      <c r="E754" s="403"/>
      <c r="F754" s="403"/>
      <c r="G754" s="403"/>
      <c r="H754" s="403"/>
      <c r="I754" s="403"/>
    </row>
    <row r="755" spans="2:9" x14ac:dyDescent="0.2">
      <c r="B755" s="102"/>
      <c r="C755" s="400" t="s">
        <v>146</v>
      </c>
      <c r="D755" s="401"/>
      <c r="E755" s="122"/>
      <c r="F755" s="134"/>
      <c r="G755" s="134"/>
      <c r="H755" s="130"/>
      <c r="I755" s="130"/>
    </row>
    <row r="756" spans="2:9" x14ac:dyDescent="0.2">
      <c r="B756" s="102"/>
      <c r="C756" s="400" t="s">
        <v>147</v>
      </c>
      <c r="D756" s="401"/>
      <c r="E756" s="122"/>
      <c r="F756" s="134"/>
      <c r="G756" s="134"/>
      <c r="H756" s="130"/>
      <c r="I756" s="130"/>
    </row>
    <row r="757" spans="2:9" x14ac:dyDescent="0.2">
      <c r="B757" s="102"/>
      <c r="C757" s="400" t="s">
        <v>148</v>
      </c>
      <c r="D757" s="401"/>
      <c r="E757" s="122"/>
      <c r="F757" s="134"/>
      <c r="G757" s="134"/>
      <c r="H757" s="130"/>
      <c r="I757" s="130"/>
    </row>
    <row r="758" spans="2:9" x14ac:dyDescent="0.2">
      <c r="B758" s="102"/>
      <c r="C758" s="400" t="s">
        <v>149</v>
      </c>
      <c r="D758" s="401"/>
      <c r="E758" s="122"/>
      <c r="F758" s="134"/>
      <c r="G758" s="134"/>
      <c r="H758" s="130"/>
      <c r="I758" s="130"/>
    </row>
    <row r="759" spans="2:9" x14ac:dyDescent="0.2">
      <c r="B759" s="102"/>
      <c r="C759" s="400" t="s">
        <v>150</v>
      </c>
      <c r="D759" s="401"/>
      <c r="E759" s="122"/>
      <c r="F759" s="134"/>
      <c r="G759" s="134"/>
      <c r="H759" s="130"/>
      <c r="I759" s="130"/>
    </row>
    <row r="760" spans="2:9" x14ac:dyDescent="0.2">
      <c r="B760" s="102"/>
      <c r="C760" s="400" t="s">
        <v>151</v>
      </c>
      <c r="D760" s="401"/>
      <c r="E760" s="122"/>
      <c r="F760" s="134"/>
      <c r="G760" s="134"/>
      <c r="H760" s="130"/>
      <c r="I760" s="130"/>
    </row>
    <row r="761" spans="2:9" x14ac:dyDescent="0.2">
      <c r="B761" s="102"/>
      <c r="C761" s="335" t="s">
        <v>152</v>
      </c>
      <c r="D761" s="335"/>
      <c r="E761" s="130"/>
      <c r="F761" s="130"/>
      <c r="G761" s="130"/>
      <c r="H761" s="130"/>
      <c r="I761" s="130"/>
    </row>
    <row r="762" spans="2:9" x14ac:dyDescent="0.2">
      <c r="B762" s="102"/>
      <c r="C762" s="335" t="s">
        <v>153</v>
      </c>
      <c r="D762" s="335"/>
      <c r="E762" s="130"/>
      <c r="F762" s="130"/>
      <c r="G762" s="130"/>
      <c r="H762" s="130"/>
      <c r="I762" s="130"/>
    </row>
    <row r="763" spans="2:9" x14ac:dyDescent="0.2">
      <c r="B763" s="102"/>
      <c r="C763" s="335" t="s">
        <v>154</v>
      </c>
      <c r="D763" s="335"/>
      <c r="E763" s="130"/>
      <c r="F763" s="130"/>
      <c r="G763" s="130"/>
      <c r="H763" s="130"/>
      <c r="I763" s="130"/>
    </row>
    <row r="764" spans="2:9" x14ac:dyDescent="0.2">
      <c r="B764" s="102"/>
      <c r="C764" s="335" t="s">
        <v>155</v>
      </c>
      <c r="D764" s="335"/>
      <c r="E764" s="130"/>
      <c r="F764" s="130"/>
      <c r="G764" s="130"/>
      <c r="H764" s="130"/>
      <c r="I764" s="130"/>
    </row>
    <row r="765" spans="2:9" x14ac:dyDescent="0.2">
      <c r="B765" s="102"/>
      <c r="C765" s="335" t="s">
        <v>156</v>
      </c>
      <c r="D765" s="335"/>
      <c r="E765" s="130"/>
      <c r="F765" s="130"/>
      <c r="G765" s="130"/>
      <c r="H765" s="130"/>
      <c r="I765" s="130"/>
    </row>
    <row r="766" spans="2:9" x14ac:dyDescent="0.2">
      <c r="B766" s="102"/>
      <c r="C766" s="335" t="s">
        <v>157</v>
      </c>
      <c r="D766" s="335"/>
      <c r="E766" s="130"/>
      <c r="F766" s="130"/>
      <c r="G766" s="130"/>
      <c r="H766" s="130"/>
      <c r="I766" s="130"/>
    </row>
    <row r="767" spans="2:9" x14ac:dyDescent="0.2">
      <c r="B767" s="102"/>
      <c r="C767" s="335" t="s">
        <v>158</v>
      </c>
      <c r="D767" s="335"/>
      <c r="E767" s="130"/>
      <c r="F767" s="130"/>
      <c r="G767" s="130"/>
      <c r="H767" s="130"/>
      <c r="I767" s="130"/>
    </row>
    <row r="768" spans="2:9" x14ac:dyDescent="0.2">
      <c r="B768" s="102"/>
      <c r="C768" s="335" t="s">
        <v>162</v>
      </c>
      <c r="D768" s="335"/>
      <c r="E768" s="130"/>
      <c r="F768" s="130"/>
      <c r="G768" s="130"/>
      <c r="H768" s="130"/>
      <c r="I768" s="130"/>
    </row>
    <row r="769" spans="2:9" x14ac:dyDescent="0.2">
      <c r="B769" s="102"/>
      <c r="C769" s="335" t="s">
        <v>163</v>
      </c>
      <c r="D769" s="335"/>
      <c r="E769" s="130"/>
      <c r="F769" s="130"/>
      <c r="G769" s="130"/>
      <c r="H769" s="130"/>
      <c r="I769" s="130"/>
    </row>
    <row r="770" spans="2:9" x14ac:dyDescent="0.2">
      <c r="B770" s="184" t="s">
        <v>164</v>
      </c>
      <c r="C770" s="404"/>
      <c r="D770" s="404"/>
      <c r="E770" s="404"/>
      <c r="F770" s="404"/>
      <c r="G770" s="404"/>
      <c r="H770" s="404"/>
      <c r="I770" s="404"/>
    </row>
    <row r="771" spans="2:9" x14ac:dyDescent="0.2">
      <c r="B771" s="405" t="s">
        <v>165</v>
      </c>
      <c r="C771" s="406"/>
      <c r="D771" s="406"/>
      <c r="E771" s="406"/>
      <c r="F771" s="406"/>
      <c r="G771" s="406"/>
      <c r="H771" s="406"/>
      <c r="I771" s="406"/>
    </row>
    <row r="772" spans="2:9" x14ac:dyDescent="0.2">
      <c r="C772" s="188" t="s">
        <v>166</v>
      </c>
      <c r="D772" s="188"/>
      <c r="E772" s="188"/>
      <c r="F772" s="188"/>
      <c r="G772" s="188"/>
      <c r="H772" s="188"/>
      <c r="I772" s="188"/>
    </row>
    <row r="773" spans="2:9" x14ac:dyDescent="0.2">
      <c r="C773" s="392" t="s">
        <v>237</v>
      </c>
      <c r="D773" s="393"/>
      <c r="E773" s="393"/>
      <c r="F773" s="393"/>
      <c r="G773" s="393"/>
      <c r="H773" s="393"/>
      <c r="I773" s="394"/>
    </row>
    <row r="774" spans="2:9" x14ac:dyDescent="0.2">
      <c r="C774" s="395"/>
      <c r="D774" s="179"/>
      <c r="E774" s="179"/>
      <c r="F774" s="179"/>
      <c r="G774" s="179"/>
      <c r="H774" s="179"/>
      <c r="I774" s="396"/>
    </row>
    <row r="775" spans="2:9" x14ac:dyDescent="0.2">
      <c r="C775" s="395"/>
      <c r="D775" s="179"/>
      <c r="E775" s="179"/>
      <c r="F775" s="179"/>
      <c r="G775" s="179"/>
      <c r="H775" s="179"/>
      <c r="I775" s="396"/>
    </row>
    <row r="776" spans="2:9" x14ac:dyDescent="0.2">
      <c r="C776" s="395"/>
      <c r="D776" s="179"/>
      <c r="E776" s="179"/>
      <c r="F776" s="179"/>
      <c r="G776" s="179"/>
      <c r="H776" s="179"/>
      <c r="I776" s="396"/>
    </row>
    <row r="777" spans="2:9" x14ac:dyDescent="0.2">
      <c r="C777" s="397"/>
      <c r="D777" s="398"/>
      <c r="E777" s="398"/>
      <c r="F777" s="398"/>
      <c r="G777" s="398"/>
      <c r="H777" s="398"/>
      <c r="I777" s="399"/>
    </row>
    <row r="779" spans="2:9" x14ac:dyDescent="0.2">
      <c r="C779" s="188" t="s">
        <v>168</v>
      </c>
      <c r="D779" s="188"/>
      <c r="E779" s="188"/>
      <c r="F779" s="188"/>
      <c r="G779" s="188"/>
      <c r="H779" s="188"/>
      <c r="I779" s="188"/>
    </row>
    <row r="780" spans="2:9" x14ac:dyDescent="0.2">
      <c r="C780" s="198" t="s">
        <v>238</v>
      </c>
      <c r="D780" s="199"/>
      <c r="E780" s="199"/>
      <c r="F780" s="199"/>
      <c r="G780" s="199"/>
      <c r="H780" s="199"/>
      <c r="I780" s="200"/>
    </row>
    <row r="781" spans="2:9" x14ac:dyDescent="0.2">
      <c r="C781" s="201"/>
      <c r="D781" s="390"/>
      <c r="E781" s="390"/>
      <c r="F781" s="390"/>
      <c r="G781" s="390"/>
      <c r="H781" s="390"/>
      <c r="I781" s="203"/>
    </row>
    <row r="782" spans="2:9" x14ac:dyDescent="0.2">
      <c r="C782" s="201"/>
      <c r="D782" s="390"/>
      <c r="E782" s="390"/>
      <c r="F782" s="390"/>
      <c r="G782" s="390"/>
      <c r="H782" s="390"/>
      <c r="I782" s="203"/>
    </row>
    <row r="783" spans="2:9" x14ac:dyDescent="0.2">
      <c r="C783" s="201"/>
      <c r="D783" s="390"/>
      <c r="E783" s="390"/>
      <c r="F783" s="390"/>
      <c r="G783" s="390"/>
      <c r="H783" s="390"/>
      <c r="I783" s="203"/>
    </row>
    <row r="784" spans="2:9" x14ac:dyDescent="0.2">
      <c r="C784" s="204"/>
      <c r="D784" s="205"/>
      <c r="E784" s="205"/>
      <c r="F784" s="205"/>
      <c r="G784" s="205"/>
      <c r="H784" s="205"/>
      <c r="I784" s="206"/>
    </row>
    <row r="786" spans="3:9" x14ac:dyDescent="0.2">
      <c r="C786" s="188" t="s">
        <v>170</v>
      </c>
      <c r="D786" s="188"/>
      <c r="E786" s="188"/>
      <c r="F786" s="188"/>
      <c r="G786" s="188"/>
      <c r="H786" s="188"/>
      <c r="I786" s="188"/>
    </row>
    <row r="787" spans="3:9" x14ac:dyDescent="0.2">
      <c r="C787" s="188" t="s">
        <v>171</v>
      </c>
      <c r="D787" s="188"/>
      <c r="E787" s="188"/>
      <c r="F787" s="188"/>
      <c r="G787" s="188"/>
      <c r="H787" s="188"/>
      <c r="I787" s="188"/>
    </row>
    <row r="788" spans="3:9" x14ac:dyDescent="0.2">
      <c r="C788" s="198" t="s">
        <v>239</v>
      </c>
      <c r="D788" s="199"/>
      <c r="E788" s="199"/>
      <c r="F788" s="199"/>
      <c r="G788" s="199"/>
      <c r="H788" s="199"/>
      <c r="I788" s="200"/>
    </row>
    <row r="789" spans="3:9" x14ac:dyDescent="0.2">
      <c r="C789" s="201"/>
      <c r="D789" s="390"/>
      <c r="E789" s="390"/>
      <c r="F789" s="390"/>
      <c r="G789" s="390"/>
      <c r="H789" s="390"/>
      <c r="I789" s="203"/>
    </row>
    <row r="790" spans="3:9" x14ac:dyDescent="0.2">
      <c r="C790" s="201"/>
      <c r="D790" s="390"/>
      <c r="E790" s="390"/>
      <c r="F790" s="390"/>
      <c r="G790" s="390"/>
      <c r="H790" s="390"/>
      <c r="I790" s="203"/>
    </row>
    <row r="791" spans="3:9" x14ac:dyDescent="0.2">
      <c r="C791" s="201"/>
      <c r="D791" s="390"/>
      <c r="E791" s="390"/>
      <c r="F791" s="390"/>
      <c r="G791" s="390"/>
      <c r="H791" s="390"/>
      <c r="I791" s="203"/>
    </row>
    <row r="792" spans="3:9" x14ac:dyDescent="0.2">
      <c r="C792" s="204"/>
      <c r="D792" s="205"/>
      <c r="E792" s="205"/>
      <c r="F792" s="205"/>
      <c r="G792" s="205"/>
      <c r="H792" s="205"/>
      <c r="I792" s="206"/>
    </row>
    <row r="794" spans="3:9" x14ac:dyDescent="0.2">
      <c r="C794" s="188" t="s">
        <v>172</v>
      </c>
      <c r="D794" s="188"/>
      <c r="E794" s="188"/>
      <c r="F794" s="188"/>
      <c r="G794" s="188"/>
      <c r="H794" s="188"/>
      <c r="I794" s="188"/>
    </row>
    <row r="795" spans="3:9" x14ac:dyDescent="0.2">
      <c r="C795" s="198" t="s">
        <v>566</v>
      </c>
      <c r="D795" s="317"/>
      <c r="E795" s="317"/>
      <c r="F795" s="317"/>
      <c r="G795" s="317"/>
      <c r="H795" s="317"/>
      <c r="I795" s="318"/>
    </row>
    <row r="796" spans="3:9" x14ac:dyDescent="0.2">
      <c r="C796" s="319"/>
      <c r="D796" s="391"/>
      <c r="E796" s="391"/>
      <c r="F796" s="391"/>
      <c r="G796" s="391"/>
      <c r="H796" s="391"/>
      <c r="I796" s="321"/>
    </row>
    <row r="797" spans="3:9" x14ac:dyDescent="0.2">
      <c r="C797" s="319"/>
      <c r="D797" s="391"/>
      <c r="E797" s="391"/>
      <c r="F797" s="391"/>
      <c r="G797" s="391"/>
      <c r="H797" s="391"/>
      <c r="I797" s="321"/>
    </row>
    <row r="798" spans="3:9" x14ac:dyDescent="0.2">
      <c r="C798" s="319"/>
      <c r="D798" s="391"/>
      <c r="E798" s="391"/>
      <c r="F798" s="391"/>
      <c r="G798" s="391"/>
      <c r="H798" s="391"/>
      <c r="I798" s="321"/>
    </row>
    <row r="799" spans="3:9" x14ac:dyDescent="0.2">
      <c r="C799" s="322"/>
      <c r="D799" s="323"/>
      <c r="E799" s="323"/>
      <c r="F799" s="323"/>
      <c r="G799" s="323"/>
      <c r="H799" s="323"/>
      <c r="I799" s="324"/>
    </row>
    <row r="800" spans="3:9" x14ac:dyDescent="0.2">
      <c r="C800" s="113"/>
      <c r="D800" s="113"/>
      <c r="E800" s="113"/>
      <c r="F800" s="113"/>
      <c r="G800" s="113"/>
      <c r="H800" s="113"/>
      <c r="I800" s="113"/>
    </row>
    <row r="801" spans="2:9" x14ac:dyDescent="0.2">
      <c r="C801" s="188" t="s">
        <v>173</v>
      </c>
      <c r="D801" s="188"/>
      <c r="E801" s="188"/>
      <c r="F801" s="188"/>
      <c r="G801" s="188"/>
      <c r="H801" s="188"/>
      <c r="I801" s="188"/>
    </row>
    <row r="802" spans="2:9" x14ac:dyDescent="0.2">
      <c r="C802" s="183" t="s">
        <v>240</v>
      </c>
      <c r="D802" s="183"/>
      <c r="E802" s="183"/>
      <c r="F802" s="183"/>
      <c r="G802" s="183"/>
      <c r="H802" s="183"/>
      <c r="I802" s="183"/>
    </row>
    <row r="803" spans="2:9" x14ac:dyDescent="0.2">
      <c r="C803" s="183"/>
      <c r="D803" s="183"/>
      <c r="E803" s="183"/>
      <c r="F803" s="183"/>
      <c r="G803" s="183"/>
      <c r="H803" s="183"/>
      <c r="I803" s="183"/>
    </row>
    <row r="804" spans="2:9" x14ac:dyDescent="0.2">
      <c r="C804" s="183"/>
      <c r="D804" s="183"/>
      <c r="E804" s="183"/>
      <c r="F804" s="183"/>
      <c r="G804" s="183"/>
      <c r="H804" s="183"/>
      <c r="I804" s="183"/>
    </row>
    <row r="805" spans="2:9" x14ac:dyDescent="0.2">
      <c r="C805" s="183"/>
      <c r="D805" s="183"/>
      <c r="E805" s="183"/>
      <c r="F805" s="183"/>
      <c r="G805" s="183"/>
      <c r="H805" s="183"/>
      <c r="I805" s="183"/>
    </row>
    <row r="806" spans="2:9" x14ac:dyDescent="0.2">
      <c r="C806" s="183"/>
      <c r="D806" s="183"/>
      <c r="E806" s="183"/>
      <c r="F806" s="183"/>
      <c r="G806" s="183"/>
      <c r="H806" s="183"/>
      <c r="I806" s="183"/>
    </row>
    <row r="809" spans="2:9" x14ac:dyDescent="0.2">
      <c r="B809" s="416" t="s">
        <v>0</v>
      </c>
      <c r="C809" s="416"/>
      <c r="D809" s="416"/>
      <c r="E809" s="417" t="s">
        <v>242</v>
      </c>
      <c r="F809" s="418"/>
      <c r="G809" s="418"/>
      <c r="H809" s="418"/>
      <c r="I809" s="419"/>
    </row>
    <row r="810" spans="2:9" x14ac:dyDescent="0.2">
      <c r="B810" s="268" t="s">
        <v>1</v>
      </c>
      <c r="C810" s="268"/>
      <c r="D810" s="268"/>
      <c r="E810" s="272" t="s">
        <v>243</v>
      </c>
      <c r="F810" s="272"/>
      <c r="G810" s="272"/>
      <c r="H810" s="272"/>
      <c r="I810" s="272"/>
    </row>
    <row r="812" spans="2:9" ht="25.5" x14ac:dyDescent="0.2">
      <c r="B812" s="275"/>
      <c r="C812" s="275"/>
      <c r="D812" s="275"/>
      <c r="E812" s="88" t="s">
        <v>2</v>
      </c>
      <c r="F812" s="88" t="s">
        <v>2</v>
      </c>
      <c r="G812" s="88" t="s">
        <v>2</v>
      </c>
      <c r="H812" s="88" t="s">
        <v>2</v>
      </c>
      <c r="I812" s="88" t="s">
        <v>2</v>
      </c>
    </row>
    <row r="813" spans="2:9" ht="15" x14ac:dyDescent="0.2">
      <c r="B813" s="275"/>
      <c r="C813" s="275"/>
      <c r="D813" s="275"/>
      <c r="E813" s="88" t="s">
        <v>516</v>
      </c>
      <c r="F813" s="88" t="s">
        <v>517</v>
      </c>
      <c r="G813" s="88" t="s">
        <v>3</v>
      </c>
      <c r="H813" s="88" t="s">
        <v>518</v>
      </c>
      <c r="I813" s="88" t="s">
        <v>4</v>
      </c>
    </row>
    <row r="814" spans="2:9" ht="25.5" x14ac:dyDescent="0.2">
      <c r="B814" s="275"/>
      <c r="C814" s="275"/>
      <c r="D814" s="275"/>
      <c r="E814" s="88" t="s">
        <v>5</v>
      </c>
      <c r="F814" s="88" t="s">
        <v>6</v>
      </c>
      <c r="G814" s="88" t="s">
        <v>7</v>
      </c>
      <c r="H814" s="88" t="s">
        <v>8</v>
      </c>
      <c r="I814" s="88" t="s">
        <v>9</v>
      </c>
    </row>
    <row r="815" spans="2:9" x14ac:dyDescent="0.2">
      <c r="B815" s="276" t="s">
        <v>10</v>
      </c>
      <c r="C815" s="276"/>
      <c r="D815" s="276"/>
      <c r="E815" s="89">
        <v>43402</v>
      </c>
      <c r="F815" s="89">
        <v>43493</v>
      </c>
      <c r="G815" s="89">
        <v>43584</v>
      </c>
      <c r="H815" s="89">
        <v>43675</v>
      </c>
      <c r="I815" s="89">
        <v>43675</v>
      </c>
    </row>
    <row r="816" spans="2:9" x14ac:dyDescent="0.2">
      <c r="B816" s="184" t="s">
        <v>11</v>
      </c>
      <c r="C816" s="404"/>
      <c r="D816" s="404"/>
      <c r="E816" s="404"/>
      <c r="F816" s="404"/>
      <c r="G816" s="404"/>
      <c r="H816" s="404"/>
      <c r="I816" s="404"/>
    </row>
    <row r="817" spans="2:9" x14ac:dyDescent="0.2">
      <c r="B817" s="232" t="s">
        <v>12</v>
      </c>
      <c r="C817" s="232"/>
      <c r="D817" s="232"/>
      <c r="E817" s="232"/>
      <c r="F817" s="232"/>
      <c r="G817" s="232"/>
      <c r="H817" s="232"/>
      <c r="I817" s="232"/>
    </row>
    <row r="818" spans="2:9" x14ac:dyDescent="0.2">
      <c r="B818" s="1"/>
      <c r="C818" s="277" t="s">
        <v>13</v>
      </c>
      <c r="D818" s="277"/>
      <c r="E818" s="123">
        <v>445</v>
      </c>
      <c r="F818" s="123">
        <v>1115</v>
      </c>
      <c r="G818" s="123">
        <v>1999</v>
      </c>
      <c r="H818" s="123">
        <v>1762</v>
      </c>
      <c r="I818" s="123">
        <f>SUM(E818:H818)</f>
        <v>5321</v>
      </c>
    </row>
    <row r="819" spans="2:9" ht="25.5" customHeight="1" x14ac:dyDescent="0.2">
      <c r="B819" s="1"/>
      <c r="C819" s="277" t="s">
        <v>14</v>
      </c>
      <c r="D819" s="277"/>
      <c r="E819" s="123">
        <v>445</v>
      </c>
      <c r="F819" s="123">
        <v>417</v>
      </c>
      <c r="G819" s="123">
        <v>323</v>
      </c>
      <c r="H819" s="123">
        <v>198</v>
      </c>
      <c r="I819" s="123">
        <f t="shared" ref="I819:I823" si="26">SUM(E819:H819)</f>
        <v>1383</v>
      </c>
    </row>
    <row r="820" spans="2:9" ht="30" customHeight="1" x14ac:dyDescent="0.2">
      <c r="B820" s="1"/>
      <c r="C820" s="255" t="s">
        <v>15</v>
      </c>
      <c r="D820" s="255"/>
      <c r="E820" s="123">
        <v>0</v>
      </c>
      <c r="F820" s="123">
        <v>123</v>
      </c>
      <c r="G820" s="123">
        <v>135</v>
      </c>
      <c r="H820" s="123">
        <v>167</v>
      </c>
      <c r="I820" s="123">
        <f t="shared" si="26"/>
        <v>425</v>
      </c>
    </row>
    <row r="821" spans="2:9" x14ac:dyDescent="0.2">
      <c r="B821" s="1"/>
      <c r="C821" s="251" t="s">
        <v>16</v>
      </c>
      <c r="D821" s="252"/>
      <c r="E821" s="123">
        <v>890</v>
      </c>
      <c r="F821" s="123">
        <v>3243</v>
      </c>
      <c r="G821" s="18">
        <v>1610</v>
      </c>
      <c r="H821" s="18">
        <v>652</v>
      </c>
      <c r="I821" s="123">
        <f t="shared" si="26"/>
        <v>6395</v>
      </c>
    </row>
    <row r="822" spans="2:9" x14ac:dyDescent="0.2">
      <c r="B822" s="1"/>
      <c r="C822" s="253" t="s">
        <v>17</v>
      </c>
      <c r="D822" s="254"/>
      <c r="E822" s="123">
        <v>445</v>
      </c>
      <c r="F822" s="123">
        <v>417</v>
      </c>
      <c r="G822" s="123">
        <v>323</v>
      </c>
      <c r="H822" s="123">
        <v>198</v>
      </c>
      <c r="I822" s="123">
        <f t="shared" si="26"/>
        <v>1383</v>
      </c>
    </row>
    <row r="823" spans="2:9" x14ac:dyDescent="0.2">
      <c r="B823" s="1"/>
      <c r="C823" s="253" t="s">
        <v>18</v>
      </c>
      <c r="D823" s="254"/>
      <c r="E823" s="123">
        <v>445</v>
      </c>
      <c r="F823" s="123">
        <v>417</v>
      </c>
      <c r="G823" s="167">
        <v>40</v>
      </c>
      <c r="H823" s="18">
        <v>69</v>
      </c>
      <c r="I823" s="123">
        <f t="shared" si="26"/>
        <v>971</v>
      </c>
    </row>
    <row r="824" spans="2:9" x14ac:dyDescent="0.2">
      <c r="B824" s="232" t="s">
        <v>519</v>
      </c>
      <c r="C824" s="232"/>
      <c r="D824" s="232"/>
      <c r="E824" s="232"/>
      <c r="F824" s="232"/>
      <c r="G824" s="232"/>
      <c r="H824" s="232"/>
      <c r="I824" s="232"/>
    </row>
    <row r="825" spans="2:9" x14ac:dyDescent="0.2">
      <c r="B825" s="8"/>
      <c r="C825" s="214" t="s">
        <v>19</v>
      </c>
      <c r="D825" s="214"/>
      <c r="E825" s="123">
        <v>445</v>
      </c>
      <c r="F825" s="123">
        <v>417</v>
      </c>
      <c r="G825" s="123">
        <v>295</v>
      </c>
      <c r="H825" s="123">
        <v>165</v>
      </c>
      <c r="I825" s="123">
        <f>SUM(E825:H825)</f>
        <v>1322</v>
      </c>
    </row>
    <row r="826" spans="2:9" x14ac:dyDescent="0.2">
      <c r="B826" s="8"/>
      <c r="C826" s="214" t="s">
        <v>20</v>
      </c>
      <c r="D826" s="214"/>
      <c r="E826" s="123">
        <v>0</v>
      </c>
      <c r="F826" s="123">
        <v>0</v>
      </c>
      <c r="G826" s="123">
        <v>0</v>
      </c>
      <c r="H826" s="123">
        <v>0</v>
      </c>
      <c r="I826" s="123">
        <f t="shared" ref="I826:I830" si="27">SUM(E826:H826)</f>
        <v>0</v>
      </c>
    </row>
    <row r="827" spans="2:9" x14ac:dyDescent="0.2">
      <c r="B827" s="8"/>
      <c r="C827" s="214" t="s">
        <v>21</v>
      </c>
      <c r="D827" s="214"/>
      <c r="E827" s="123">
        <v>0</v>
      </c>
      <c r="F827" s="123">
        <v>0</v>
      </c>
      <c r="G827" s="123">
        <v>0</v>
      </c>
      <c r="H827" s="123">
        <v>0</v>
      </c>
      <c r="I827" s="123">
        <f t="shared" si="27"/>
        <v>0</v>
      </c>
    </row>
    <row r="828" spans="2:9" x14ac:dyDescent="0.2">
      <c r="B828" s="8"/>
      <c r="C828" s="214" t="s">
        <v>22</v>
      </c>
      <c r="D828" s="214"/>
      <c r="E828" s="123">
        <v>0</v>
      </c>
      <c r="F828" s="123">
        <v>0</v>
      </c>
      <c r="G828" s="123">
        <v>0</v>
      </c>
      <c r="H828" s="123">
        <v>0</v>
      </c>
      <c r="I828" s="123">
        <f t="shared" si="27"/>
        <v>0</v>
      </c>
    </row>
    <row r="829" spans="2:9" x14ac:dyDescent="0.2">
      <c r="B829" s="8"/>
      <c r="C829" s="214" t="s">
        <v>23</v>
      </c>
      <c r="D829" s="214"/>
      <c r="E829" s="123">
        <v>0</v>
      </c>
      <c r="F829" s="123">
        <v>0</v>
      </c>
      <c r="G829" s="123">
        <v>0</v>
      </c>
      <c r="H829" s="123">
        <v>0</v>
      </c>
      <c r="I829" s="123">
        <f t="shared" si="27"/>
        <v>0</v>
      </c>
    </row>
    <row r="830" spans="2:9" x14ac:dyDescent="0.2">
      <c r="B830" s="8"/>
      <c r="C830" s="214" t="s">
        <v>24</v>
      </c>
      <c r="D830" s="214"/>
      <c r="E830" s="123">
        <v>0</v>
      </c>
      <c r="F830" s="123">
        <v>0</v>
      </c>
      <c r="G830" s="123">
        <v>28</v>
      </c>
      <c r="H830" s="18">
        <v>33</v>
      </c>
      <c r="I830" s="123">
        <f t="shared" si="27"/>
        <v>61</v>
      </c>
    </row>
    <row r="831" spans="2:9" x14ac:dyDescent="0.2">
      <c r="B831" s="232" t="s">
        <v>520</v>
      </c>
      <c r="C831" s="232"/>
      <c r="D831" s="232"/>
      <c r="E831" s="232"/>
      <c r="F831" s="232"/>
      <c r="G831" s="232"/>
      <c r="H831" s="232"/>
      <c r="I831" s="232"/>
    </row>
    <row r="832" spans="2:9" x14ac:dyDescent="0.2">
      <c r="B832" s="8"/>
      <c r="C832" s="214" t="s">
        <v>180</v>
      </c>
      <c r="D832" s="214"/>
      <c r="E832" s="123">
        <v>7</v>
      </c>
      <c r="F832" s="123">
        <v>3</v>
      </c>
      <c r="G832" s="123">
        <v>0</v>
      </c>
      <c r="H832" s="123">
        <v>0</v>
      </c>
      <c r="I832" s="123">
        <f>SUM(E832:H832)</f>
        <v>10</v>
      </c>
    </row>
    <row r="833" spans="2:9" x14ac:dyDescent="0.2">
      <c r="B833" s="8"/>
      <c r="C833" s="214" t="s">
        <v>26</v>
      </c>
      <c r="D833" s="214"/>
      <c r="E833" s="123">
        <v>38</v>
      </c>
      <c r="F833" s="123">
        <v>25</v>
      </c>
      <c r="G833" s="123">
        <v>9</v>
      </c>
      <c r="H833" s="123">
        <f>'[1]Q4 Unduplicated with Formulas'!$K$203</f>
        <v>6</v>
      </c>
      <c r="I833" s="123">
        <f t="shared" ref="I833:I840" si="28">SUM(E833:H833)</f>
        <v>78</v>
      </c>
    </row>
    <row r="834" spans="2:9" x14ac:dyDescent="0.2">
      <c r="B834" s="8"/>
      <c r="C834" s="214" t="s">
        <v>181</v>
      </c>
      <c r="D834" s="214"/>
      <c r="E834" s="123">
        <v>13</v>
      </c>
      <c r="F834" s="123">
        <v>9</v>
      </c>
      <c r="G834" s="123">
        <v>12</v>
      </c>
      <c r="H834" s="123">
        <f>'[1]Q4 Unduplicated with Formulas'!$K$204</f>
        <v>1</v>
      </c>
      <c r="I834" s="123">
        <f t="shared" si="28"/>
        <v>35</v>
      </c>
    </row>
    <row r="835" spans="2:9" x14ac:dyDescent="0.2">
      <c r="B835" s="8"/>
      <c r="C835" s="214" t="s">
        <v>28</v>
      </c>
      <c r="D835" s="214"/>
      <c r="E835" s="123">
        <v>1</v>
      </c>
      <c r="F835" s="123">
        <v>0</v>
      </c>
      <c r="G835" s="123">
        <v>0</v>
      </c>
      <c r="H835" s="123">
        <f>'[1]Q4 Unduplicated with Formulas'!$K$207</f>
        <v>1</v>
      </c>
      <c r="I835" s="123">
        <f t="shared" si="28"/>
        <v>2</v>
      </c>
    </row>
    <row r="836" spans="2:9" x14ac:dyDescent="0.2">
      <c r="B836" s="8"/>
      <c r="C836" s="214" t="s">
        <v>29</v>
      </c>
      <c r="D836" s="214"/>
      <c r="E836" s="123">
        <v>49</v>
      </c>
      <c r="F836" s="123">
        <v>44</v>
      </c>
      <c r="G836" s="123">
        <v>27</v>
      </c>
      <c r="H836" s="123">
        <f>'[1]Q4 Unduplicated with Formulas'!$K$205</f>
        <v>21</v>
      </c>
      <c r="I836" s="123">
        <f t="shared" si="28"/>
        <v>141</v>
      </c>
    </row>
    <row r="837" spans="2:9" x14ac:dyDescent="0.2">
      <c r="B837" s="8"/>
      <c r="C837" s="214" t="s">
        <v>30</v>
      </c>
      <c r="D837" s="214"/>
      <c r="E837" s="123">
        <v>218</v>
      </c>
      <c r="F837" s="123">
        <v>121</v>
      </c>
      <c r="G837" s="123">
        <v>47</v>
      </c>
      <c r="H837" s="123">
        <f>'[1]Q4 Unduplicated with Formulas'!$K$209</f>
        <v>35</v>
      </c>
      <c r="I837" s="123">
        <f t="shared" si="28"/>
        <v>421</v>
      </c>
    </row>
    <row r="838" spans="2:9" x14ac:dyDescent="0.2">
      <c r="B838" s="8"/>
      <c r="C838" s="214" t="s">
        <v>31</v>
      </c>
      <c r="D838" s="214"/>
      <c r="E838" s="123">
        <v>31</v>
      </c>
      <c r="F838" s="123">
        <v>39</v>
      </c>
      <c r="G838" s="123">
        <v>22</v>
      </c>
      <c r="H838" s="123">
        <f>'[1]Q4 Unduplicated with Formulas'!$K$206</f>
        <v>25</v>
      </c>
      <c r="I838" s="123">
        <f t="shared" si="28"/>
        <v>117</v>
      </c>
    </row>
    <row r="839" spans="2:9" x14ac:dyDescent="0.2">
      <c r="B839" s="8"/>
      <c r="C839" s="214" t="s">
        <v>23</v>
      </c>
      <c r="D839" s="214"/>
      <c r="E839" s="123">
        <v>18</v>
      </c>
      <c r="F839" s="123">
        <v>5</v>
      </c>
      <c r="G839" s="123"/>
      <c r="H839" s="123">
        <f>'[1]Q4 Unduplicated with Formulas'!$K$211</f>
        <v>0</v>
      </c>
      <c r="I839" s="123">
        <f t="shared" si="28"/>
        <v>23</v>
      </c>
    </row>
    <row r="840" spans="2:9" x14ac:dyDescent="0.2">
      <c r="B840" s="8"/>
      <c r="C840" s="214" t="s">
        <v>32</v>
      </c>
      <c r="D840" s="214"/>
      <c r="E840" s="123">
        <v>70</v>
      </c>
      <c r="F840" s="123">
        <v>171</v>
      </c>
      <c r="G840" s="123">
        <v>206</v>
      </c>
      <c r="H840" s="123">
        <f>'[1]Q4 Unduplicated with Formulas'!$K$208</f>
        <v>109</v>
      </c>
      <c r="I840" s="123">
        <f t="shared" si="28"/>
        <v>556</v>
      </c>
    </row>
    <row r="841" spans="2:9" x14ac:dyDescent="0.2">
      <c r="B841" s="232" t="s">
        <v>521</v>
      </c>
      <c r="C841" s="232"/>
      <c r="D841" s="232"/>
      <c r="E841" s="232"/>
      <c r="F841" s="232"/>
      <c r="G841" s="232"/>
      <c r="H841" s="232"/>
      <c r="I841" s="232"/>
    </row>
    <row r="842" spans="2:9" x14ac:dyDescent="0.2">
      <c r="B842" s="92"/>
      <c r="C842" s="249" t="s">
        <v>34</v>
      </c>
      <c r="D842" s="250"/>
      <c r="E842" s="124"/>
      <c r="F842" s="124"/>
      <c r="G842" s="125"/>
      <c r="H842" s="124"/>
      <c r="I842" s="124"/>
    </row>
    <row r="843" spans="2:9" x14ac:dyDescent="0.2">
      <c r="B843" s="8">
        <v>1</v>
      </c>
      <c r="C843" s="214" t="s">
        <v>35</v>
      </c>
      <c r="D843" s="214"/>
      <c r="E843" s="123">
        <v>0</v>
      </c>
      <c r="F843" s="123">
        <v>0</v>
      </c>
      <c r="G843" s="123">
        <v>0</v>
      </c>
      <c r="H843" s="123">
        <v>0</v>
      </c>
      <c r="I843" s="123">
        <f>SUM(E843:H843)</f>
        <v>0</v>
      </c>
    </row>
    <row r="844" spans="2:9" x14ac:dyDescent="0.2">
      <c r="B844" s="8">
        <v>2</v>
      </c>
      <c r="C844" s="214" t="s">
        <v>36</v>
      </c>
      <c r="D844" s="214"/>
      <c r="E844" s="123">
        <v>0</v>
      </c>
      <c r="F844" s="123">
        <v>0</v>
      </c>
      <c r="G844" s="123">
        <v>0</v>
      </c>
      <c r="H844" s="123">
        <v>0</v>
      </c>
      <c r="I844" s="123">
        <f t="shared" ref="I844:I850" si="29">SUM(E844:H844)</f>
        <v>0</v>
      </c>
    </row>
    <row r="845" spans="2:9" x14ac:dyDescent="0.2">
      <c r="B845" s="8">
        <v>3</v>
      </c>
      <c r="C845" s="214" t="s">
        <v>37</v>
      </c>
      <c r="D845" s="214"/>
      <c r="E845" s="123">
        <v>0</v>
      </c>
      <c r="F845" s="123">
        <v>30</v>
      </c>
      <c r="G845" s="123">
        <v>15</v>
      </c>
      <c r="H845" s="27">
        <v>16</v>
      </c>
      <c r="I845" s="123">
        <f t="shared" si="29"/>
        <v>61</v>
      </c>
    </row>
    <row r="846" spans="2:9" x14ac:dyDescent="0.2">
      <c r="B846" s="8">
        <v>4</v>
      </c>
      <c r="C846" s="214" t="s">
        <v>38</v>
      </c>
      <c r="D846" s="214"/>
      <c r="E846" s="123">
        <v>0</v>
      </c>
      <c r="F846" s="123">
        <v>0</v>
      </c>
      <c r="G846" s="123">
        <v>0</v>
      </c>
      <c r="H846" s="123">
        <v>0</v>
      </c>
      <c r="I846" s="123">
        <f t="shared" si="29"/>
        <v>0</v>
      </c>
    </row>
    <row r="847" spans="2:9" x14ac:dyDescent="0.2">
      <c r="B847" s="8">
        <v>5</v>
      </c>
      <c r="C847" s="214" t="s">
        <v>39</v>
      </c>
      <c r="D847" s="214"/>
      <c r="E847" s="123">
        <v>0</v>
      </c>
      <c r="F847" s="123">
        <v>0</v>
      </c>
      <c r="G847" s="123">
        <v>0</v>
      </c>
      <c r="H847" s="27">
        <v>2</v>
      </c>
      <c r="I847" s="123">
        <f t="shared" si="29"/>
        <v>2</v>
      </c>
    </row>
    <row r="848" spans="2:9" x14ac:dyDescent="0.2">
      <c r="B848" s="8">
        <v>6</v>
      </c>
      <c r="C848" s="214" t="s">
        <v>40</v>
      </c>
      <c r="D848" s="214"/>
      <c r="E848" s="123">
        <v>0</v>
      </c>
      <c r="F848" s="123">
        <v>1</v>
      </c>
      <c r="G848" s="123">
        <v>0</v>
      </c>
      <c r="H848" s="123">
        <v>0</v>
      </c>
      <c r="I848" s="123">
        <f t="shared" si="29"/>
        <v>1</v>
      </c>
    </row>
    <row r="849" spans="2:9" x14ac:dyDescent="0.2">
      <c r="B849" s="8">
        <v>7</v>
      </c>
      <c r="C849" s="214" t="s">
        <v>23</v>
      </c>
      <c r="D849" s="214"/>
      <c r="E849" s="123">
        <v>0</v>
      </c>
      <c r="F849" s="123">
        <v>0</v>
      </c>
      <c r="G849" s="123">
        <v>0</v>
      </c>
      <c r="H849" s="123">
        <v>0</v>
      </c>
      <c r="I849" s="123">
        <f t="shared" si="29"/>
        <v>0</v>
      </c>
    </row>
    <row r="850" spans="2:9" x14ac:dyDescent="0.2">
      <c r="B850" s="8">
        <v>8</v>
      </c>
      <c r="C850" s="214" t="s">
        <v>41</v>
      </c>
      <c r="D850" s="214"/>
      <c r="E850" s="123">
        <v>211</v>
      </c>
      <c r="F850" s="123">
        <v>83</v>
      </c>
      <c r="G850" s="123">
        <v>0</v>
      </c>
      <c r="H850" s="123">
        <v>0</v>
      </c>
      <c r="I850" s="123">
        <f t="shared" si="29"/>
        <v>294</v>
      </c>
    </row>
    <row r="851" spans="2:9" x14ac:dyDescent="0.2">
      <c r="B851" s="92"/>
      <c r="C851" s="249" t="s">
        <v>42</v>
      </c>
      <c r="D851" s="250"/>
      <c r="E851" s="124"/>
      <c r="F851" s="124"/>
      <c r="G851" s="125"/>
      <c r="H851" s="124"/>
      <c r="I851" s="124"/>
    </row>
    <row r="852" spans="2:9" x14ac:dyDescent="0.2">
      <c r="B852" s="8">
        <v>9</v>
      </c>
      <c r="C852" s="214" t="s">
        <v>182</v>
      </c>
      <c r="D852" s="214"/>
      <c r="E852" s="123">
        <v>0</v>
      </c>
      <c r="F852" s="123">
        <v>0</v>
      </c>
      <c r="G852" s="123">
        <v>3</v>
      </c>
      <c r="H852" s="123">
        <v>0</v>
      </c>
      <c r="I852" s="123">
        <f>SUM(E852:H852)</f>
        <v>3</v>
      </c>
    </row>
    <row r="853" spans="2:9" x14ac:dyDescent="0.2">
      <c r="B853" s="8">
        <v>10</v>
      </c>
      <c r="C853" s="214" t="s">
        <v>44</v>
      </c>
      <c r="D853" s="214"/>
      <c r="E853" s="123">
        <v>0</v>
      </c>
      <c r="F853" s="123">
        <v>9</v>
      </c>
      <c r="G853" s="123">
        <v>4</v>
      </c>
      <c r="H853" s="123">
        <f>'[1]Q4 Unduplicated with Formulas'!$M$205</f>
        <v>2</v>
      </c>
      <c r="I853" s="123">
        <f t="shared" ref="I853:I866" si="30">SUM(E853:H853)</f>
        <v>15</v>
      </c>
    </row>
    <row r="854" spans="2:9" x14ac:dyDescent="0.2">
      <c r="B854" s="8">
        <v>11</v>
      </c>
      <c r="C854" s="214" t="s">
        <v>45</v>
      </c>
      <c r="D854" s="214"/>
      <c r="E854" s="123">
        <v>0</v>
      </c>
      <c r="F854" s="123">
        <v>1</v>
      </c>
      <c r="G854" s="123">
        <v>1</v>
      </c>
      <c r="H854" s="123">
        <v>0</v>
      </c>
      <c r="I854" s="123">
        <f t="shared" si="30"/>
        <v>2</v>
      </c>
    </row>
    <row r="855" spans="2:9" x14ac:dyDescent="0.2">
      <c r="B855" s="8">
        <v>12</v>
      </c>
      <c r="C855" s="214" t="s">
        <v>46</v>
      </c>
      <c r="D855" s="214"/>
      <c r="E855" s="123">
        <v>0</v>
      </c>
      <c r="F855" s="123">
        <v>1</v>
      </c>
      <c r="G855" s="123">
        <v>3</v>
      </c>
      <c r="H855" s="123">
        <f>'[1]Q4 Unduplicated with Formulas'!$M$206</f>
        <v>3</v>
      </c>
      <c r="I855" s="123">
        <f t="shared" si="30"/>
        <v>7</v>
      </c>
    </row>
    <row r="856" spans="2:9" x14ac:dyDescent="0.2">
      <c r="B856" s="8">
        <v>13</v>
      </c>
      <c r="C856" s="214" t="s">
        <v>47</v>
      </c>
      <c r="D856" s="214"/>
      <c r="E856" s="123">
        <v>0</v>
      </c>
      <c r="F856" s="123">
        <v>5</v>
      </c>
      <c r="G856" s="123">
        <v>0</v>
      </c>
      <c r="H856" s="123">
        <f>'[1]Q4 Unduplicated with Formulas'!$M$207</f>
        <v>1</v>
      </c>
      <c r="I856" s="123">
        <f t="shared" si="30"/>
        <v>6</v>
      </c>
    </row>
    <row r="857" spans="2:9" x14ac:dyDescent="0.2">
      <c r="B857" s="8">
        <v>14</v>
      </c>
      <c r="C857" s="214" t="s">
        <v>48</v>
      </c>
      <c r="D857" s="214"/>
      <c r="E857" s="123">
        <v>0</v>
      </c>
      <c r="F857" s="123">
        <v>5</v>
      </c>
      <c r="G857" s="123">
        <v>3</v>
      </c>
      <c r="H857" s="123">
        <f>'[1]Q4 Unduplicated with Formulas'!$M$208</f>
        <v>5</v>
      </c>
      <c r="I857" s="123">
        <f t="shared" si="30"/>
        <v>13</v>
      </c>
    </row>
    <row r="858" spans="2:9" x14ac:dyDescent="0.2">
      <c r="B858" s="8">
        <v>15</v>
      </c>
      <c r="C858" s="214" t="s">
        <v>49</v>
      </c>
      <c r="D858" s="214"/>
      <c r="E858" s="123">
        <v>0</v>
      </c>
      <c r="F858" s="123">
        <v>2</v>
      </c>
      <c r="G858" s="123">
        <v>0</v>
      </c>
      <c r="H858" s="123">
        <v>0</v>
      </c>
      <c r="I858" s="123">
        <f t="shared" si="30"/>
        <v>2</v>
      </c>
    </row>
    <row r="859" spans="2:9" x14ac:dyDescent="0.2">
      <c r="B859" s="8">
        <v>16</v>
      </c>
      <c r="C859" s="214" t="s">
        <v>50</v>
      </c>
      <c r="D859" s="214"/>
      <c r="E859" s="123">
        <v>0</v>
      </c>
      <c r="F859" s="123">
        <v>0</v>
      </c>
      <c r="G859" s="123">
        <v>0</v>
      </c>
      <c r="H859" s="123">
        <v>0</v>
      </c>
      <c r="I859" s="123">
        <f t="shared" si="30"/>
        <v>0</v>
      </c>
    </row>
    <row r="860" spans="2:9" x14ac:dyDescent="0.2">
      <c r="B860" s="8">
        <v>17</v>
      </c>
      <c r="C860" s="214" t="s">
        <v>51</v>
      </c>
      <c r="D860" s="214"/>
      <c r="E860" s="123">
        <v>0</v>
      </c>
      <c r="F860" s="123">
        <v>1</v>
      </c>
      <c r="G860" s="123">
        <v>0</v>
      </c>
      <c r="H860" s="123">
        <v>0</v>
      </c>
      <c r="I860" s="123">
        <f t="shared" si="30"/>
        <v>1</v>
      </c>
    </row>
    <row r="861" spans="2:9" x14ac:dyDescent="0.2">
      <c r="B861" s="8">
        <v>18</v>
      </c>
      <c r="C861" s="214" t="s">
        <v>52</v>
      </c>
      <c r="D861" s="214"/>
      <c r="E861" s="123">
        <v>0</v>
      </c>
      <c r="F861" s="123">
        <v>44</v>
      </c>
      <c r="G861" s="123">
        <v>2</v>
      </c>
      <c r="H861" s="123">
        <v>0</v>
      </c>
      <c r="I861" s="123">
        <f t="shared" si="30"/>
        <v>46</v>
      </c>
    </row>
    <row r="862" spans="2:9" x14ac:dyDescent="0.2">
      <c r="B862" s="8">
        <v>19</v>
      </c>
      <c r="C862" s="214" t="s">
        <v>53</v>
      </c>
      <c r="D862" s="214"/>
      <c r="E862" s="123">
        <v>0</v>
      </c>
      <c r="F862" s="123">
        <v>0</v>
      </c>
      <c r="G862" s="123">
        <v>0</v>
      </c>
      <c r="H862" s="123">
        <f>'[1]Q4 Unduplicated with Formulas'!$M$209</f>
        <v>1</v>
      </c>
      <c r="I862" s="123">
        <f t="shared" si="30"/>
        <v>1</v>
      </c>
    </row>
    <row r="863" spans="2:9" x14ac:dyDescent="0.2">
      <c r="B863" s="8">
        <v>20</v>
      </c>
      <c r="C863" s="214" t="s">
        <v>54</v>
      </c>
      <c r="D863" s="214"/>
      <c r="E863" s="123">
        <v>0</v>
      </c>
      <c r="F863" s="123">
        <v>8</v>
      </c>
      <c r="G863" s="123">
        <v>2</v>
      </c>
      <c r="H863" s="123">
        <f>'[1]Q4 Unduplicated with Formulas'!$M$210</f>
        <v>1</v>
      </c>
      <c r="I863" s="123">
        <f t="shared" si="30"/>
        <v>11</v>
      </c>
    </row>
    <row r="864" spans="2:9" x14ac:dyDescent="0.2">
      <c r="B864" s="8">
        <v>21</v>
      </c>
      <c r="C864" s="214" t="s">
        <v>56</v>
      </c>
      <c r="D864" s="214"/>
      <c r="E864" s="123">
        <v>31</v>
      </c>
      <c r="F864" s="123">
        <v>11</v>
      </c>
      <c r="G864" s="123">
        <v>9</v>
      </c>
      <c r="H864" s="123">
        <f>'[1]Q4 Unduplicated with Formulas'!$M$211</f>
        <v>5</v>
      </c>
      <c r="I864" s="123">
        <f t="shared" si="30"/>
        <v>56</v>
      </c>
    </row>
    <row r="865" spans="2:9" x14ac:dyDescent="0.2">
      <c r="B865" s="8">
        <v>22</v>
      </c>
      <c r="C865" s="214" t="s">
        <v>57</v>
      </c>
      <c r="D865" s="214"/>
      <c r="E865" s="123">
        <v>18</v>
      </c>
      <c r="F865" s="123">
        <v>50</v>
      </c>
      <c r="G865" s="123">
        <v>8</v>
      </c>
      <c r="H865" s="123">
        <f>'[1]Q4 Unduplicated with Formulas'!$M$213</f>
        <v>4</v>
      </c>
      <c r="I865" s="123">
        <f t="shared" si="30"/>
        <v>80</v>
      </c>
    </row>
    <row r="866" spans="2:9" x14ac:dyDescent="0.2">
      <c r="B866" s="8">
        <v>23</v>
      </c>
      <c r="C866" s="212" t="s">
        <v>41</v>
      </c>
      <c r="D866" s="213"/>
      <c r="E866" s="123">
        <v>185</v>
      </c>
      <c r="F866" s="123">
        <v>166</v>
      </c>
      <c r="G866" s="123">
        <v>273</v>
      </c>
      <c r="H866" s="123">
        <f>'[1]Q4 Unduplicated with Formulas'!$M$212</f>
        <v>158</v>
      </c>
      <c r="I866" s="123">
        <f t="shared" si="30"/>
        <v>782</v>
      </c>
    </row>
    <row r="867" spans="2:9" x14ac:dyDescent="0.2">
      <c r="B867" s="232" t="s">
        <v>522</v>
      </c>
      <c r="C867" s="232"/>
      <c r="D867" s="232"/>
      <c r="E867" s="232"/>
      <c r="F867" s="232"/>
      <c r="G867" s="232"/>
      <c r="H867" s="232"/>
      <c r="I867" s="232"/>
    </row>
    <row r="868" spans="2:9" x14ac:dyDescent="0.2">
      <c r="B868" s="8">
        <v>1</v>
      </c>
      <c r="C868" s="214" t="s">
        <v>58</v>
      </c>
      <c r="D868" s="214"/>
      <c r="E868" s="123">
        <v>0</v>
      </c>
      <c r="F868" s="123">
        <v>227</v>
      </c>
      <c r="G868" s="123">
        <v>170</v>
      </c>
      <c r="H868" s="123">
        <f>'[1]Q4 Unduplicated with Formulas'!$AJ$203</f>
        <v>129</v>
      </c>
      <c r="I868" s="123">
        <f>SUM(E868:H868)</f>
        <v>526</v>
      </c>
    </row>
    <row r="869" spans="2:9" x14ac:dyDescent="0.2">
      <c r="B869" s="8">
        <v>2</v>
      </c>
      <c r="C869" s="214" t="s">
        <v>59</v>
      </c>
      <c r="D869" s="214"/>
      <c r="E869" s="123">
        <v>0</v>
      </c>
      <c r="F869" s="123">
        <v>71</v>
      </c>
      <c r="G869" s="123">
        <v>55</v>
      </c>
      <c r="H869" s="123">
        <f>'[1]Q4 Unduplicated with Formulas'!$AJ$204</f>
        <v>32</v>
      </c>
      <c r="I869" s="123">
        <f t="shared" ref="I869:I873" si="31">SUM(E869:H869)</f>
        <v>158</v>
      </c>
    </row>
    <row r="870" spans="2:9" x14ac:dyDescent="0.2">
      <c r="B870" s="8">
        <v>3</v>
      </c>
      <c r="C870" s="214" t="s">
        <v>60</v>
      </c>
      <c r="D870" s="214"/>
      <c r="E870" s="123">
        <v>0</v>
      </c>
      <c r="F870" s="123">
        <v>0</v>
      </c>
      <c r="G870" s="123">
        <v>0</v>
      </c>
      <c r="H870" s="123">
        <v>0</v>
      </c>
      <c r="I870" s="123">
        <f t="shared" si="31"/>
        <v>0</v>
      </c>
    </row>
    <row r="871" spans="2:9" x14ac:dyDescent="0.2">
      <c r="B871" s="8">
        <v>4</v>
      </c>
      <c r="C871" s="214" t="s">
        <v>61</v>
      </c>
      <c r="D871" s="214"/>
      <c r="E871" s="123">
        <v>0</v>
      </c>
      <c r="F871" s="123">
        <v>5</v>
      </c>
      <c r="G871" s="123">
        <v>9</v>
      </c>
      <c r="H871" s="123">
        <f>'[1]Q4 Unduplicated with Formulas'!$AI$207</f>
        <v>2</v>
      </c>
      <c r="I871" s="123">
        <f t="shared" si="31"/>
        <v>16</v>
      </c>
    </row>
    <row r="872" spans="2:9" x14ac:dyDescent="0.2">
      <c r="B872" s="8">
        <v>5</v>
      </c>
      <c r="C872" s="214" t="s">
        <v>23</v>
      </c>
      <c r="D872" s="214"/>
      <c r="E872" s="123">
        <v>0</v>
      </c>
      <c r="F872" s="123">
        <v>0</v>
      </c>
      <c r="G872" s="123">
        <v>0</v>
      </c>
      <c r="H872" s="123">
        <v>0</v>
      </c>
      <c r="I872" s="123">
        <f t="shared" si="31"/>
        <v>0</v>
      </c>
    </row>
    <row r="873" spans="2:9" x14ac:dyDescent="0.2">
      <c r="B873" s="8">
        <v>6</v>
      </c>
      <c r="C873" s="214" t="s">
        <v>41</v>
      </c>
      <c r="D873" s="214"/>
      <c r="E873" s="123">
        <v>445</v>
      </c>
      <c r="F873" s="123">
        <v>114</v>
      </c>
      <c r="G873" s="123">
        <v>89</v>
      </c>
      <c r="H873" s="123">
        <f>'[1]Q4 Unduplicated with Formulas'!$AJ$208</f>
        <v>35</v>
      </c>
      <c r="I873" s="123">
        <f t="shared" si="31"/>
        <v>683</v>
      </c>
    </row>
    <row r="874" spans="2:9" x14ac:dyDescent="0.2">
      <c r="B874" s="232" t="s">
        <v>523</v>
      </c>
      <c r="C874" s="232"/>
      <c r="D874" s="232"/>
      <c r="E874" s="232"/>
      <c r="F874" s="232"/>
      <c r="G874" s="232"/>
      <c r="H874" s="232"/>
      <c r="I874" s="232"/>
    </row>
    <row r="875" spans="2:9" x14ac:dyDescent="0.2">
      <c r="B875" s="8">
        <v>1</v>
      </c>
      <c r="C875" s="214" t="s">
        <v>58</v>
      </c>
      <c r="D875" s="214"/>
      <c r="E875" s="123">
        <v>260</v>
      </c>
      <c r="F875" s="123">
        <v>232</v>
      </c>
      <c r="G875" s="123">
        <v>171</v>
      </c>
      <c r="H875" s="123">
        <f>'[1]Q4 Unduplicated with Formulas'!$AK$203</f>
        <v>129</v>
      </c>
      <c r="I875" s="123">
        <f>SUM(E875:H875)</f>
        <v>792</v>
      </c>
    </row>
    <row r="876" spans="2:9" x14ac:dyDescent="0.2">
      <c r="B876" s="8">
        <v>2</v>
      </c>
      <c r="C876" s="214" t="s">
        <v>59</v>
      </c>
      <c r="D876" s="214"/>
      <c r="E876" s="123">
        <v>137</v>
      </c>
      <c r="F876" s="123">
        <v>66</v>
      </c>
      <c r="G876" s="123">
        <v>51</v>
      </c>
      <c r="H876" s="123">
        <f>'[1]Q4 Unduplicated with Formulas'!$AK$204</f>
        <v>29</v>
      </c>
      <c r="I876" s="123">
        <f t="shared" ref="I876:I880" si="32">SUM(E876:H876)</f>
        <v>283</v>
      </c>
    </row>
    <row r="877" spans="2:9" x14ac:dyDescent="0.2">
      <c r="B877" s="8">
        <v>3</v>
      </c>
      <c r="C877" s="214" t="s">
        <v>60</v>
      </c>
      <c r="D877" s="214"/>
      <c r="E877" s="123">
        <v>1</v>
      </c>
      <c r="F877" s="123">
        <v>0</v>
      </c>
      <c r="G877" s="123">
        <v>0</v>
      </c>
      <c r="H877" s="123">
        <v>0</v>
      </c>
      <c r="I877" s="123">
        <f t="shared" si="32"/>
        <v>1</v>
      </c>
    </row>
    <row r="878" spans="2:9" x14ac:dyDescent="0.2">
      <c r="B878" s="8">
        <v>4</v>
      </c>
      <c r="C878" s="214" t="s">
        <v>63</v>
      </c>
      <c r="D878" s="214"/>
      <c r="E878" s="123">
        <v>47</v>
      </c>
      <c r="F878" s="123">
        <v>5</v>
      </c>
      <c r="G878" s="123">
        <v>11</v>
      </c>
      <c r="H878" s="123">
        <f>'[1]Q4 Unduplicated with Formulas'!$AK$212</f>
        <v>3</v>
      </c>
      <c r="I878" s="123">
        <f t="shared" si="32"/>
        <v>66</v>
      </c>
    </row>
    <row r="879" spans="2:9" x14ac:dyDescent="0.2">
      <c r="B879" s="8">
        <v>5</v>
      </c>
      <c r="C879" s="214" t="s">
        <v>23</v>
      </c>
      <c r="D879" s="214"/>
      <c r="E879" s="123">
        <v>0</v>
      </c>
      <c r="F879" s="123">
        <v>0</v>
      </c>
      <c r="G879" s="123">
        <v>0</v>
      </c>
      <c r="H879" s="123">
        <v>0</v>
      </c>
      <c r="I879" s="123">
        <f t="shared" si="32"/>
        <v>0</v>
      </c>
    </row>
    <row r="880" spans="2:9" x14ac:dyDescent="0.2">
      <c r="B880" s="8">
        <v>6</v>
      </c>
      <c r="C880" s="214" t="s">
        <v>41</v>
      </c>
      <c r="D880" s="214"/>
      <c r="E880" s="123">
        <v>0</v>
      </c>
      <c r="F880" s="123">
        <v>114</v>
      </c>
      <c r="G880" s="123">
        <v>90</v>
      </c>
      <c r="H880" s="123">
        <f>'[1]Q4 Unduplicated with Formulas'!$AK$208</f>
        <v>37</v>
      </c>
      <c r="I880" s="123">
        <f t="shared" si="32"/>
        <v>241</v>
      </c>
    </row>
    <row r="881" spans="2:9" x14ac:dyDescent="0.2">
      <c r="B881" s="248" t="s">
        <v>524</v>
      </c>
      <c r="C881" s="248"/>
      <c r="D881" s="248"/>
      <c r="E881" s="248"/>
      <c r="F881" s="248"/>
      <c r="G881" s="248"/>
      <c r="H881" s="248"/>
      <c r="I881" s="248"/>
    </row>
    <row r="882" spans="2:9" x14ac:dyDescent="0.2">
      <c r="B882" s="8"/>
      <c r="C882" s="214" t="s">
        <v>64</v>
      </c>
      <c r="D882" s="214"/>
      <c r="E882" s="123">
        <v>0</v>
      </c>
      <c r="F882" s="123">
        <v>0</v>
      </c>
      <c r="G882" s="123">
        <v>0</v>
      </c>
      <c r="H882" s="123">
        <v>0</v>
      </c>
      <c r="I882" s="123">
        <f>SUM(E882:H882)</f>
        <v>0</v>
      </c>
    </row>
    <row r="883" spans="2:9" x14ac:dyDescent="0.2">
      <c r="B883" s="8"/>
      <c r="C883" s="214" t="s">
        <v>65</v>
      </c>
      <c r="D883" s="214"/>
      <c r="E883" s="123">
        <v>0</v>
      </c>
      <c r="F883" s="123">
        <v>0</v>
      </c>
      <c r="G883" s="123">
        <v>0</v>
      </c>
      <c r="H883" s="123">
        <v>0</v>
      </c>
      <c r="I883" s="123">
        <f t="shared" ref="I883:I890" si="33">SUM(E883:H883)</f>
        <v>0</v>
      </c>
    </row>
    <row r="884" spans="2:9" x14ac:dyDescent="0.2">
      <c r="B884" s="8"/>
      <c r="C884" s="214" t="s">
        <v>66</v>
      </c>
      <c r="D884" s="214"/>
      <c r="E884" s="123">
        <v>0</v>
      </c>
      <c r="F884" s="123">
        <v>0</v>
      </c>
      <c r="G884" s="123">
        <v>0</v>
      </c>
      <c r="H884" s="123">
        <v>0</v>
      </c>
      <c r="I884" s="123">
        <f t="shared" si="33"/>
        <v>0</v>
      </c>
    </row>
    <row r="885" spans="2:9" x14ac:dyDescent="0.2">
      <c r="B885" s="8"/>
      <c r="C885" s="214" t="s">
        <v>67</v>
      </c>
      <c r="D885" s="214"/>
      <c r="E885" s="123">
        <v>0</v>
      </c>
      <c r="F885" s="123">
        <v>0</v>
      </c>
      <c r="G885" s="123">
        <v>0</v>
      </c>
      <c r="H885" s="123">
        <v>0</v>
      </c>
      <c r="I885" s="123">
        <f t="shared" si="33"/>
        <v>0</v>
      </c>
    </row>
    <row r="886" spans="2:9" x14ac:dyDescent="0.2">
      <c r="B886" s="8"/>
      <c r="C886" s="214" t="s">
        <v>68</v>
      </c>
      <c r="D886" s="214"/>
      <c r="E886" s="123">
        <v>0</v>
      </c>
      <c r="F886" s="123">
        <v>0</v>
      </c>
      <c r="G886" s="123">
        <v>0</v>
      </c>
      <c r="H886" s="123">
        <v>0</v>
      </c>
      <c r="I886" s="123">
        <f t="shared" si="33"/>
        <v>0</v>
      </c>
    </row>
    <row r="887" spans="2:9" x14ac:dyDescent="0.2">
      <c r="B887" s="8"/>
      <c r="C887" s="214" t="s">
        <v>69</v>
      </c>
      <c r="D887" s="214"/>
      <c r="E887" s="123">
        <v>0</v>
      </c>
      <c r="F887" s="123">
        <v>0</v>
      </c>
      <c r="G887" s="123">
        <v>0</v>
      </c>
      <c r="H887" s="123">
        <v>0</v>
      </c>
      <c r="I887" s="123">
        <f t="shared" si="33"/>
        <v>0</v>
      </c>
    </row>
    <row r="888" spans="2:9" x14ac:dyDescent="0.2">
      <c r="B888" s="8"/>
      <c r="C888" s="214" t="s">
        <v>23</v>
      </c>
      <c r="D888" s="214"/>
      <c r="E888" s="123">
        <v>0</v>
      </c>
      <c r="F888" s="123">
        <v>0</v>
      </c>
      <c r="G888" s="123">
        <v>0</v>
      </c>
      <c r="H888" s="123">
        <v>0</v>
      </c>
      <c r="I888" s="123">
        <f t="shared" si="33"/>
        <v>0</v>
      </c>
    </row>
    <row r="889" spans="2:9" x14ac:dyDescent="0.2">
      <c r="B889" s="8"/>
      <c r="C889" s="214" t="s">
        <v>70</v>
      </c>
      <c r="D889" s="214"/>
      <c r="E889" s="123">
        <v>445</v>
      </c>
      <c r="F889" s="123">
        <v>417</v>
      </c>
      <c r="G889" s="123">
        <v>323</v>
      </c>
      <c r="H889" s="123">
        <v>198</v>
      </c>
      <c r="I889" s="123">
        <f t="shared" si="33"/>
        <v>1383</v>
      </c>
    </row>
    <row r="890" spans="2:9" x14ac:dyDescent="0.2">
      <c r="B890" s="8"/>
      <c r="C890" s="214" t="s">
        <v>41</v>
      </c>
      <c r="D890" s="214"/>
      <c r="E890" s="123">
        <v>0</v>
      </c>
      <c r="F890" s="123">
        <v>0</v>
      </c>
      <c r="G890" s="123">
        <v>0</v>
      </c>
      <c r="H890" s="123">
        <v>0</v>
      </c>
      <c r="I890" s="123">
        <f t="shared" si="33"/>
        <v>0</v>
      </c>
    </row>
    <row r="891" spans="2:9" x14ac:dyDescent="0.2">
      <c r="B891" s="243" t="s">
        <v>525</v>
      </c>
      <c r="C891" s="244"/>
      <c r="D891" s="244"/>
      <c r="E891" s="244"/>
      <c r="F891" s="244"/>
      <c r="G891" s="244"/>
      <c r="H891" s="244"/>
      <c r="I891" s="245"/>
    </row>
    <row r="892" spans="2:9" x14ac:dyDescent="0.2">
      <c r="B892" s="8">
        <v>1</v>
      </c>
      <c r="C892" s="214" t="s">
        <v>71</v>
      </c>
      <c r="D892" s="214"/>
      <c r="E892" s="123">
        <v>8</v>
      </c>
      <c r="F892" s="123">
        <f>SUM(F893:F899)</f>
        <v>26</v>
      </c>
      <c r="G892" s="123">
        <v>8</v>
      </c>
      <c r="H892" s="123">
        <v>16</v>
      </c>
      <c r="I892" s="123">
        <f>SUM(E892:H892)</f>
        <v>58</v>
      </c>
    </row>
    <row r="893" spans="2:9" ht="24.75" customHeight="1" x14ac:dyDescent="0.2">
      <c r="B893" s="8">
        <v>2</v>
      </c>
      <c r="C893" s="214" t="s">
        <v>72</v>
      </c>
      <c r="D893" s="214"/>
      <c r="E893" s="123">
        <v>0</v>
      </c>
      <c r="F893" s="123">
        <v>0</v>
      </c>
      <c r="G893" s="123">
        <v>0</v>
      </c>
      <c r="H893" s="123">
        <v>0</v>
      </c>
      <c r="I893" s="123">
        <f t="shared" ref="I893:I902" si="34">SUM(E893:H893)</f>
        <v>0</v>
      </c>
    </row>
    <row r="894" spans="2:9" ht="25.5" customHeight="1" x14ac:dyDescent="0.2">
      <c r="B894" s="8">
        <v>3</v>
      </c>
      <c r="C894" s="214" t="s">
        <v>73</v>
      </c>
      <c r="D894" s="214"/>
      <c r="E894" s="123">
        <v>4</v>
      </c>
      <c r="F894" s="123">
        <v>8</v>
      </c>
      <c r="G894" s="123">
        <v>2</v>
      </c>
      <c r="H894" s="123">
        <v>8</v>
      </c>
      <c r="I894" s="123">
        <f t="shared" si="34"/>
        <v>22</v>
      </c>
    </row>
    <row r="895" spans="2:9" x14ac:dyDescent="0.2">
      <c r="B895" s="8">
        <v>4</v>
      </c>
      <c r="C895" s="214" t="s">
        <v>74</v>
      </c>
      <c r="D895" s="214"/>
      <c r="E895" s="123">
        <v>0</v>
      </c>
      <c r="F895" s="123">
        <v>0</v>
      </c>
      <c r="G895" s="123">
        <v>0</v>
      </c>
      <c r="H895" s="123">
        <v>0</v>
      </c>
      <c r="I895" s="123">
        <f t="shared" si="34"/>
        <v>0</v>
      </c>
    </row>
    <row r="896" spans="2:9" ht="24" customHeight="1" x14ac:dyDescent="0.2">
      <c r="B896" s="8">
        <v>5</v>
      </c>
      <c r="C896" s="214" t="s">
        <v>75</v>
      </c>
      <c r="D896" s="214"/>
      <c r="E896" s="123">
        <v>4</v>
      </c>
      <c r="F896" s="123">
        <v>4</v>
      </c>
      <c r="G896" s="123">
        <v>5</v>
      </c>
      <c r="H896" s="123">
        <v>4</v>
      </c>
      <c r="I896" s="123">
        <f t="shared" si="34"/>
        <v>17</v>
      </c>
    </row>
    <row r="897" spans="2:9" ht="28.5" customHeight="1" x14ac:dyDescent="0.2">
      <c r="B897" s="8">
        <v>6</v>
      </c>
      <c r="C897" s="214" t="s">
        <v>76</v>
      </c>
      <c r="D897" s="214"/>
      <c r="E897" s="123">
        <v>0</v>
      </c>
      <c r="F897" s="123">
        <v>1</v>
      </c>
      <c r="G897" s="123">
        <v>1</v>
      </c>
      <c r="H897" s="123">
        <v>0</v>
      </c>
      <c r="I897" s="123">
        <f t="shared" si="34"/>
        <v>2</v>
      </c>
    </row>
    <row r="898" spans="2:9" ht="26.25" customHeight="1" x14ac:dyDescent="0.2">
      <c r="B898" s="8">
        <v>7</v>
      </c>
      <c r="C898" s="214" t="s">
        <v>77</v>
      </c>
      <c r="D898" s="214"/>
      <c r="E898" s="123">
        <v>0</v>
      </c>
      <c r="F898" s="123">
        <v>8</v>
      </c>
      <c r="G898" s="123">
        <v>0</v>
      </c>
      <c r="H898" s="123">
        <v>0</v>
      </c>
      <c r="I898" s="123">
        <f t="shared" si="34"/>
        <v>8</v>
      </c>
    </row>
    <row r="899" spans="2:9" x14ac:dyDescent="0.2">
      <c r="B899" s="8">
        <v>8</v>
      </c>
      <c r="C899" s="214" t="s">
        <v>78</v>
      </c>
      <c r="D899" s="214"/>
      <c r="E899" s="123">
        <v>0</v>
      </c>
      <c r="F899" s="123">
        <v>5</v>
      </c>
      <c r="G899" s="123">
        <v>0</v>
      </c>
      <c r="H899" s="123">
        <v>4</v>
      </c>
      <c r="I899" s="123">
        <f t="shared" si="34"/>
        <v>9</v>
      </c>
    </row>
    <row r="900" spans="2:9" x14ac:dyDescent="0.2">
      <c r="B900" s="126">
        <v>9</v>
      </c>
      <c r="C900" s="214" t="s">
        <v>79</v>
      </c>
      <c r="D900" s="214"/>
      <c r="E900" s="123">
        <v>386</v>
      </c>
      <c r="F900" s="123">
        <v>284</v>
      </c>
      <c r="G900" s="123">
        <v>116</v>
      </c>
      <c r="H900" s="123">
        <v>126</v>
      </c>
      <c r="I900" s="123">
        <f t="shared" si="34"/>
        <v>912</v>
      </c>
    </row>
    <row r="901" spans="2:9" x14ac:dyDescent="0.2">
      <c r="B901" s="126">
        <v>10</v>
      </c>
      <c r="C901" s="214" t="s">
        <v>23</v>
      </c>
      <c r="D901" s="214"/>
      <c r="E901" s="123">
        <v>1</v>
      </c>
      <c r="F901" s="123">
        <v>6</v>
      </c>
      <c r="G901" s="123">
        <v>0</v>
      </c>
      <c r="H901" s="123">
        <v>5</v>
      </c>
      <c r="I901" s="123">
        <f t="shared" si="34"/>
        <v>12</v>
      </c>
    </row>
    <row r="902" spans="2:9" x14ac:dyDescent="0.2">
      <c r="B902" s="126">
        <v>11</v>
      </c>
      <c r="C902" s="214" t="s">
        <v>41</v>
      </c>
      <c r="D902" s="214"/>
      <c r="E902" s="123">
        <v>50</v>
      </c>
      <c r="F902" s="123">
        <v>101</v>
      </c>
      <c r="G902" s="123">
        <v>199</v>
      </c>
      <c r="H902" s="18">
        <v>51</v>
      </c>
      <c r="I902" s="123">
        <f t="shared" si="34"/>
        <v>401</v>
      </c>
    </row>
    <row r="903" spans="2:9" x14ac:dyDescent="0.2">
      <c r="B903" s="232" t="s">
        <v>526</v>
      </c>
      <c r="C903" s="232"/>
      <c r="D903" s="232"/>
      <c r="E903" s="232"/>
      <c r="F903" s="232"/>
      <c r="G903" s="232"/>
      <c r="H903" s="232"/>
      <c r="I903" s="232"/>
    </row>
    <row r="904" spans="2:9" x14ac:dyDescent="0.2">
      <c r="B904" s="8"/>
      <c r="C904" s="214" t="s">
        <v>80</v>
      </c>
      <c r="D904" s="214"/>
      <c r="E904" s="123">
        <v>200</v>
      </c>
      <c r="F904" s="123">
        <v>203</v>
      </c>
      <c r="G904" s="123">
        <v>155</v>
      </c>
      <c r="H904" s="123">
        <v>112</v>
      </c>
      <c r="I904" s="123">
        <f>SUM(E904:H904)</f>
        <v>670</v>
      </c>
    </row>
    <row r="905" spans="2:9" x14ac:dyDescent="0.2">
      <c r="B905" s="8"/>
      <c r="C905" s="214" t="s">
        <v>81</v>
      </c>
      <c r="D905" s="214"/>
      <c r="E905" s="123">
        <v>231</v>
      </c>
      <c r="F905" s="123">
        <v>180</v>
      </c>
      <c r="G905" s="123">
        <v>140</v>
      </c>
      <c r="H905" s="123">
        <v>63</v>
      </c>
      <c r="I905" s="123">
        <f t="shared" ref="I905:I907" si="35">SUM(E905:H905)</f>
        <v>614</v>
      </c>
    </row>
    <row r="906" spans="2:9" x14ac:dyDescent="0.2">
      <c r="B906" s="8"/>
      <c r="C906" s="214" t="s">
        <v>23</v>
      </c>
      <c r="D906" s="214"/>
      <c r="E906" s="123">
        <v>0</v>
      </c>
      <c r="F906" s="123">
        <v>14</v>
      </c>
      <c r="G906" s="123">
        <v>0</v>
      </c>
      <c r="H906" s="123">
        <v>14</v>
      </c>
      <c r="I906" s="123">
        <f t="shared" si="35"/>
        <v>28</v>
      </c>
    </row>
    <row r="907" spans="2:9" x14ac:dyDescent="0.2">
      <c r="B907" s="96"/>
      <c r="C907" s="214" t="s">
        <v>41</v>
      </c>
      <c r="D907" s="214"/>
      <c r="E907" s="123">
        <v>14</v>
      </c>
      <c r="F907" s="123">
        <v>20</v>
      </c>
      <c r="G907" s="123">
        <v>28</v>
      </c>
      <c r="H907" s="18">
        <v>9</v>
      </c>
      <c r="I907" s="123">
        <f t="shared" si="35"/>
        <v>71</v>
      </c>
    </row>
    <row r="908" spans="2:9" x14ac:dyDescent="0.2">
      <c r="B908" s="239" t="s">
        <v>527</v>
      </c>
      <c r="C908" s="240"/>
      <c r="D908" s="240"/>
      <c r="E908" s="240"/>
      <c r="F908" s="240"/>
      <c r="G908" s="240"/>
      <c r="H908" s="240"/>
      <c r="I908" s="241"/>
    </row>
    <row r="909" spans="2:9" x14ac:dyDescent="0.2">
      <c r="B909" s="8"/>
      <c r="C909" s="214" t="s">
        <v>82</v>
      </c>
      <c r="D909" s="214"/>
      <c r="E909" s="123">
        <v>0</v>
      </c>
      <c r="F909" s="123">
        <v>0</v>
      </c>
      <c r="G909" s="123">
        <v>0</v>
      </c>
      <c r="H909" s="123">
        <v>0</v>
      </c>
      <c r="I909" s="123">
        <f>SUM(E909:H909)</f>
        <v>0</v>
      </c>
    </row>
    <row r="910" spans="2:9" x14ac:dyDescent="0.2">
      <c r="B910" s="8"/>
      <c r="C910" s="214" t="s">
        <v>83</v>
      </c>
      <c r="D910" s="214"/>
      <c r="E910" s="123">
        <v>0</v>
      </c>
      <c r="F910" s="123">
        <v>0</v>
      </c>
      <c r="G910" s="123">
        <v>0</v>
      </c>
      <c r="H910" s="123">
        <v>0</v>
      </c>
      <c r="I910" s="123">
        <f t="shared" ref="I910:I917" si="36">SUM(E910:H910)</f>
        <v>0</v>
      </c>
    </row>
    <row r="911" spans="2:9" x14ac:dyDescent="0.2">
      <c r="B911" s="8"/>
      <c r="C911" s="214" t="s">
        <v>84</v>
      </c>
      <c r="D911" s="214"/>
      <c r="E911" s="123">
        <v>0</v>
      </c>
      <c r="F911" s="123">
        <v>0</v>
      </c>
      <c r="G911" s="123">
        <v>0</v>
      </c>
      <c r="H911" s="123">
        <v>0</v>
      </c>
      <c r="I911" s="123">
        <f t="shared" si="36"/>
        <v>0</v>
      </c>
    </row>
    <row r="912" spans="2:9" x14ac:dyDescent="0.2">
      <c r="B912" s="8"/>
      <c r="C912" s="214" t="s">
        <v>85</v>
      </c>
      <c r="D912" s="214"/>
      <c r="E912" s="123">
        <v>0</v>
      </c>
      <c r="F912" s="123">
        <v>0</v>
      </c>
      <c r="G912" s="123">
        <v>0</v>
      </c>
      <c r="H912" s="123">
        <v>0</v>
      </c>
      <c r="I912" s="123">
        <f t="shared" si="36"/>
        <v>0</v>
      </c>
    </row>
    <row r="913" spans="2:9" x14ac:dyDescent="0.2">
      <c r="B913" s="8"/>
      <c r="C913" s="214" t="s">
        <v>86</v>
      </c>
      <c r="D913" s="214"/>
      <c r="E913" s="123">
        <v>0</v>
      </c>
      <c r="F913" s="123">
        <v>0</v>
      </c>
      <c r="G913" s="123">
        <v>0</v>
      </c>
      <c r="H913" s="123">
        <v>0</v>
      </c>
      <c r="I913" s="123">
        <f t="shared" si="36"/>
        <v>0</v>
      </c>
    </row>
    <row r="914" spans="2:9" x14ac:dyDescent="0.2">
      <c r="B914" s="8"/>
      <c r="C914" s="214" t="s">
        <v>87</v>
      </c>
      <c r="D914" s="214"/>
      <c r="E914" s="123">
        <v>0</v>
      </c>
      <c r="F914" s="123">
        <v>0</v>
      </c>
      <c r="G914" s="123">
        <v>0</v>
      </c>
      <c r="H914" s="123">
        <v>0</v>
      </c>
      <c r="I914" s="123">
        <f t="shared" si="36"/>
        <v>0</v>
      </c>
    </row>
    <row r="915" spans="2:9" x14ac:dyDescent="0.2">
      <c r="B915" s="8"/>
      <c r="C915" s="214" t="s">
        <v>70</v>
      </c>
      <c r="D915" s="214"/>
      <c r="E915" s="123">
        <v>445</v>
      </c>
      <c r="F915" s="123">
        <v>417</v>
      </c>
      <c r="G915" s="123">
        <v>323</v>
      </c>
      <c r="H915" s="123">
        <v>198</v>
      </c>
      <c r="I915" s="123">
        <f t="shared" si="36"/>
        <v>1383</v>
      </c>
    </row>
    <row r="916" spans="2:9" x14ac:dyDescent="0.2">
      <c r="B916" s="8"/>
      <c r="C916" s="214" t="s">
        <v>88</v>
      </c>
      <c r="D916" s="214"/>
      <c r="E916" s="123">
        <v>0</v>
      </c>
      <c r="F916" s="123">
        <v>0</v>
      </c>
      <c r="G916" s="123">
        <v>0</v>
      </c>
      <c r="H916" s="123">
        <v>0</v>
      </c>
      <c r="I916" s="123">
        <f t="shared" si="36"/>
        <v>0</v>
      </c>
    </row>
    <row r="917" spans="2:9" x14ac:dyDescent="0.2">
      <c r="B917" s="8"/>
      <c r="C917" s="214" t="s">
        <v>41</v>
      </c>
      <c r="D917" s="214"/>
      <c r="E917" s="123">
        <v>0</v>
      </c>
      <c r="F917" s="123">
        <v>0</v>
      </c>
      <c r="G917" s="123">
        <v>0</v>
      </c>
      <c r="H917" s="123">
        <v>0</v>
      </c>
      <c r="I917" s="123">
        <f t="shared" si="36"/>
        <v>0</v>
      </c>
    </row>
    <row r="918" spans="2:9" x14ac:dyDescent="0.2">
      <c r="B918" s="232" t="s">
        <v>528</v>
      </c>
      <c r="C918" s="232"/>
      <c r="D918" s="232"/>
      <c r="E918" s="232"/>
      <c r="F918" s="232"/>
      <c r="G918" s="232"/>
      <c r="H918" s="232"/>
      <c r="I918" s="232"/>
    </row>
    <row r="919" spans="2:9" x14ac:dyDescent="0.2">
      <c r="B919" s="8"/>
      <c r="C919" s="214" t="s">
        <v>89</v>
      </c>
      <c r="D919" s="214"/>
      <c r="E919" s="123">
        <v>0</v>
      </c>
      <c r="F919" s="123">
        <v>0</v>
      </c>
      <c r="G919" s="123">
        <v>0</v>
      </c>
      <c r="H919" s="123">
        <v>0</v>
      </c>
      <c r="I919" s="123">
        <f>SUM(E919:H919)</f>
        <v>0</v>
      </c>
    </row>
    <row r="920" spans="2:9" x14ac:dyDescent="0.2">
      <c r="B920" s="8"/>
      <c r="C920" s="214" t="s">
        <v>90</v>
      </c>
      <c r="D920" s="214"/>
      <c r="E920" s="123">
        <v>0</v>
      </c>
      <c r="F920" s="123">
        <v>0</v>
      </c>
      <c r="G920" s="123">
        <v>0</v>
      </c>
      <c r="H920" s="123">
        <v>0</v>
      </c>
      <c r="I920" s="123">
        <f t="shared" ref="I920:I923" si="37">SUM(E920:H920)</f>
        <v>0</v>
      </c>
    </row>
    <row r="921" spans="2:9" x14ac:dyDescent="0.2">
      <c r="B921" s="8"/>
      <c r="C921" s="214" t="s">
        <v>23</v>
      </c>
      <c r="D921" s="214"/>
      <c r="E921" s="123">
        <v>0</v>
      </c>
      <c r="F921" s="123">
        <v>0</v>
      </c>
      <c r="G921" s="123">
        <v>0</v>
      </c>
      <c r="H921" s="123">
        <v>0</v>
      </c>
      <c r="I921" s="123">
        <f t="shared" si="37"/>
        <v>0</v>
      </c>
    </row>
    <row r="922" spans="2:9" ht="24" customHeight="1" x14ac:dyDescent="0.2">
      <c r="B922" s="8"/>
      <c r="C922" s="214" t="s">
        <v>70</v>
      </c>
      <c r="D922" s="214"/>
      <c r="E922" s="123">
        <v>445</v>
      </c>
      <c r="F922" s="123">
        <v>417</v>
      </c>
      <c r="G922" s="123">
        <v>323</v>
      </c>
      <c r="H922" s="123">
        <v>198</v>
      </c>
      <c r="I922" s="123">
        <f t="shared" si="37"/>
        <v>1383</v>
      </c>
    </row>
    <row r="923" spans="2:9" x14ac:dyDescent="0.2">
      <c r="B923" s="8"/>
      <c r="C923" s="214" t="s">
        <v>41</v>
      </c>
      <c r="D923" s="214"/>
      <c r="E923" s="123">
        <v>0</v>
      </c>
      <c r="F923" s="123">
        <v>0</v>
      </c>
      <c r="G923" s="123">
        <v>0</v>
      </c>
      <c r="H923" s="123">
        <v>0</v>
      </c>
      <c r="I923" s="123">
        <f t="shared" si="37"/>
        <v>0</v>
      </c>
    </row>
    <row r="924" spans="2:9" x14ac:dyDescent="0.2">
      <c r="B924" s="237" t="s">
        <v>91</v>
      </c>
      <c r="C924" s="238"/>
      <c r="D924" s="238"/>
      <c r="E924" s="238"/>
      <c r="F924" s="238"/>
      <c r="G924" s="238"/>
      <c r="H924" s="238"/>
      <c r="I924" s="238"/>
    </row>
    <row r="925" spans="2:9" x14ac:dyDescent="0.2">
      <c r="B925" s="232" t="s">
        <v>529</v>
      </c>
      <c r="C925" s="232"/>
      <c r="D925" s="232"/>
      <c r="E925" s="232"/>
      <c r="F925" s="232"/>
      <c r="G925" s="232"/>
      <c r="H925" s="232"/>
      <c r="I925" s="232"/>
    </row>
    <row r="926" spans="2:9" x14ac:dyDescent="0.2">
      <c r="B926" s="126"/>
      <c r="C926" s="230" t="s">
        <v>92</v>
      </c>
      <c r="D926" s="414"/>
      <c r="E926" s="16">
        <v>11</v>
      </c>
      <c r="F926" s="16">
        <v>2</v>
      </c>
      <c r="G926" s="16">
        <v>0</v>
      </c>
      <c r="H926" s="16">
        <v>0</v>
      </c>
      <c r="I926" s="16">
        <f>SUM(E926:H926)</f>
        <v>13</v>
      </c>
    </row>
    <row r="927" spans="2:9" x14ac:dyDescent="0.2">
      <c r="B927" s="126"/>
      <c r="C927" s="230" t="s">
        <v>93</v>
      </c>
      <c r="D927" s="231"/>
      <c r="E927" s="16">
        <v>0</v>
      </c>
      <c r="F927" s="16">
        <v>1</v>
      </c>
      <c r="G927" s="16">
        <v>4</v>
      </c>
      <c r="H927" s="16">
        <v>0</v>
      </c>
      <c r="I927" s="16">
        <f t="shared" ref="I927:I943" si="38">SUM(E927:H927)</f>
        <v>5</v>
      </c>
    </row>
    <row r="928" spans="2:9" x14ac:dyDescent="0.2">
      <c r="B928" s="8"/>
      <c r="C928" s="214" t="s">
        <v>94</v>
      </c>
      <c r="D928" s="214"/>
      <c r="E928" s="123">
        <v>60</v>
      </c>
      <c r="F928" s="123">
        <v>33</v>
      </c>
      <c r="G928" s="123">
        <v>41</v>
      </c>
      <c r="H928" s="123">
        <f>'[1]Q4 Unduplicated with Formulas'!$AN$204</f>
        <v>32</v>
      </c>
      <c r="I928" s="16">
        <f t="shared" si="38"/>
        <v>166</v>
      </c>
    </row>
    <row r="929" spans="2:9" x14ac:dyDescent="0.2">
      <c r="B929" s="8"/>
      <c r="C929" s="214" t="s">
        <v>95</v>
      </c>
      <c r="D929" s="214"/>
      <c r="E929" s="123">
        <v>3</v>
      </c>
      <c r="F929" s="123">
        <v>1</v>
      </c>
      <c r="G929" s="123">
        <v>1</v>
      </c>
      <c r="H929" s="123">
        <f>'[1]Q4 Unduplicated with Formulas'!$AM$205</f>
        <v>1</v>
      </c>
      <c r="I929" s="16">
        <f t="shared" si="38"/>
        <v>6</v>
      </c>
    </row>
    <row r="930" spans="2:9" x14ac:dyDescent="0.2">
      <c r="B930" s="8"/>
      <c r="C930" s="214" t="s">
        <v>96</v>
      </c>
      <c r="D930" s="214"/>
      <c r="E930" s="123">
        <v>17</v>
      </c>
      <c r="F930" s="123">
        <v>9</v>
      </c>
      <c r="G930" s="123">
        <v>9</v>
      </c>
      <c r="H930" s="123">
        <f>'[1]Q4 Unduplicated with Formulas'!$AM$203</f>
        <v>15</v>
      </c>
      <c r="I930" s="16">
        <f t="shared" si="38"/>
        <v>50</v>
      </c>
    </row>
    <row r="931" spans="2:9" x14ac:dyDescent="0.2">
      <c r="B931" s="8"/>
      <c r="C931" s="214" t="s">
        <v>97</v>
      </c>
      <c r="D931" s="214"/>
      <c r="E931" s="123">
        <v>2</v>
      </c>
      <c r="F931" s="123">
        <v>0</v>
      </c>
      <c r="G931" s="123">
        <v>0</v>
      </c>
      <c r="H931" s="123">
        <v>0</v>
      </c>
      <c r="I931" s="16">
        <f t="shared" si="38"/>
        <v>2</v>
      </c>
    </row>
    <row r="932" spans="2:9" x14ac:dyDescent="0.2">
      <c r="B932" s="8"/>
      <c r="C932" s="214" t="s">
        <v>98</v>
      </c>
      <c r="D932" s="214"/>
      <c r="E932" s="123">
        <v>0</v>
      </c>
      <c r="F932" s="123">
        <v>1</v>
      </c>
      <c r="G932" s="123">
        <v>1</v>
      </c>
      <c r="H932" s="123">
        <v>0</v>
      </c>
      <c r="I932" s="16">
        <f t="shared" si="38"/>
        <v>2</v>
      </c>
    </row>
    <row r="933" spans="2:9" x14ac:dyDescent="0.2">
      <c r="B933" s="8"/>
      <c r="C933" s="214" t="s">
        <v>99</v>
      </c>
      <c r="D933" s="214"/>
      <c r="E933" s="123">
        <v>17</v>
      </c>
      <c r="F933" s="123">
        <v>1</v>
      </c>
      <c r="G933" s="123">
        <v>3</v>
      </c>
      <c r="H933" s="123">
        <f>'[1]Q4 Unduplicated with Formulas'!$AM$204</f>
        <v>5</v>
      </c>
      <c r="I933" s="16">
        <f t="shared" si="38"/>
        <v>26</v>
      </c>
    </row>
    <row r="934" spans="2:9" x14ac:dyDescent="0.2">
      <c r="B934" s="8"/>
      <c r="C934" s="214" t="s">
        <v>100</v>
      </c>
      <c r="D934" s="214"/>
      <c r="E934" s="123">
        <v>0</v>
      </c>
      <c r="F934" s="123">
        <v>0</v>
      </c>
      <c r="G934" s="123">
        <v>0</v>
      </c>
      <c r="H934" s="123">
        <v>0</v>
      </c>
      <c r="I934" s="16">
        <f t="shared" si="38"/>
        <v>0</v>
      </c>
    </row>
    <row r="935" spans="2:9" x14ac:dyDescent="0.2">
      <c r="B935" s="8"/>
      <c r="C935" s="214" t="s">
        <v>101</v>
      </c>
      <c r="D935" s="214"/>
      <c r="E935" s="123">
        <v>77</v>
      </c>
      <c r="F935" s="123">
        <v>113</v>
      </c>
      <c r="G935" s="123">
        <v>62</v>
      </c>
      <c r="H935" s="123">
        <f>'[1]Q4 Unduplicated with Formulas'!$AN$205</f>
        <v>32</v>
      </c>
      <c r="I935" s="16">
        <f t="shared" si="38"/>
        <v>284</v>
      </c>
    </row>
    <row r="936" spans="2:9" x14ac:dyDescent="0.2">
      <c r="B936" s="8"/>
      <c r="C936" s="214" t="s">
        <v>102</v>
      </c>
      <c r="D936" s="214"/>
      <c r="E936" s="123">
        <v>8</v>
      </c>
      <c r="F936" s="123">
        <v>36</v>
      </c>
      <c r="G936" s="123">
        <v>14</v>
      </c>
      <c r="H936" s="123">
        <f>'[1]Q4 Unduplicated with Formulas'!$AN$208</f>
        <v>10</v>
      </c>
      <c r="I936" s="16">
        <f t="shared" si="38"/>
        <v>68</v>
      </c>
    </row>
    <row r="937" spans="2:9" x14ac:dyDescent="0.2">
      <c r="B937" s="8"/>
      <c r="C937" s="214" t="s">
        <v>103</v>
      </c>
      <c r="D937" s="214"/>
      <c r="E937" s="123">
        <v>175</v>
      </c>
      <c r="F937" s="123">
        <v>123</v>
      </c>
      <c r="G937" s="123">
        <v>62</v>
      </c>
      <c r="H937" s="123">
        <f>'[1]Q4 Unduplicated with Formulas'!$AN$209</f>
        <v>43</v>
      </c>
      <c r="I937" s="16">
        <f t="shared" si="38"/>
        <v>403</v>
      </c>
    </row>
    <row r="938" spans="2:9" x14ac:dyDescent="0.2">
      <c r="B938" s="8"/>
      <c r="C938" s="214" t="s">
        <v>104</v>
      </c>
      <c r="D938" s="214"/>
      <c r="E938" s="123">
        <v>2</v>
      </c>
      <c r="F938" s="123">
        <v>3</v>
      </c>
      <c r="G938" s="123">
        <v>2</v>
      </c>
      <c r="H938" s="123">
        <f>'[1]Q4 Unduplicated with Formulas'!$AN$210</f>
        <v>1</v>
      </c>
      <c r="I938" s="16">
        <f t="shared" si="38"/>
        <v>8</v>
      </c>
    </row>
    <row r="939" spans="2:9" x14ac:dyDescent="0.2">
      <c r="B939" s="8"/>
      <c r="C939" s="214" t="s">
        <v>105</v>
      </c>
      <c r="D939" s="214"/>
      <c r="E939" s="123">
        <v>0</v>
      </c>
      <c r="F939" s="123">
        <v>3</v>
      </c>
      <c r="G939" s="123">
        <v>0</v>
      </c>
      <c r="H939" s="123">
        <v>1</v>
      </c>
      <c r="I939" s="16">
        <f t="shared" si="38"/>
        <v>4</v>
      </c>
    </row>
    <row r="940" spans="2:9" x14ac:dyDescent="0.2">
      <c r="B940" s="8"/>
      <c r="C940" s="344" t="s">
        <v>530</v>
      </c>
      <c r="D940" s="344"/>
      <c r="E940" s="123">
        <v>0</v>
      </c>
      <c r="F940" s="123">
        <v>0</v>
      </c>
      <c r="G940" s="123">
        <v>0</v>
      </c>
      <c r="H940" s="123">
        <v>0</v>
      </c>
      <c r="I940" s="16">
        <f t="shared" si="38"/>
        <v>0</v>
      </c>
    </row>
    <row r="941" spans="2:9" x14ac:dyDescent="0.2">
      <c r="B941" s="8"/>
      <c r="C941" s="344" t="s">
        <v>106</v>
      </c>
      <c r="D941" s="344"/>
      <c r="E941" s="123">
        <v>35</v>
      </c>
      <c r="F941" s="123">
        <v>19</v>
      </c>
      <c r="G941" s="123">
        <v>32</v>
      </c>
      <c r="H941" s="123">
        <f>'[1]Q4 Unduplicated with Formulas'!$AM$206</f>
        <v>17</v>
      </c>
      <c r="I941" s="16">
        <f t="shared" si="38"/>
        <v>103</v>
      </c>
    </row>
    <row r="942" spans="2:9" x14ac:dyDescent="0.2">
      <c r="B942" s="8"/>
      <c r="C942" s="344" t="s">
        <v>23</v>
      </c>
      <c r="D942" s="344"/>
      <c r="E942" s="123">
        <v>0</v>
      </c>
      <c r="F942" s="123">
        <v>0</v>
      </c>
      <c r="G942" s="123">
        <v>0</v>
      </c>
      <c r="H942" s="123">
        <v>0</v>
      </c>
      <c r="I942" s="16">
        <f t="shared" si="38"/>
        <v>0</v>
      </c>
    </row>
    <row r="943" spans="2:9" x14ac:dyDescent="0.2">
      <c r="B943" s="8"/>
      <c r="C943" s="344" t="s">
        <v>41</v>
      </c>
      <c r="D943" s="344"/>
      <c r="E943" s="123">
        <v>38</v>
      </c>
      <c r="F943" s="123">
        <v>72</v>
      </c>
      <c r="G943" s="123">
        <v>92</v>
      </c>
      <c r="H943" s="123">
        <f>'[1]Q4 Unduplicated with Formulas'!$AN$212</f>
        <v>41</v>
      </c>
      <c r="I943" s="16">
        <f t="shared" si="38"/>
        <v>243</v>
      </c>
    </row>
    <row r="944" spans="2:9" x14ac:dyDescent="0.2">
      <c r="B944" s="345" t="s">
        <v>531</v>
      </c>
      <c r="C944" s="346"/>
      <c r="D944" s="346"/>
      <c r="E944" s="346"/>
      <c r="F944" s="346"/>
      <c r="G944" s="346"/>
      <c r="H944" s="346"/>
      <c r="I944" s="346"/>
    </row>
    <row r="945" spans="2:9" x14ac:dyDescent="0.2">
      <c r="B945" s="232" t="s">
        <v>533</v>
      </c>
      <c r="C945" s="232"/>
      <c r="D945" s="232"/>
      <c r="E945" s="232"/>
      <c r="F945" s="232"/>
      <c r="G945" s="232"/>
      <c r="H945" s="232"/>
      <c r="I945" s="232"/>
    </row>
    <row r="946" spans="2:9" x14ac:dyDescent="0.2">
      <c r="B946" s="126"/>
      <c r="C946" s="212" t="s">
        <v>108</v>
      </c>
      <c r="D946" s="415"/>
      <c r="E946" s="8">
        <v>0</v>
      </c>
      <c r="F946" s="8">
        <v>0</v>
      </c>
      <c r="G946" s="16">
        <v>0</v>
      </c>
      <c r="H946" s="16">
        <v>0</v>
      </c>
      <c r="I946" s="16">
        <f>SUM(E946:H946)</f>
        <v>0</v>
      </c>
    </row>
    <row r="947" spans="2:9" ht="28.5" customHeight="1" x14ac:dyDescent="0.2">
      <c r="B947" s="126"/>
      <c r="C947" s="230" t="s">
        <v>109</v>
      </c>
      <c r="D947" s="414"/>
      <c r="E947" s="8">
        <v>0</v>
      </c>
      <c r="F947" s="8">
        <v>0</v>
      </c>
      <c r="G947" s="16">
        <v>0</v>
      </c>
      <c r="H947" s="16">
        <v>0</v>
      </c>
      <c r="I947" s="16">
        <f t="shared" ref="I947:I949" si="39">SUM(E947:H947)</f>
        <v>0</v>
      </c>
    </row>
    <row r="948" spans="2:9" x14ac:dyDescent="0.2">
      <c r="B948" s="126"/>
      <c r="C948" s="230" t="s">
        <v>110</v>
      </c>
      <c r="D948" s="231"/>
      <c r="E948" s="8">
        <v>445</v>
      </c>
      <c r="F948" s="8">
        <v>417</v>
      </c>
      <c r="G948" s="123">
        <v>323</v>
      </c>
      <c r="H948" s="16">
        <v>198</v>
      </c>
      <c r="I948" s="16">
        <f t="shared" si="39"/>
        <v>1383</v>
      </c>
    </row>
    <row r="949" spans="2:9" x14ac:dyDescent="0.2">
      <c r="B949" s="14"/>
      <c r="C949" s="230" t="s">
        <v>111</v>
      </c>
      <c r="D949" s="231"/>
      <c r="E949" s="15">
        <v>0</v>
      </c>
      <c r="F949" s="15">
        <v>0</v>
      </c>
      <c r="G949" s="16">
        <v>0</v>
      </c>
      <c r="H949" s="16">
        <v>0</v>
      </c>
      <c r="I949" s="8">
        <f t="shared" si="39"/>
        <v>0</v>
      </c>
    </row>
    <row r="950" spans="2:9" x14ac:dyDescent="0.2">
      <c r="B950" s="184" t="s">
        <v>112</v>
      </c>
      <c r="C950" s="404"/>
      <c r="D950" s="404"/>
      <c r="E950" s="404"/>
      <c r="F950" s="404"/>
      <c r="G950" s="404"/>
      <c r="H950" s="404"/>
      <c r="I950" s="404"/>
    </row>
    <row r="951" spans="2:9" x14ac:dyDescent="0.2">
      <c r="B951" s="229" t="s">
        <v>113</v>
      </c>
      <c r="C951" s="229"/>
      <c r="D951" s="229"/>
      <c r="E951" s="229"/>
      <c r="F951" s="229"/>
      <c r="G951" s="229"/>
      <c r="H951" s="229"/>
      <c r="I951" s="229"/>
    </row>
    <row r="952" spans="2:9" ht="26.25" customHeight="1" x14ac:dyDescent="0.2">
      <c r="B952" s="8"/>
      <c r="C952" s="236" t="s">
        <v>114</v>
      </c>
      <c r="D952" s="236"/>
      <c r="E952" s="123">
        <v>71</v>
      </c>
      <c r="F952" s="123">
        <v>103</v>
      </c>
      <c r="G952" s="123">
        <v>103</v>
      </c>
      <c r="H952" s="18">
        <v>140</v>
      </c>
      <c r="I952" s="123">
        <f>SUM(E952:H952)</f>
        <v>417</v>
      </c>
    </row>
    <row r="953" spans="2:9" x14ac:dyDescent="0.2">
      <c r="B953" s="229" t="s">
        <v>116</v>
      </c>
      <c r="C953" s="229"/>
      <c r="D953" s="229"/>
      <c r="E953" s="229"/>
      <c r="F953" s="229"/>
      <c r="G953" s="229"/>
      <c r="H953" s="229"/>
      <c r="I953" s="229"/>
    </row>
    <row r="954" spans="2:9" x14ac:dyDescent="0.2">
      <c r="B954" s="8"/>
      <c r="C954" s="230" t="s">
        <v>117</v>
      </c>
      <c r="D954" s="231"/>
      <c r="E954" s="136">
        <v>12557</v>
      </c>
      <c r="F954" s="123">
        <v>3970</v>
      </c>
      <c r="G954" s="123">
        <v>8631</v>
      </c>
      <c r="H954" s="18">
        <v>10400</v>
      </c>
      <c r="I954" s="136">
        <f>SUM(E954:H954)</f>
        <v>35558</v>
      </c>
    </row>
    <row r="955" spans="2:9" x14ac:dyDescent="0.2">
      <c r="B955" s="229" t="s">
        <v>118</v>
      </c>
      <c r="C955" s="229"/>
      <c r="D955" s="229"/>
      <c r="E955" s="229"/>
      <c r="F955" s="229"/>
      <c r="G955" s="229"/>
      <c r="H955" s="229"/>
      <c r="I955" s="229"/>
    </row>
    <row r="956" spans="2:9" x14ac:dyDescent="0.2">
      <c r="B956" s="8">
        <v>1</v>
      </c>
      <c r="C956" s="219" t="s">
        <v>119</v>
      </c>
      <c r="D956" s="219"/>
      <c r="E956" s="123">
        <v>0</v>
      </c>
      <c r="F956" s="123">
        <v>0</v>
      </c>
      <c r="G956" s="123">
        <v>0</v>
      </c>
      <c r="H956" s="123">
        <v>0</v>
      </c>
      <c r="I956" s="123">
        <f>SUM(E956:H956)</f>
        <v>0</v>
      </c>
    </row>
    <row r="957" spans="2:9" x14ac:dyDescent="0.2">
      <c r="B957" s="8">
        <v>2</v>
      </c>
      <c r="C957" s="219" t="s">
        <v>120</v>
      </c>
      <c r="D957" s="219"/>
      <c r="E957" s="123">
        <v>10</v>
      </c>
      <c r="F957" s="123">
        <v>1</v>
      </c>
      <c r="G957" s="123">
        <v>2</v>
      </c>
      <c r="H957" s="123">
        <v>0</v>
      </c>
      <c r="I957" s="123">
        <f t="shared" ref="I957:I973" si="40">SUM(E957:H957)</f>
        <v>13</v>
      </c>
    </row>
    <row r="958" spans="2:9" x14ac:dyDescent="0.2">
      <c r="B958" s="8">
        <v>3</v>
      </c>
      <c r="C958" s="219" t="s">
        <v>121</v>
      </c>
      <c r="D958" s="219"/>
      <c r="E958" s="123">
        <v>0</v>
      </c>
      <c r="F958" s="123">
        <v>0</v>
      </c>
      <c r="G958" s="123">
        <v>0</v>
      </c>
      <c r="H958" s="123">
        <v>0</v>
      </c>
      <c r="I958" s="123">
        <f t="shared" si="40"/>
        <v>0</v>
      </c>
    </row>
    <row r="959" spans="2:9" x14ac:dyDescent="0.2">
      <c r="B959" s="8">
        <v>4</v>
      </c>
      <c r="C959" s="219" t="s">
        <v>122</v>
      </c>
      <c r="D959" s="219"/>
      <c r="E959" s="123">
        <v>4</v>
      </c>
      <c r="F959" s="123">
        <v>3</v>
      </c>
      <c r="G959" s="123">
        <v>0</v>
      </c>
      <c r="H959" s="123">
        <f>'[1]Outreach for MHSA'!$F$143</f>
        <v>1</v>
      </c>
      <c r="I959" s="123">
        <f t="shared" si="40"/>
        <v>8</v>
      </c>
    </row>
    <row r="960" spans="2:9" x14ac:dyDescent="0.2">
      <c r="B960" s="8">
        <v>5</v>
      </c>
      <c r="C960" s="219" t="s">
        <v>123</v>
      </c>
      <c r="D960" s="219"/>
      <c r="E960" s="123">
        <v>0</v>
      </c>
      <c r="F960" s="123">
        <v>3</v>
      </c>
      <c r="G960" s="123">
        <v>0</v>
      </c>
      <c r="H960" s="123">
        <v>0</v>
      </c>
      <c r="I960" s="123">
        <f t="shared" si="40"/>
        <v>3</v>
      </c>
    </row>
    <row r="961" spans="2:9" x14ac:dyDescent="0.2">
      <c r="B961" s="8">
        <v>6</v>
      </c>
      <c r="C961" s="219" t="s">
        <v>124</v>
      </c>
      <c r="D961" s="219"/>
      <c r="E961" s="123">
        <v>0</v>
      </c>
      <c r="F961" s="123">
        <v>0</v>
      </c>
      <c r="G961" s="123">
        <v>0</v>
      </c>
      <c r="H961" s="123">
        <v>0</v>
      </c>
      <c r="I961" s="123">
        <f t="shared" si="40"/>
        <v>0</v>
      </c>
    </row>
    <row r="962" spans="2:9" x14ac:dyDescent="0.2">
      <c r="B962" s="8">
        <v>7</v>
      </c>
      <c r="C962" s="219" t="s">
        <v>125</v>
      </c>
      <c r="D962" s="219"/>
      <c r="E962" s="123">
        <v>1</v>
      </c>
      <c r="F962" s="123">
        <v>0</v>
      </c>
      <c r="G962" s="123">
        <v>3</v>
      </c>
      <c r="H962" s="123">
        <f>'[1]Outreach for MHSA'!$F$144</f>
        <v>5</v>
      </c>
      <c r="I962" s="123">
        <f t="shared" si="40"/>
        <v>9</v>
      </c>
    </row>
    <row r="963" spans="2:9" x14ac:dyDescent="0.2">
      <c r="B963" s="8">
        <v>8</v>
      </c>
      <c r="C963" s="219" t="s">
        <v>126</v>
      </c>
      <c r="D963" s="219"/>
      <c r="E963" s="123">
        <v>0</v>
      </c>
      <c r="F963" s="123">
        <v>10</v>
      </c>
      <c r="G963" s="123">
        <v>0</v>
      </c>
      <c r="H963" s="123">
        <v>9</v>
      </c>
      <c r="I963" s="123">
        <f t="shared" si="40"/>
        <v>19</v>
      </c>
    </row>
    <row r="964" spans="2:9" x14ac:dyDescent="0.2">
      <c r="B964" s="8">
        <v>9</v>
      </c>
      <c r="C964" s="219" t="s">
        <v>54</v>
      </c>
      <c r="D964" s="219"/>
      <c r="E964" s="123">
        <v>36</v>
      </c>
      <c r="F964" s="123">
        <v>73</v>
      </c>
      <c r="G964" s="123">
        <v>92</v>
      </c>
      <c r="H964" s="123">
        <v>111</v>
      </c>
      <c r="I964" s="123">
        <f t="shared" si="40"/>
        <v>312</v>
      </c>
    </row>
    <row r="965" spans="2:9" x14ac:dyDescent="0.2">
      <c r="B965" s="8">
        <v>10</v>
      </c>
      <c r="C965" s="219" t="s">
        <v>127</v>
      </c>
      <c r="D965" s="219"/>
      <c r="E965" s="123">
        <v>3</v>
      </c>
      <c r="F965" s="123">
        <v>1</v>
      </c>
      <c r="G965" s="123">
        <v>2</v>
      </c>
      <c r="H965" s="123">
        <f>'[1]Outreach for MHSA'!$F$147</f>
        <v>3</v>
      </c>
      <c r="I965" s="123">
        <f t="shared" si="40"/>
        <v>9</v>
      </c>
    </row>
    <row r="966" spans="2:9" x14ac:dyDescent="0.2">
      <c r="B966" s="8">
        <v>11</v>
      </c>
      <c r="C966" s="219" t="s">
        <v>128</v>
      </c>
      <c r="D966" s="219"/>
      <c r="E966" s="123">
        <v>0</v>
      </c>
      <c r="F966" s="123">
        <v>0</v>
      </c>
      <c r="G966" s="123">
        <v>0</v>
      </c>
      <c r="H966" s="123">
        <v>0</v>
      </c>
      <c r="I966" s="123">
        <f t="shared" si="40"/>
        <v>0</v>
      </c>
    </row>
    <row r="967" spans="2:9" x14ac:dyDescent="0.2">
      <c r="B967" s="8">
        <v>12</v>
      </c>
      <c r="C967" s="219" t="s">
        <v>129</v>
      </c>
      <c r="D967" s="219"/>
      <c r="E967" s="123">
        <v>1</v>
      </c>
      <c r="F967" s="123">
        <v>0</v>
      </c>
      <c r="G967" s="123">
        <v>0</v>
      </c>
      <c r="H967" s="123">
        <v>0</v>
      </c>
      <c r="I967" s="123">
        <f t="shared" si="40"/>
        <v>1</v>
      </c>
    </row>
    <row r="968" spans="2:9" x14ac:dyDescent="0.2">
      <c r="B968" s="8">
        <v>13</v>
      </c>
      <c r="C968" s="219" t="s">
        <v>130</v>
      </c>
      <c r="D968" s="219"/>
      <c r="E968" s="123">
        <v>0</v>
      </c>
      <c r="F968" s="123">
        <v>1</v>
      </c>
      <c r="G968" s="123">
        <v>2</v>
      </c>
      <c r="H968" s="123">
        <f>'[1]Outreach for MHSA'!$F$148</f>
        <v>4</v>
      </c>
      <c r="I968" s="123">
        <f t="shared" si="40"/>
        <v>7</v>
      </c>
    </row>
    <row r="969" spans="2:9" x14ac:dyDescent="0.2">
      <c r="B969" s="8">
        <v>14</v>
      </c>
      <c r="C969" s="219" t="s">
        <v>131</v>
      </c>
      <c r="D969" s="219"/>
      <c r="E969" s="123">
        <v>16</v>
      </c>
      <c r="F969" s="123">
        <v>11</v>
      </c>
      <c r="G969" s="123">
        <v>2</v>
      </c>
      <c r="H969" s="123">
        <f>'[1]Outreach for MHSA'!$F$149</f>
        <v>6</v>
      </c>
      <c r="I969" s="123">
        <f t="shared" si="40"/>
        <v>35</v>
      </c>
    </row>
    <row r="970" spans="2:9" x14ac:dyDescent="0.2">
      <c r="B970" s="8">
        <v>15</v>
      </c>
      <c r="C970" s="219" t="s">
        <v>132</v>
      </c>
      <c r="D970" s="219"/>
      <c r="E970" s="123">
        <v>0</v>
      </c>
      <c r="F970" s="123">
        <v>0</v>
      </c>
      <c r="G970" s="123">
        <v>0</v>
      </c>
      <c r="H970" s="123">
        <v>0</v>
      </c>
      <c r="I970" s="123">
        <f t="shared" si="40"/>
        <v>0</v>
      </c>
    </row>
    <row r="971" spans="2:9" x14ac:dyDescent="0.2">
      <c r="B971" s="8">
        <v>16</v>
      </c>
      <c r="C971" s="219" t="s">
        <v>133</v>
      </c>
      <c r="D971" s="219"/>
      <c r="E971" s="123">
        <v>0</v>
      </c>
      <c r="F971" s="123">
        <v>0</v>
      </c>
      <c r="G971" s="123">
        <v>0</v>
      </c>
      <c r="H971" s="123">
        <v>0</v>
      </c>
      <c r="I971" s="123">
        <f t="shared" si="40"/>
        <v>0</v>
      </c>
    </row>
    <row r="972" spans="2:9" x14ac:dyDescent="0.2">
      <c r="B972" s="8">
        <v>17</v>
      </c>
      <c r="C972" s="219" t="s">
        <v>134</v>
      </c>
      <c r="D972" s="219"/>
      <c r="E972" s="123">
        <v>0</v>
      </c>
      <c r="F972" s="123">
        <v>0</v>
      </c>
      <c r="G972" s="123">
        <v>0</v>
      </c>
      <c r="H972" s="123">
        <v>0</v>
      </c>
      <c r="I972" s="123">
        <f t="shared" si="40"/>
        <v>0</v>
      </c>
    </row>
    <row r="973" spans="2:9" x14ac:dyDescent="0.2">
      <c r="B973" s="8">
        <v>18</v>
      </c>
      <c r="C973" s="219" t="s">
        <v>135</v>
      </c>
      <c r="D973" s="219"/>
      <c r="E973" s="123">
        <v>0</v>
      </c>
      <c r="F973" s="123">
        <v>0</v>
      </c>
      <c r="G973" s="123">
        <v>0</v>
      </c>
      <c r="H973" s="123">
        <f>'[1]Outreach for MHSA'!$F$150</f>
        <v>1</v>
      </c>
      <c r="I973" s="123">
        <f t="shared" si="40"/>
        <v>1</v>
      </c>
    </row>
    <row r="974" spans="2:9" x14ac:dyDescent="0.2">
      <c r="B974" s="184" t="s">
        <v>137</v>
      </c>
      <c r="C974" s="404"/>
      <c r="D974" s="404"/>
      <c r="E974" s="404"/>
      <c r="F974" s="404"/>
      <c r="G974" s="404"/>
      <c r="H974" s="404"/>
      <c r="I974" s="404"/>
    </row>
    <row r="975" spans="2:9" x14ac:dyDescent="0.2">
      <c r="B975" s="102"/>
      <c r="C975" s="409" t="s">
        <v>138</v>
      </c>
      <c r="D975" s="410"/>
      <c r="E975" s="410"/>
      <c r="F975" s="410"/>
      <c r="G975" s="410"/>
      <c r="H975" s="410"/>
      <c r="I975" s="411"/>
    </row>
    <row r="976" spans="2:9" x14ac:dyDescent="0.2">
      <c r="B976" s="103"/>
      <c r="C976" s="222" t="s">
        <v>139</v>
      </c>
      <c r="D976" s="223"/>
      <c r="E976" s="168">
        <v>6</v>
      </c>
      <c r="F976" s="168">
        <v>14</v>
      </c>
      <c r="G976" s="170">
        <v>40</v>
      </c>
      <c r="H976" s="176">
        <v>69</v>
      </c>
      <c r="I976" s="137">
        <f>SUM(E976:H976)</f>
        <v>129</v>
      </c>
    </row>
    <row r="977" spans="2:9" x14ac:dyDescent="0.2">
      <c r="B977" s="102"/>
      <c r="C977" s="219" t="s">
        <v>140</v>
      </c>
      <c r="D977" s="219"/>
      <c r="E977" s="169">
        <v>0</v>
      </c>
      <c r="F977" s="168">
        <v>0</v>
      </c>
      <c r="G977" s="169">
        <v>0</v>
      </c>
      <c r="H977" s="137">
        <v>0</v>
      </c>
      <c r="I977" s="137">
        <f>SUM(E977:H977)</f>
        <v>0</v>
      </c>
    </row>
    <row r="978" spans="2:9" x14ac:dyDescent="0.2">
      <c r="B978" s="102"/>
      <c r="C978" s="409" t="s">
        <v>534</v>
      </c>
      <c r="D978" s="410"/>
      <c r="E978" s="410"/>
      <c r="F978" s="410"/>
      <c r="G978" s="410"/>
      <c r="H978" s="410"/>
      <c r="I978" s="411"/>
    </row>
    <row r="979" spans="2:9" x14ac:dyDescent="0.2">
      <c r="B979" s="102"/>
      <c r="C979" s="218" t="s">
        <v>141</v>
      </c>
      <c r="D979" s="218"/>
      <c r="E979" s="123">
        <v>6</v>
      </c>
      <c r="F979" s="123">
        <v>14</v>
      </c>
      <c r="G979" s="123">
        <v>40</v>
      </c>
      <c r="H979" s="177">
        <v>69</v>
      </c>
      <c r="I979" s="137">
        <f>SUM(E979:H979)</f>
        <v>129</v>
      </c>
    </row>
    <row r="980" spans="2:9" x14ac:dyDescent="0.2">
      <c r="B980" s="102"/>
      <c r="C980" s="218" t="s">
        <v>142</v>
      </c>
      <c r="D980" s="218"/>
      <c r="E980" s="123">
        <v>0</v>
      </c>
      <c r="F980" s="123">
        <v>0</v>
      </c>
      <c r="G980" s="123">
        <v>0</v>
      </c>
      <c r="H980" s="137">
        <v>0</v>
      </c>
      <c r="I980" s="137">
        <f t="shared" ref="I980:I981" si="41">SUM(E980:H980)</f>
        <v>0</v>
      </c>
    </row>
    <row r="981" spans="2:9" x14ac:dyDescent="0.2">
      <c r="B981" s="102"/>
      <c r="C981" s="218" t="s">
        <v>535</v>
      </c>
      <c r="D981" s="218"/>
      <c r="E981" s="123">
        <v>0</v>
      </c>
      <c r="F981" s="123">
        <v>0</v>
      </c>
      <c r="G981" s="123">
        <v>0</v>
      </c>
      <c r="H981" s="137">
        <v>0</v>
      </c>
      <c r="I981" s="137">
        <f t="shared" si="41"/>
        <v>0</v>
      </c>
    </row>
    <row r="982" spans="2:9" x14ac:dyDescent="0.2">
      <c r="B982" s="409" t="s">
        <v>536</v>
      </c>
      <c r="C982" s="412"/>
      <c r="D982" s="412"/>
      <c r="E982" s="412"/>
      <c r="F982" s="412"/>
      <c r="G982" s="412"/>
      <c r="H982" s="412"/>
      <c r="I982" s="413"/>
    </row>
    <row r="983" spans="2:9" x14ac:dyDescent="0.2">
      <c r="B983" s="16">
        <v>1</v>
      </c>
      <c r="C983" s="275" t="s">
        <v>244</v>
      </c>
      <c r="D983" s="275"/>
      <c r="E983" s="16">
        <v>4</v>
      </c>
      <c r="F983" s="16">
        <v>7</v>
      </c>
      <c r="G983" s="16">
        <v>0</v>
      </c>
      <c r="H983" s="17">
        <v>0</v>
      </c>
      <c r="I983" s="16">
        <f>SUM(E983:H983)</f>
        <v>11</v>
      </c>
    </row>
    <row r="984" spans="2:9" x14ac:dyDescent="0.2">
      <c r="B984" s="16">
        <v>2</v>
      </c>
      <c r="C984" s="275" t="s">
        <v>245</v>
      </c>
      <c r="D984" s="275"/>
      <c r="E984" s="16">
        <v>1</v>
      </c>
      <c r="F984" s="16">
        <v>0</v>
      </c>
      <c r="G984" s="16">
        <v>0</v>
      </c>
      <c r="H984" s="17">
        <v>0</v>
      </c>
      <c r="I984" s="16">
        <f t="shared" ref="I984:I988" si="42">SUM(E984:H984)</f>
        <v>1</v>
      </c>
    </row>
    <row r="985" spans="2:9" x14ac:dyDescent="0.2">
      <c r="B985" s="16">
        <v>3</v>
      </c>
      <c r="C985" s="275" t="s">
        <v>246</v>
      </c>
      <c r="D985" s="275"/>
      <c r="E985" s="16">
        <v>1</v>
      </c>
      <c r="F985" s="16">
        <v>0</v>
      </c>
      <c r="G985" s="16">
        <v>0</v>
      </c>
      <c r="H985" s="17">
        <v>0</v>
      </c>
      <c r="I985" s="16">
        <f t="shared" si="42"/>
        <v>1</v>
      </c>
    </row>
    <row r="986" spans="2:9" x14ac:dyDescent="0.2">
      <c r="B986" s="16">
        <v>4</v>
      </c>
      <c r="C986" s="275" t="s">
        <v>247</v>
      </c>
      <c r="D986" s="275"/>
      <c r="E986" s="16" t="s">
        <v>248</v>
      </c>
      <c r="F986" s="16">
        <v>4</v>
      </c>
      <c r="G986" s="16">
        <v>13</v>
      </c>
      <c r="H986" s="17">
        <v>38</v>
      </c>
      <c r="I986" s="16">
        <f t="shared" si="42"/>
        <v>55</v>
      </c>
    </row>
    <row r="987" spans="2:9" x14ac:dyDescent="0.2">
      <c r="B987" s="16">
        <v>5</v>
      </c>
      <c r="C987" s="407" t="s">
        <v>249</v>
      </c>
      <c r="D987" s="408"/>
      <c r="E987" s="16"/>
      <c r="F987" s="16"/>
      <c r="G987" s="16">
        <v>16</v>
      </c>
      <c r="H987" s="17">
        <v>21</v>
      </c>
      <c r="I987" s="16"/>
    </row>
    <row r="988" spans="2:9" x14ac:dyDescent="0.2">
      <c r="B988" s="16">
        <v>6</v>
      </c>
      <c r="C988" s="275" t="s">
        <v>250</v>
      </c>
      <c r="D988" s="275"/>
      <c r="E988" s="16" t="s">
        <v>248</v>
      </c>
      <c r="F988" s="16">
        <v>3</v>
      </c>
      <c r="G988" s="16">
        <v>11</v>
      </c>
      <c r="H988" s="17">
        <v>9</v>
      </c>
      <c r="I988" s="16">
        <f t="shared" si="42"/>
        <v>23</v>
      </c>
    </row>
    <row r="989" spans="2:9" x14ac:dyDescent="0.2">
      <c r="B989" s="16">
        <v>7</v>
      </c>
      <c r="C989" s="275" t="s">
        <v>251</v>
      </c>
      <c r="D989" s="275"/>
      <c r="E989" s="16"/>
      <c r="F989" s="16"/>
      <c r="G989" s="16"/>
      <c r="H989" s="17">
        <v>1</v>
      </c>
      <c r="I989" s="16">
        <f>SUM(E989:H989)</f>
        <v>1</v>
      </c>
    </row>
    <row r="990" spans="2:9" x14ac:dyDescent="0.2">
      <c r="B990" s="102"/>
      <c r="C990" s="409" t="s">
        <v>537</v>
      </c>
      <c r="D990" s="410"/>
      <c r="E990" s="410"/>
      <c r="F990" s="410"/>
      <c r="G990" s="410"/>
      <c r="H990" s="410"/>
      <c r="I990" s="411"/>
    </row>
    <row r="991" spans="2:9" ht="21.75" customHeight="1" x14ac:dyDescent="0.2">
      <c r="B991" s="102"/>
      <c r="C991" s="218" t="s">
        <v>143</v>
      </c>
      <c r="D991" s="218"/>
      <c r="E991" s="123">
        <v>0</v>
      </c>
      <c r="F991" s="123">
        <v>0</v>
      </c>
      <c r="G991" s="123">
        <v>0</v>
      </c>
      <c r="H991" s="123">
        <v>0</v>
      </c>
      <c r="I991" s="137">
        <f>SUM(E991:H991)</f>
        <v>0</v>
      </c>
    </row>
    <row r="992" spans="2:9" ht="23.25" customHeight="1" x14ac:dyDescent="0.2">
      <c r="B992" s="102"/>
      <c r="C992" s="218" t="s">
        <v>567</v>
      </c>
      <c r="D992" s="218"/>
      <c r="E992" s="123">
        <v>0</v>
      </c>
      <c r="F992" s="123">
        <v>0</v>
      </c>
      <c r="G992" s="123">
        <v>0</v>
      </c>
      <c r="H992" s="123">
        <v>0</v>
      </c>
      <c r="I992" s="137">
        <f t="shared" ref="I992:I993" si="43">SUM(E992:H992)</f>
        <v>0</v>
      </c>
    </row>
    <row r="993" spans="2:9" ht="27" customHeight="1" x14ac:dyDescent="0.2">
      <c r="B993" s="102"/>
      <c r="C993" s="218" t="s">
        <v>144</v>
      </c>
      <c r="D993" s="218"/>
      <c r="E993" s="123">
        <v>6</v>
      </c>
      <c r="F993" s="123">
        <v>14</v>
      </c>
      <c r="G993" s="123">
        <v>40</v>
      </c>
      <c r="H993" s="18">
        <v>69</v>
      </c>
      <c r="I993" s="137">
        <f t="shared" si="43"/>
        <v>129</v>
      </c>
    </row>
    <row r="994" spans="2:9" x14ac:dyDescent="0.2">
      <c r="B994" s="102"/>
      <c r="C994" s="409" t="s">
        <v>145</v>
      </c>
      <c r="D994" s="410"/>
      <c r="E994" s="410"/>
      <c r="F994" s="410"/>
      <c r="G994" s="410"/>
      <c r="H994" s="410"/>
      <c r="I994" s="411"/>
    </row>
    <row r="995" spans="2:9" x14ac:dyDescent="0.2">
      <c r="B995" s="102"/>
      <c r="C995" s="400" t="s">
        <v>146</v>
      </c>
      <c r="D995" s="401"/>
      <c r="E995" s="123">
        <v>0</v>
      </c>
      <c r="F995" s="123">
        <v>0</v>
      </c>
      <c r="G995" s="123">
        <v>0</v>
      </c>
      <c r="H995" s="123">
        <v>0</v>
      </c>
      <c r="I995" s="137">
        <f>SUM(E995:H995)</f>
        <v>0</v>
      </c>
    </row>
    <row r="996" spans="2:9" x14ac:dyDescent="0.2">
      <c r="B996" s="102"/>
      <c r="C996" s="400" t="s">
        <v>147</v>
      </c>
      <c r="D996" s="401"/>
      <c r="E996" s="123">
        <v>0</v>
      </c>
      <c r="F996" s="123">
        <v>0</v>
      </c>
      <c r="G996" s="123">
        <v>0</v>
      </c>
      <c r="H996" s="123">
        <v>0</v>
      </c>
      <c r="I996" s="137">
        <f t="shared" ref="I996:I1009" si="44">SUM(E996:H996)</f>
        <v>0</v>
      </c>
    </row>
    <row r="997" spans="2:9" x14ac:dyDescent="0.2">
      <c r="B997" s="102"/>
      <c r="C997" s="400" t="s">
        <v>148</v>
      </c>
      <c r="D997" s="401"/>
      <c r="E997" s="123">
        <v>0</v>
      </c>
      <c r="F997" s="123">
        <v>0</v>
      </c>
      <c r="G997" s="123">
        <v>0</v>
      </c>
      <c r="H997" s="123">
        <v>0</v>
      </c>
      <c r="I997" s="137">
        <f t="shared" si="44"/>
        <v>0</v>
      </c>
    </row>
    <row r="998" spans="2:9" x14ac:dyDescent="0.2">
      <c r="B998" s="102"/>
      <c r="C998" s="400" t="s">
        <v>149</v>
      </c>
      <c r="D998" s="401"/>
      <c r="E998" s="123">
        <v>0</v>
      </c>
      <c r="F998" s="123">
        <v>0</v>
      </c>
      <c r="G998" s="123">
        <v>0</v>
      </c>
      <c r="H998" s="123">
        <v>0</v>
      </c>
      <c r="I998" s="137">
        <f t="shared" si="44"/>
        <v>0</v>
      </c>
    </row>
    <row r="999" spans="2:9" x14ac:dyDescent="0.2">
      <c r="B999" s="102"/>
      <c r="C999" s="400" t="s">
        <v>150</v>
      </c>
      <c r="D999" s="401"/>
      <c r="E999" s="123">
        <v>0</v>
      </c>
      <c r="F999" s="123">
        <v>0</v>
      </c>
      <c r="G999" s="123">
        <v>0</v>
      </c>
      <c r="H999" s="123">
        <v>0</v>
      </c>
      <c r="I999" s="137">
        <f t="shared" si="44"/>
        <v>0</v>
      </c>
    </row>
    <row r="1000" spans="2:9" x14ac:dyDescent="0.2">
      <c r="B1000" s="102"/>
      <c r="C1000" s="400" t="s">
        <v>151</v>
      </c>
      <c r="D1000" s="401"/>
      <c r="E1000" s="123">
        <v>0</v>
      </c>
      <c r="F1000" s="123">
        <v>0</v>
      </c>
      <c r="G1000" s="123">
        <v>0</v>
      </c>
      <c r="H1000" s="123">
        <v>0</v>
      </c>
      <c r="I1000" s="137">
        <f t="shared" si="44"/>
        <v>0</v>
      </c>
    </row>
    <row r="1001" spans="2:9" x14ac:dyDescent="0.2">
      <c r="B1001" s="102"/>
      <c r="C1001" s="400" t="s">
        <v>152</v>
      </c>
      <c r="D1001" s="401"/>
      <c r="E1001" s="123">
        <v>0</v>
      </c>
      <c r="F1001" s="123">
        <v>0</v>
      </c>
      <c r="G1001" s="123">
        <v>0</v>
      </c>
      <c r="H1001" s="123">
        <v>0</v>
      </c>
      <c r="I1001" s="137">
        <f t="shared" si="44"/>
        <v>0</v>
      </c>
    </row>
    <row r="1002" spans="2:9" x14ac:dyDescent="0.2">
      <c r="B1002" s="102"/>
      <c r="C1002" s="400" t="s">
        <v>153</v>
      </c>
      <c r="D1002" s="401"/>
      <c r="E1002" s="123">
        <v>0</v>
      </c>
      <c r="F1002" s="123">
        <v>0</v>
      </c>
      <c r="G1002" s="123">
        <v>0</v>
      </c>
      <c r="H1002" s="123">
        <v>0</v>
      </c>
      <c r="I1002" s="137">
        <f t="shared" si="44"/>
        <v>0</v>
      </c>
    </row>
    <row r="1003" spans="2:9" x14ac:dyDescent="0.2">
      <c r="B1003" s="102"/>
      <c r="C1003" s="400" t="s">
        <v>154</v>
      </c>
      <c r="D1003" s="401"/>
      <c r="E1003" s="123">
        <v>0</v>
      </c>
      <c r="F1003" s="123">
        <v>0</v>
      </c>
      <c r="G1003" s="123">
        <v>0</v>
      </c>
      <c r="H1003" s="123">
        <v>0</v>
      </c>
      <c r="I1003" s="137">
        <f t="shared" si="44"/>
        <v>0</v>
      </c>
    </row>
    <row r="1004" spans="2:9" x14ac:dyDescent="0.2">
      <c r="B1004" s="102"/>
      <c r="C1004" s="400" t="s">
        <v>155</v>
      </c>
      <c r="D1004" s="401"/>
      <c r="E1004" s="123">
        <v>0</v>
      </c>
      <c r="F1004" s="123">
        <v>0</v>
      </c>
      <c r="G1004" s="123">
        <v>0</v>
      </c>
      <c r="H1004" s="123">
        <v>0</v>
      </c>
      <c r="I1004" s="137">
        <f t="shared" si="44"/>
        <v>0</v>
      </c>
    </row>
    <row r="1005" spans="2:9" x14ac:dyDescent="0.2">
      <c r="B1005" s="102"/>
      <c r="C1005" s="400" t="s">
        <v>156</v>
      </c>
      <c r="D1005" s="401"/>
      <c r="E1005" s="123">
        <v>0</v>
      </c>
      <c r="F1005" s="123">
        <v>0</v>
      </c>
      <c r="G1005" s="123">
        <v>0</v>
      </c>
      <c r="H1005" s="123">
        <v>0</v>
      </c>
      <c r="I1005" s="137">
        <f t="shared" si="44"/>
        <v>0</v>
      </c>
    </row>
    <row r="1006" spans="2:9" x14ac:dyDescent="0.2">
      <c r="B1006" s="102"/>
      <c r="C1006" s="400" t="s">
        <v>157</v>
      </c>
      <c r="D1006" s="401"/>
      <c r="E1006" s="123">
        <v>0</v>
      </c>
      <c r="F1006" s="123">
        <v>0</v>
      </c>
      <c r="G1006" s="123">
        <v>0</v>
      </c>
      <c r="H1006" s="123">
        <v>0</v>
      </c>
      <c r="I1006" s="137">
        <f t="shared" si="44"/>
        <v>0</v>
      </c>
    </row>
    <row r="1007" spans="2:9" x14ac:dyDescent="0.2">
      <c r="B1007" s="102"/>
      <c r="C1007" s="400" t="s">
        <v>158</v>
      </c>
      <c r="D1007" s="401"/>
      <c r="E1007" s="123">
        <v>0</v>
      </c>
      <c r="F1007" s="123">
        <v>0</v>
      </c>
      <c r="G1007" s="123">
        <v>0</v>
      </c>
      <c r="H1007" s="123">
        <v>0</v>
      </c>
      <c r="I1007" s="137">
        <f t="shared" si="44"/>
        <v>0</v>
      </c>
    </row>
    <row r="1008" spans="2:9" x14ac:dyDescent="0.2">
      <c r="B1008" s="102"/>
      <c r="C1008" s="400" t="s">
        <v>159</v>
      </c>
      <c r="D1008" s="401"/>
      <c r="E1008" s="123">
        <v>6</v>
      </c>
      <c r="F1008" s="123">
        <v>14</v>
      </c>
      <c r="G1008" s="123">
        <v>40</v>
      </c>
      <c r="H1008" s="18">
        <v>69</v>
      </c>
      <c r="I1008" s="137">
        <f t="shared" si="44"/>
        <v>129</v>
      </c>
    </row>
    <row r="1009" spans="2:9" x14ac:dyDescent="0.2">
      <c r="B1009" s="102"/>
      <c r="C1009" s="400" t="s">
        <v>160</v>
      </c>
      <c r="D1009" s="401"/>
      <c r="E1009" s="123">
        <v>0</v>
      </c>
      <c r="F1009" s="123">
        <v>0</v>
      </c>
      <c r="G1009" s="123">
        <v>0</v>
      </c>
      <c r="H1009" s="123">
        <v>0</v>
      </c>
      <c r="I1009" s="137">
        <f t="shared" si="44"/>
        <v>0</v>
      </c>
    </row>
    <row r="1010" spans="2:9" x14ac:dyDescent="0.2">
      <c r="B1010" s="102"/>
      <c r="C1010" s="402" t="s">
        <v>161</v>
      </c>
      <c r="D1010" s="403"/>
      <c r="E1010" s="403"/>
      <c r="F1010" s="403"/>
      <c r="G1010" s="403"/>
      <c r="H1010" s="403"/>
      <c r="I1010" s="403"/>
    </row>
    <row r="1011" spans="2:9" x14ac:dyDescent="0.2">
      <c r="B1011" s="102"/>
      <c r="C1011" s="400" t="s">
        <v>146</v>
      </c>
      <c r="D1011" s="401"/>
      <c r="E1011" s="123">
        <v>0</v>
      </c>
      <c r="F1011" s="123">
        <v>0</v>
      </c>
      <c r="G1011" s="123">
        <v>0</v>
      </c>
      <c r="H1011" s="123">
        <v>0</v>
      </c>
      <c r="I1011" s="137"/>
    </row>
    <row r="1012" spans="2:9" x14ac:dyDescent="0.2">
      <c r="B1012" s="102"/>
      <c r="C1012" s="400" t="s">
        <v>147</v>
      </c>
      <c r="D1012" s="401"/>
      <c r="E1012" s="123">
        <v>0</v>
      </c>
      <c r="F1012" s="123">
        <v>0</v>
      </c>
      <c r="G1012" s="123">
        <v>0</v>
      </c>
      <c r="H1012" s="123">
        <v>0</v>
      </c>
      <c r="I1012" s="137"/>
    </row>
    <row r="1013" spans="2:9" x14ac:dyDescent="0.2">
      <c r="B1013" s="102"/>
      <c r="C1013" s="400" t="s">
        <v>148</v>
      </c>
      <c r="D1013" s="401"/>
      <c r="E1013" s="123">
        <v>0</v>
      </c>
      <c r="F1013" s="123">
        <v>0</v>
      </c>
      <c r="G1013" s="123">
        <v>0</v>
      </c>
      <c r="H1013" s="123">
        <v>0</v>
      </c>
      <c r="I1013" s="137"/>
    </row>
    <row r="1014" spans="2:9" x14ac:dyDescent="0.2">
      <c r="B1014" s="102"/>
      <c r="C1014" s="400" t="s">
        <v>149</v>
      </c>
      <c r="D1014" s="401"/>
      <c r="E1014" s="123">
        <v>0</v>
      </c>
      <c r="F1014" s="123">
        <v>0</v>
      </c>
      <c r="G1014" s="123">
        <v>0</v>
      </c>
      <c r="H1014" s="123">
        <v>0</v>
      </c>
      <c r="I1014" s="137"/>
    </row>
    <row r="1015" spans="2:9" x14ac:dyDescent="0.2">
      <c r="B1015" s="102"/>
      <c r="C1015" s="400" t="s">
        <v>150</v>
      </c>
      <c r="D1015" s="401"/>
      <c r="E1015" s="123">
        <v>0</v>
      </c>
      <c r="F1015" s="123">
        <v>0</v>
      </c>
      <c r="G1015" s="123">
        <v>0</v>
      </c>
      <c r="H1015" s="123">
        <v>0</v>
      </c>
      <c r="I1015" s="137"/>
    </row>
    <row r="1016" spans="2:9" x14ac:dyDescent="0.2">
      <c r="B1016" s="102"/>
      <c r="C1016" s="400" t="s">
        <v>151</v>
      </c>
      <c r="D1016" s="401"/>
      <c r="E1016" s="123">
        <v>0</v>
      </c>
      <c r="F1016" s="123">
        <v>0</v>
      </c>
      <c r="G1016" s="123">
        <v>0</v>
      </c>
      <c r="H1016" s="123">
        <v>0</v>
      </c>
      <c r="I1016" s="137">
        <f>SUM(E1016:H1016)</f>
        <v>0</v>
      </c>
    </row>
    <row r="1017" spans="2:9" x14ac:dyDescent="0.2">
      <c r="B1017" s="102"/>
      <c r="C1017" s="335" t="s">
        <v>152</v>
      </c>
      <c r="D1017" s="335"/>
      <c r="E1017" s="123">
        <v>0</v>
      </c>
      <c r="F1017" s="123">
        <v>0</v>
      </c>
      <c r="G1017" s="123">
        <v>0</v>
      </c>
      <c r="H1017" s="123">
        <v>0</v>
      </c>
      <c r="I1017" s="137">
        <f t="shared" ref="I1017:I1025" si="45">SUM(E1017:H1017)</f>
        <v>0</v>
      </c>
    </row>
    <row r="1018" spans="2:9" x14ac:dyDescent="0.2">
      <c r="B1018" s="102"/>
      <c r="C1018" s="335" t="s">
        <v>153</v>
      </c>
      <c r="D1018" s="335"/>
      <c r="E1018" s="123">
        <v>0</v>
      </c>
      <c r="F1018" s="123">
        <v>0</v>
      </c>
      <c r="G1018" s="123">
        <v>0</v>
      </c>
      <c r="H1018" s="123">
        <v>0</v>
      </c>
      <c r="I1018" s="137">
        <f t="shared" si="45"/>
        <v>0</v>
      </c>
    </row>
    <row r="1019" spans="2:9" x14ac:dyDescent="0.2">
      <c r="B1019" s="102"/>
      <c r="C1019" s="335" t="s">
        <v>154</v>
      </c>
      <c r="D1019" s="335"/>
      <c r="E1019" s="123">
        <v>0</v>
      </c>
      <c r="F1019" s="123">
        <v>0</v>
      </c>
      <c r="G1019" s="123">
        <v>0</v>
      </c>
      <c r="H1019" s="123">
        <v>0</v>
      </c>
      <c r="I1019" s="137">
        <f t="shared" si="45"/>
        <v>0</v>
      </c>
    </row>
    <row r="1020" spans="2:9" x14ac:dyDescent="0.2">
      <c r="B1020" s="102"/>
      <c r="C1020" s="335" t="s">
        <v>155</v>
      </c>
      <c r="D1020" s="335"/>
      <c r="E1020" s="123">
        <v>0</v>
      </c>
      <c r="F1020" s="123">
        <v>0</v>
      </c>
      <c r="G1020" s="123">
        <v>0</v>
      </c>
      <c r="H1020" s="123">
        <v>0</v>
      </c>
      <c r="I1020" s="137">
        <f t="shared" si="45"/>
        <v>0</v>
      </c>
    </row>
    <row r="1021" spans="2:9" x14ac:dyDescent="0.2">
      <c r="B1021" s="102"/>
      <c r="C1021" s="335" t="s">
        <v>156</v>
      </c>
      <c r="D1021" s="335"/>
      <c r="E1021" s="123">
        <v>0</v>
      </c>
      <c r="F1021" s="123">
        <v>0</v>
      </c>
      <c r="G1021" s="123">
        <v>0</v>
      </c>
      <c r="H1021" s="123">
        <v>0</v>
      </c>
      <c r="I1021" s="137">
        <f t="shared" si="45"/>
        <v>0</v>
      </c>
    </row>
    <row r="1022" spans="2:9" x14ac:dyDescent="0.2">
      <c r="B1022" s="102"/>
      <c r="C1022" s="335" t="s">
        <v>157</v>
      </c>
      <c r="D1022" s="335"/>
      <c r="E1022" s="123">
        <v>0</v>
      </c>
      <c r="F1022" s="123">
        <v>0</v>
      </c>
      <c r="G1022" s="123">
        <v>0</v>
      </c>
      <c r="H1022" s="123">
        <v>0</v>
      </c>
      <c r="I1022" s="137">
        <f t="shared" si="45"/>
        <v>0</v>
      </c>
    </row>
    <row r="1023" spans="2:9" x14ac:dyDescent="0.2">
      <c r="B1023" s="102"/>
      <c r="C1023" s="335" t="s">
        <v>158</v>
      </c>
      <c r="D1023" s="335"/>
      <c r="E1023" s="123">
        <v>0</v>
      </c>
      <c r="F1023" s="123">
        <v>0</v>
      </c>
      <c r="G1023" s="123">
        <v>0</v>
      </c>
      <c r="H1023" s="123">
        <v>0</v>
      </c>
      <c r="I1023" s="137">
        <f t="shared" si="45"/>
        <v>0</v>
      </c>
    </row>
    <row r="1024" spans="2:9" x14ac:dyDescent="0.2">
      <c r="B1024" s="102"/>
      <c r="C1024" s="335" t="s">
        <v>162</v>
      </c>
      <c r="D1024" s="335"/>
      <c r="E1024" s="123">
        <v>6</v>
      </c>
      <c r="F1024" s="123">
        <v>14</v>
      </c>
      <c r="G1024" s="123">
        <v>40</v>
      </c>
      <c r="H1024" s="18">
        <v>69</v>
      </c>
      <c r="I1024" s="137">
        <f t="shared" si="45"/>
        <v>129</v>
      </c>
    </row>
    <row r="1025" spans="2:9" x14ac:dyDescent="0.2">
      <c r="B1025" s="102"/>
      <c r="C1025" s="335" t="s">
        <v>163</v>
      </c>
      <c r="D1025" s="335"/>
      <c r="E1025" s="123">
        <v>0</v>
      </c>
      <c r="F1025" s="137">
        <v>0</v>
      </c>
      <c r="G1025" s="137">
        <v>0</v>
      </c>
      <c r="H1025" s="137">
        <v>0</v>
      </c>
      <c r="I1025" s="137">
        <f t="shared" si="45"/>
        <v>0</v>
      </c>
    </row>
    <row r="1026" spans="2:9" x14ac:dyDescent="0.2">
      <c r="B1026" s="184" t="s">
        <v>164</v>
      </c>
      <c r="C1026" s="404"/>
      <c r="D1026" s="404"/>
      <c r="E1026" s="404"/>
      <c r="F1026" s="404"/>
      <c r="G1026" s="404"/>
      <c r="H1026" s="404"/>
      <c r="I1026" s="404"/>
    </row>
    <row r="1027" spans="2:9" x14ac:dyDescent="0.2">
      <c r="B1027" s="405" t="s">
        <v>165</v>
      </c>
      <c r="C1027" s="406"/>
      <c r="D1027" s="406"/>
      <c r="E1027" s="406"/>
      <c r="F1027" s="406"/>
      <c r="G1027" s="406"/>
      <c r="H1027" s="406"/>
      <c r="I1027" s="406"/>
    </row>
    <row r="1028" spans="2:9" x14ac:dyDescent="0.2">
      <c r="C1028" s="188" t="s">
        <v>166</v>
      </c>
      <c r="D1028" s="188"/>
      <c r="E1028" s="188"/>
      <c r="F1028" s="188"/>
      <c r="G1028" s="188"/>
      <c r="H1028" s="188"/>
      <c r="I1028" s="188"/>
    </row>
    <row r="1029" spans="2:9" x14ac:dyDescent="0.2">
      <c r="C1029" s="392" t="s">
        <v>252</v>
      </c>
      <c r="D1029" s="393"/>
      <c r="E1029" s="393"/>
      <c r="F1029" s="393"/>
      <c r="G1029" s="393"/>
      <c r="H1029" s="393"/>
      <c r="I1029" s="394"/>
    </row>
    <row r="1030" spans="2:9" x14ac:dyDescent="0.2">
      <c r="C1030" s="395"/>
      <c r="D1030" s="179"/>
      <c r="E1030" s="179"/>
      <c r="F1030" s="179"/>
      <c r="G1030" s="179"/>
      <c r="H1030" s="179"/>
      <c r="I1030" s="396"/>
    </row>
    <row r="1031" spans="2:9" x14ac:dyDescent="0.2">
      <c r="C1031" s="395"/>
      <c r="D1031" s="179"/>
      <c r="E1031" s="179"/>
      <c r="F1031" s="179"/>
      <c r="G1031" s="179"/>
      <c r="H1031" s="179"/>
      <c r="I1031" s="396"/>
    </row>
    <row r="1032" spans="2:9" x14ac:dyDescent="0.2">
      <c r="C1032" s="395"/>
      <c r="D1032" s="179"/>
      <c r="E1032" s="179"/>
      <c r="F1032" s="179"/>
      <c r="G1032" s="179"/>
      <c r="H1032" s="179"/>
      <c r="I1032" s="396"/>
    </row>
    <row r="1033" spans="2:9" x14ac:dyDescent="0.2">
      <c r="C1033" s="397"/>
      <c r="D1033" s="398"/>
      <c r="E1033" s="398"/>
      <c r="F1033" s="398"/>
      <c r="G1033" s="398"/>
      <c r="H1033" s="398"/>
      <c r="I1033" s="399"/>
    </row>
    <row r="1035" spans="2:9" x14ac:dyDescent="0.2">
      <c r="C1035" s="188" t="s">
        <v>168</v>
      </c>
      <c r="D1035" s="188"/>
      <c r="E1035" s="188"/>
      <c r="F1035" s="188"/>
      <c r="G1035" s="188"/>
      <c r="H1035" s="188"/>
      <c r="I1035" s="188"/>
    </row>
    <row r="1036" spans="2:9" x14ac:dyDescent="0.2">
      <c r="C1036" s="198" t="s">
        <v>253</v>
      </c>
      <c r="D1036" s="199"/>
      <c r="E1036" s="199"/>
      <c r="F1036" s="199"/>
      <c r="G1036" s="199"/>
      <c r="H1036" s="199"/>
      <c r="I1036" s="200"/>
    </row>
    <row r="1037" spans="2:9" x14ac:dyDescent="0.2">
      <c r="C1037" s="201"/>
      <c r="D1037" s="390"/>
      <c r="E1037" s="390"/>
      <c r="F1037" s="390"/>
      <c r="G1037" s="390"/>
      <c r="H1037" s="390"/>
      <c r="I1037" s="203"/>
    </row>
    <row r="1038" spans="2:9" x14ac:dyDescent="0.2">
      <c r="C1038" s="201"/>
      <c r="D1038" s="390"/>
      <c r="E1038" s="390"/>
      <c r="F1038" s="390"/>
      <c r="G1038" s="390"/>
      <c r="H1038" s="390"/>
      <c r="I1038" s="203"/>
    </row>
    <row r="1039" spans="2:9" x14ac:dyDescent="0.2">
      <c r="C1039" s="201"/>
      <c r="D1039" s="390"/>
      <c r="E1039" s="390"/>
      <c r="F1039" s="390"/>
      <c r="G1039" s="390"/>
      <c r="H1039" s="390"/>
      <c r="I1039" s="203"/>
    </row>
    <row r="1040" spans="2:9" x14ac:dyDescent="0.2">
      <c r="C1040" s="204"/>
      <c r="D1040" s="205"/>
      <c r="E1040" s="205"/>
      <c r="F1040" s="205"/>
      <c r="G1040" s="205"/>
      <c r="H1040" s="205"/>
      <c r="I1040" s="206"/>
    </row>
    <row r="1042" spans="3:9" x14ac:dyDescent="0.2">
      <c r="C1042" s="188" t="s">
        <v>170</v>
      </c>
      <c r="D1042" s="188"/>
      <c r="E1042" s="188"/>
      <c r="F1042" s="188"/>
      <c r="G1042" s="188"/>
      <c r="H1042" s="188"/>
      <c r="I1042" s="188"/>
    </row>
    <row r="1043" spans="3:9" x14ac:dyDescent="0.2">
      <c r="C1043" s="188" t="s">
        <v>171</v>
      </c>
      <c r="D1043" s="188"/>
      <c r="E1043" s="188"/>
      <c r="F1043" s="188"/>
      <c r="G1043" s="188"/>
      <c r="H1043" s="188"/>
      <c r="I1043" s="188"/>
    </row>
    <row r="1044" spans="3:9" x14ac:dyDescent="0.2">
      <c r="C1044" s="198" t="s">
        <v>254</v>
      </c>
      <c r="D1044" s="199"/>
      <c r="E1044" s="199"/>
      <c r="F1044" s="199"/>
      <c r="G1044" s="199"/>
      <c r="H1044" s="199"/>
      <c r="I1044" s="200"/>
    </row>
    <row r="1045" spans="3:9" x14ac:dyDescent="0.2">
      <c r="C1045" s="201"/>
      <c r="D1045" s="390"/>
      <c r="E1045" s="390"/>
      <c r="F1045" s="390"/>
      <c r="G1045" s="390"/>
      <c r="H1045" s="390"/>
      <c r="I1045" s="203"/>
    </row>
    <row r="1046" spans="3:9" x14ac:dyDescent="0.2">
      <c r="C1046" s="201"/>
      <c r="D1046" s="390"/>
      <c r="E1046" s="390"/>
      <c r="F1046" s="390"/>
      <c r="G1046" s="390"/>
      <c r="H1046" s="390"/>
      <c r="I1046" s="203"/>
    </row>
    <row r="1047" spans="3:9" x14ac:dyDescent="0.2">
      <c r="C1047" s="201"/>
      <c r="D1047" s="390"/>
      <c r="E1047" s="390"/>
      <c r="F1047" s="390"/>
      <c r="G1047" s="390"/>
      <c r="H1047" s="390"/>
      <c r="I1047" s="203"/>
    </row>
    <row r="1048" spans="3:9" x14ac:dyDescent="0.2">
      <c r="C1048" s="204"/>
      <c r="D1048" s="205"/>
      <c r="E1048" s="205"/>
      <c r="F1048" s="205"/>
      <c r="G1048" s="205"/>
      <c r="H1048" s="205"/>
      <c r="I1048" s="206"/>
    </row>
    <row r="1050" spans="3:9" x14ac:dyDescent="0.2">
      <c r="C1050" s="188" t="s">
        <v>172</v>
      </c>
      <c r="D1050" s="188"/>
      <c r="E1050" s="188"/>
      <c r="F1050" s="188"/>
      <c r="G1050" s="188"/>
      <c r="H1050" s="188"/>
      <c r="I1050" s="188"/>
    </row>
    <row r="1051" spans="3:9" x14ac:dyDescent="0.2">
      <c r="C1051" s="198" t="s">
        <v>573</v>
      </c>
      <c r="D1051" s="317"/>
      <c r="E1051" s="317"/>
      <c r="F1051" s="317"/>
      <c r="G1051" s="317"/>
      <c r="H1051" s="317"/>
      <c r="I1051" s="318"/>
    </row>
    <row r="1052" spans="3:9" x14ac:dyDescent="0.2">
      <c r="C1052" s="319"/>
      <c r="D1052" s="391"/>
      <c r="E1052" s="391"/>
      <c r="F1052" s="391"/>
      <c r="G1052" s="391"/>
      <c r="H1052" s="391"/>
      <c r="I1052" s="321"/>
    </row>
    <row r="1053" spans="3:9" x14ac:dyDescent="0.2">
      <c r="C1053" s="319"/>
      <c r="D1053" s="391"/>
      <c r="E1053" s="391"/>
      <c r="F1053" s="391"/>
      <c r="G1053" s="391"/>
      <c r="H1053" s="391"/>
      <c r="I1053" s="321"/>
    </row>
    <row r="1054" spans="3:9" x14ac:dyDescent="0.2">
      <c r="C1054" s="319"/>
      <c r="D1054" s="391"/>
      <c r="E1054" s="391"/>
      <c r="F1054" s="391"/>
      <c r="G1054" s="391"/>
      <c r="H1054" s="391"/>
      <c r="I1054" s="321"/>
    </row>
    <row r="1055" spans="3:9" x14ac:dyDescent="0.2">
      <c r="C1055" s="322"/>
      <c r="D1055" s="323"/>
      <c r="E1055" s="323"/>
      <c r="F1055" s="323"/>
      <c r="G1055" s="323"/>
      <c r="H1055" s="323"/>
      <c r="I1055" s="324"/>
    </row>
    <row r="1056" spans="3:9" x14ac:dyDescent="0.2">
      <c r="C1056" s="113"/>
      <c r="D1056" s="113"/>
      <c r="E1056" s="113"/>
      <c r="F1056" s="113"/>
      <c r="G1056" s="113"/>
      <c r="H1056" s="113"/>
      <c r="I1056" s="113"/>
    </row>
    <row r="1057" spans="2:9" x14ac:dyDescent="0.2">
      <c r="C1057" s="188" t="s">
        <v>173</v>
      </c>
      <c r="D1057" s="188"/>
      <c r="E1057" s="188"/>
      <c r="F1057" s="188"/>
      <c r="G1057" s="188"/>
      <c r="H1057" s="188"/>
      <c r="I1057" s="188"/>
    </row>
    <row r="1058" spans="2:9" x14ac:dyDescent="0.2">
      <c r="C1058" s="335"/>
      <c r="D1058" s="335"/>
      <c r="E1058" s="335"/>
      <c r="F1058" s="335"/>
      <c r="G1058" s="335"/>
      <c r="H1058" s="335"/>
      <c r="I1058" s="335"/>
    </row>
    <row r="1059" spans="2:9" x14ac:dyDescent="0.2">
      <c r="C1059" s="335"/>
      <c r="D1059" s="335"/>
      <c r="E1059" s="335"/>
      <c r="F1059" s="335"/>
      <c r="G1059" s="335"/>
      <c r="H1059" s="335"/>
      <c r="I1059" s="335"/>
    </row>
    <row r="1060" spans="2:9" x14ac:dyDescent="0.2">
      <c r="C1060" s="335"/>
      <c r="D1060" s="335"/>
      <c r="E1060" s="335"/>
      <c r="F1060" s="335"/>
      <c r="G1060" s="335"/>
      <c r="H1060" s="335"/>
      <c r="I1060" s="335"/>
    </row>
    <row r="1061" spans="2:9" x14ac:dyDescent="0.2">
      <c r="C1061" s="335"/>
      <c r="D1061" s="335"/>
      <c r="E1061" s="335"/>
      <c r="F1061" s="335"/>
      <c r="G1061" s="335"/>
      <c r="H1061" s="335"/>
      <c r="I1061" s="335"/>
    </row>
    <row r="1062" spans="2:9" x14ac:dyDescent="0.2">
      <c r="C1062" s="335"/>
      <c r="D1062" s="335"/>
      <c r="E1062" s="335"/>
      <c r="F1062" s="335"/>
      <c r="G1062" s="335"/>
      <c r="H1062" s="335"/>
      <c r="I1062" s="335"/>
    </row>
    <row r="1064" spans="2:9" x14ac:dyDescent="0.2">
      <c r="B1064" s="268" t="s">
        <v>0</v>
      </c>
      <c r="C1064" s="268"/>
      <c r="D1064" s="268"/>
      <c r="E1064" s="269" t="s">
        <v>255</v>
      </c>
      <c r="F1064" s="270"/>
      <c r="G1064" s="270"/>
      <c r="H1064" s="270"/>
      <c r="I1064" s="271"/>
    </row>
    <row r="1065" spans="2:9" x14ac:dyDescent="0.2">
      <c r="B1065" s="268" t="s">
        <v>1</v>
      </c>
      <c r="C1065" s="268"/>
      <c r="D1065" s="268"/>
      <c r="E1065" s="272" t="s">
        <v>256</v>
      </c>
      <c r="F1065" s="272"/>
      <c r="G1065" s="272"/>
      <c r="H1065" s="272"/>
      <c r="I1065" s="272"/>
    </row>
    <row r="1066" spans="2:9" ht="25.5" x14ac:dyDescent="0.2">
      <c r="B1066" s="275"/>
      <c r="C1066" s="275"/>
      <c r="D1066" s="275"/>
      <c r="E1066" s="88" t="s">
        <v>2</v>
      </c>
      <c r="F1066" s="88" t="s">
        <v>2</v>
      </c>
      <c r="G1066" s="88" t="s">
        <v>2</v>
      </c>
      <c r="H1066" s="88" t="s">
        <v>2</v>
      </c>
      <c r="I1066" s="88" t="s">
        <v>2</v>
      </c>
    </row>
    <row r="1067" spans="2:9" ht="15" x14ac:dyDescent="0.2">
      <c r="B1067" s="275"/>
      <c r="C1067" s="275"/>
      <c r="D1067" s="275"/>
      <c r="E1067" s="88" t="s">
        <v>516</v>
      </c>
      <c r="F1067" s="88" t="s">
        <v>517</v>
      </c>
      <c r="G1067" s="88" t="s">
        <v>3</v>
      </c>
      <c r="H1067" s="88" t="s">
        <v>518</v>
      </c>
      <c r="I1067" s="88" t="s">
        <v>4</v>
      </c>
    </row>
    <row r="1068" spans="2:9" ht="25.5" x14ac:dyDescent="0.2">
      <c r="B1068" s="275"/>
      <c r="C1068" s="275"/>
      <c r="D1068" s="275"/>
      <c r="E1068" s="88" t="s">
        <v>5</v>
      </c>
      <c r="F1068" s="88" t="s">
        <v>6</v>
      </c>
      <c r="G1068" s="88" t="s">
        <v>7</v>
      </c>
      <c r="H1068" s="88" t="s">
        <v>8</v>
      </c>
      <c r="I1068" s="88" t="s">
        <v>9</v>
      </c>
    </row>
    <row r="1069" spans="2:9" x14ac:dyDescent="0.2">
      <c r="B1069" s="276" t="s">
        <v>10</v>
      </c>
      <c r="C1069" s="276"/>
      <c r="D1069" s="276"/>
      <c r="E1069" s="89">
        <v>43402</v>
      </c>
      <c r="F1069" s="89">
        <v>43493</v>
      </c>
      <c r="G1069" s="89">
        <v>43584</v>
      </c>
      <c r="H1069" s="89">
        <v>43675</v>
      </c>
      <c r="I1069" s="89">
        <v>43675</v>
      </c>
    </row>
    <row r="1070" spans="2:9" x14ac:dyDescent="0.2">
      <c r="B1070" s="184" t="s">
        <v>11</v>
      </c>
      <c r="C1070" s="185"/>
      <c r="D1070" s="185"/>
      <c r="E1070" s="185"/>
      <c r="F1070" s="185"/>
      <c r="G1070" s="185"/>
      <c r="H1070" s="185"/>
      <c r="I1070" s="185"/>
    </row>
    <row r="1071" spans="2:9" x14ac:dyDescent="0.2">
      <c r="B1071" s="232" t="s">
        <v>12</v>
      </c>
      <c r="C1071" s="232"/>
      <c r="D1071" s="232"/>
      <c r="E1071" s="232"/>
      <c r="F1071" s="232"/>
      <c r="G1071" s="232"/>
      <c r="H1071" s="232"/>
      <c r="I1071" s="232"/>
    </row>
    <row r="1072" spans="2:9" x14ac:dyDescent="0.2">
      <c r="B1072" s="1"/>
      <c r="C1072" s="277" t="s">
        <v>13</v>
      </c>
      <c r="D1072" s="277"/>
      <c r="E1072" s="90">
        <v>0</v>
      </c>
      <c r="F1072" s="90">
        <v>51</v>
      </c>
      <c r="G1072" s="90">
        <v>4</v>
      </c>
      <c r="H1072" s="90">
        <v>10</v>
      </c>
      <c r="I1072" s="90">
        <v>65</v>
      </c>
    </row>
    <row r="1073" spans="2:9" x14ac:dyDescent="0.2">
      <c r="B1073" s="1"/>
      <c r="C1073" s="277" t="s">
        <v>14</v>
      </c>
      <c r="D1073" s="277"/>
      <c r="E1073" s="90">
        <v>0</v>
      </c>
      <c r="F1073" s="90">
        <v>16</v>
      </c>
      <c r="G1073" s="90">
        <v>4</v>
      </c>
      <c r="H1073" s="90">
        <v>10</v>
      </c>
      <c r="I1073" s="90">
        <v>30</v>
      </c>
    </row>
    <row r="1074" spans="2:9" x14ac:dyDescent="0.2">
      <c r="B1074" s="1"/>
      <c r="C1074" s="255" t="s">
        <v>15</v>
      </c>
      <c r="D1074" s="255"/>
      <c r="E1074" s="90">
        <v>0</v>
      </c>
      <c r="F1074" s="90">
        <v>0</v>
      </c>
      <c r="G1074" s="90">
        <v>0</v>
      </c>
      <c r="H1074" s="90">
        <v>0</v>
      </c>
      <c r="I1074" s="90">
        <v>0</v>
      </c>
    </row>
    <row r="1075" spans="2:9" x14ac:dyDescent="0.2">
      <c r="B1075" s="1"/>
      <c r="C1075" s="251" t="s">
        <v>16</v>
      </c>
      <c r="D1075" s="252"/>
      <c r="E1075" s="90">
        <v>0</v>
      </c>
      <c r="F1075" s="90">
        <v>0</v>
      </c>
      <c r="G1075" s="90">
        <v>0</v>
      </c>
      <c r="H1075" s="90">
        <v>0</v>
      </c>
      <c r="I1075" s="90">
        <v>0</v>
      </c>
    </row>
    <row r="1076" spans="2:9" x14ac:dyDescent="0.2">
      <c r="B1076" s="1"/>
      <c r="C1076" s="253" t="s">
        <v>17</v>
      </c>
      <c r="D1076" s="254"/>
      <c r="E1076" s="90">
        <v>0</v>
      </c>
      <c r="F1076" s="90">
        <v>0</v>
      </c>
      <c r="G1076" s="90">
        <v>0</v>
      </c>
      <c r="H1076" s="90">
        <v>0</v>
      </c>
      <c r="I1076" s="90">
        <v>0</v>
      </c>
    </row>
    <row r="1077" spans="2:9" x14ac:dyDescent="0.2">
      <c r="B1077" s="1"/>
      <c r="C1077" s="253" t="s">
        <v>18</v>
      </c>
      <c r="D1077" s="254"/>
      <c r="E1077" s="90">
        <v>0</v>
      </c>
      <c r="F1077" s="90">
        <v>16</v>
      </c>
      <c r="G1077" s="90">
        <v>4</v>
      </c>
      <c r="H1077" s="90">
        <v>10</v>
      </c>
      <c r="I1077" s="90">
        <v>30</v>
      </c>
    </row>
    <row r="1078" spans="2:9" x14ac:dyDescent="0.2">
      <c r="B1078" s="232" t="s">
        <v>519</v>
      </c>
      <c r="C1078" s="232"/>
      <c r="D1078" s="232"/>
      <c r="E1078" s="232"/>
      <c r="F1078" s="232"/>
      <c r="G1078" s="232"/>
      <c r="H1078" s="232"/>
      <c r="I1078" s="232"/>
    </row>
    <row r="1079" spans="2:9" x14ac:dyDescent="0.2">
      <c r="B1079" s="8"/>
      <c r="C1079" s="214" t="s">
        <v>19</v>
      </c>
      <c r="D1079" s="214"/>
      <c r="E1079" s="90"/>
      <c r="F1079" s="90">
        <v>7</v>
      </c>
      <c r="G1079" s="90">
        <v>3</v>
      </c>
      <c r="H1079" s="90">
        <v>3</v>
      </c>
      <c r="I1079" s="90">
        <v>13</v>
      </c>
    </row>
    <row r="1080" spans="2:9" x14ac:dyDescent="0.2">
      <c r="B1080" s="8"/>
      <c r="C1080" s="214" t="s">
        <v>20</v>
      </c>
      <c r="D1080" s="214"/>
      <c r="E1080" s="90"/>
      <c r="F1080" s="90">
        <v>9</v>
      </c>
      <c r="G1080" s="90">
        <v>1</v>
      </c>
      <c r="H1080" s="90">
        <v>7</v>
      </c>
      <c r="I1080" s="90">
        <v>17</v>
      </c>
    </row>
    <row r="1081" spans="2:9" x14ac:dyDescent="0.2">
      <c r="B1081" s="8"/>
      <c r="C1081" s="214" t="s">
        <v>21</v>
      </c>
      <c r="D1081" s="214"/>
      <c r="E1081" s="90"/>
      <c r="F1081" s="90"/>
      <c r="G1081" s="95"/>
      <c r="H1081" s="90"/>
      <c r="I1081" s="90"/>
    </row>
    <row r="1082" spans="2:9" x14ac:dyDescent="0.2">
      <c r="B1082" s="8"/>
      <c r="C1082" s="214" t="s">
        <v>22</v>
      </c>
      <c r="D1082" s="214"/>
      <c r="E1082" s="90"/>
      <c r="F1082" s="90"/>
      <c r="G1082" s="95"/>
      <c r="H1082" s="90"/>
      <c r="I1082" s="90"/>
    </row>
    <row r="1083" spans="2:9" x14ac:dyDescent="0.2">
      <c r="B1083" s="8"/>
      <c r="C1083" s="214" t="s">
        <v>23</v>
      </c>
      <c r="D1083" s="214"/>
      <c r="E1083" s="90"/>
      <c r="F1083" s="90"/>
      <c r="G1083" s="95"/>
      <c r="H1083" s="90"/>
      <c r="I1083" s="90"/>
    </row>
    <row r="1084" spans="2:9" x14ac:dyDescent="0.2">
      <c r="B1084" s="8"/>
      <c r="C1084" s="214" t="s">
        <v>24</v>
      </c>
      <c r="D1084" s="214"/>
      <c r="E1084" s="90"/>
      <c r="F1084" s="90"/>
      <c r="G1084" s="95"/>
      <c r="H1084" s="90"/>
      <c r="I1084" s="90"/>
    </row>
    <row r="1085" spans="2:9" x14ac:dyDescent="0.2">
      <c r="B1085" s="232" t="s">
        <v>520</v>
      </c>
      <c r="C1085" s="232"/>
      <c r="D1085" s="232"/>
      <c r="E1085" s="232"/>
      <c r="F1085" s="232"/>
      <c r="G1085" s="232"/>
      <c r="H1085" s="232"/>
      <c r="I1085" s="232"/>
    </row>
    <row r="1086" spans="2:9" x14ac:dyDescent="0.2">
      <c r="B1086" s="8"/>
      <c r="C1086" s="214" t="s">
        <v>180</v>
      </c>
      <c r="D1086" s="214"/>
      <c r="E1086" s="90"/>
      <c r="F1086" s="90"/>
      <c r="G1086" s="95"/>
      <c r="H1086" s="90"/>
      <c r="I1086" s="90"/>
    </row>
    <row r="1087" spans="2:9" x14ac:dyDescent="0.2">
      <c r="B1087" s="8"/>
      <c r="C1087" s="214" t="s">
        <v>26</v>
      </c>
      <c r="D1087" s="214"/>
      <c r="E1087" s="90"/>
      <c r="F1087" s="90">
        <v>4</v>
      </c>
      <c r="G1087" s="95"/>
      <c r="H1087" s="90"/>
      <c r="I1087" s="90">
        <v>4</v>
      </c>
    </row>
    <row r="1088" spans="2:9" x14ac:dyDescent="0.2">
      <c r="B1088" s="8"/>
      <c r="C1088" s="214" t="s">
        <v>181</v>
      </c>
      <c r="D1088" s="214"/>
      <c r="E1088" s="90"/>
      <c r="F1088" s="90"/>
      <c r="G1088" s="90">
        <v>1</v>
      </c>
      <c r="H1088" s="90">
        <v>1</v>
      </c>
      <c r="I1088" s="90">
        <v>2</v>
      </c>
    </row>
    <row r="1089" spans="2:9" x14ac:dyDescent="0.2">
      <c r="B1089" s="8"/>
      <c r="C1089" s="214" t="s">
        <v>28</v>
      </c>
      <c r="D1089" s="214"/>
      <c r="E1089" s="90"/>
      <c r="F1089" s="90"/>
      <c r="G1089" s="90"/>
      <c r="H1089" s="90"/>
      <c r="I1089" s="90"/>
    </row>
    <row r="1090" spans="2:9" x14ac:dyDescent="0.2">
      <c r="B1090" s="91"/>
      <c r="C1090" s="224" t="s">
        <v>29</v>
      </c>
      <c r="D1090" s="224"/>
      <c r="E1090" s="90"/>
      <c r="F1090" s="90">
        <v>6</v>
      </c>
      <c r="G1090" s="90">
        <v>1</v>
      </c>
      <c r="H1090" s="90">
        <v>7</v>
      </c>
      <c r="I1090" s="90">
        <v>14</v>
      </c>
    </row>
    <row r="1091" spans="2:9" x14ac:dyDescent="0.2">
      <c r="B1091" s="8"/>
      <c r="C1091" s="214" t="s">
        <v>30</v>
      </c>
      <c r="D1091" s="214"/>
      <c r="E1091" s="90"/>
      <c r="F1091" s="90">
        <v>5</v>
      </c>
      <c r="G1091" s="90">
        <v>1</v>
      </c>
      <c r="H1091" s="90">
        <v>2</v>
      </c>
      <c r="I1091" s="90">
        <v>8</v>
      </c>
    </row>
    <row r="1092" spans="2:9" x14ac:dyDescent="0.2">
      <c r="B1092" s="8"/>
      <c r="C1092" s="214" t="s">
        <v>31</v>
      </c>
      <c r="D1092" s="214"/>
      <c r="E1092" s="90"/>
      <c r="F1092" s="90">
        <v>1</v>
      </c>
      <c r="G1092" s="90">
        <v>1</v>
      </c>
      <c r="H1092" s="90"/>
      <c r="I1092" s="90">
        <v>2</v>
      </c>
    </row>
    <row r="1093" spans="2:9" x14ac:dyDescent="0.2">
      <c r="B1093" s="8"/>
      <c r="C1093" s="214" t="s">
        <v>23</v>
      </c>
      <c r="D1093" s="214"/>
      <c r="E1093" s="90"/>
      <c r="F1093" s="90"/>
      <c r="G1093" s="90"/>
      <c r="H1093" s="90"/>
      <c r="I1093" s="90"/>
    </row>
    <row r="1094" spans="2:9" x14ac:dyDescent="0.2">
      <c r="B1094" s="8"/>
      <c r="C1094" s="214" t="s">
        <v>32</v>
      </c>
      <c r="D1094" s="214"/>
      <c r="E1094" s="90"/>
      <c r="F1094" s="90"/>
      <c r="G1094" s="95"/>
      <c r="H1094" s="90"/>
      <c r="I1094" s="90"/>
    </row>
    <row r="1095" spans="2:9" x14ac:dyDescent="0.2">
      <c r="B1095" s="232" t="s">
        <v>521</v>
      </c>
      <c r="C1095" s="232"/>
      <c r="D1095" s="232"/>
      <c r="E1095" s="232"/>
      <c r="F1095" s="232"/>
      <c r="G1095" s="232"/>
      <c r="H1095" s="232"/>
      <c r="I1095" s="232"/>
    </row>
    <row r="1096" spans="2:9" x14ac:dyDescent="0.2">
      <c r="B1096" s="92"/>
      <c r="C1096" s="249" t="s">
        <v>34</v>
      </c>
      <c r="D1096" s="250"/>
      <c r="E1096" s="93"/>
      <c r="F1096" s="93"/>
      <c r="G1096" s="94"/>
      <c r="H1096" s="93"/>
      <c r="I1096" s="93"/>
    </row>
    <row r="1097" spans="2:9" x14ac:dyDescent="0.2">
      <c r="B1097" s="8"/>
      <c r="C1097" s="212" t="s">
        <v>35</v>
      </c>
      <c r="D1097" s="213"/>
      <c r="E1097" s="90"/>
      <c r="F1097" s="90"/>
      <c r="G1097" s="95"/>
      <c r="H1097" s="90"/>
      <c r="I1097" s="90"/>
    </row>
    <row r="1098" spans="2:9" x14ac:dyDescent="0.2">
      <c r="B1098" s="8"/>
      <c r="C1098" s="212" t="s">
        <v>36</v>
      </c>
      <c r="D1098" s="213"/>
      <c r="E1098" s="90"/>
      <c r="F1098" s="90">
        <v>2</v>
      </c>
      <c r="G1098" s="95"/>
      <c r="H1098" s="90"/>
      <c r="I1098" s="90">
        <v>2</v>
      </c>
    </row>
    <row r="1099" spans="2:9" x14ac:dyDescent="0.2">
      <c r="B1099" s="8"/>
      <c r="C1099" s="212" t="s">
        <v>37</v>
      </c>
      <c r="D1099" s="213"/>
      <c r="E1099" s="90"/>
      <c r="F1099" s="90">
        <v>3</v>
      </c>
      <c r="G1099" s="90">
        <v>2</v>
      </c>
      <c r="H1099" s="90">
        <v>3</v>
      </c>
      <c r="I1099" s="90">
        <v>8</v>
      </c>
    </row>
    <row r="1100" spans="2:9" x14ac:dyDescent="0.2">
      <c r="B1100" s="8"/>
      <c r="C1100" s="212" t="s">
        <v>38</v>
      </c>
      <c r="D1100" s="213"/>
      <c r="E1100" s="90"/>
      <c r="F1100" s="90"/>
      <c r="G1100" s="95"/>
      <c r="H1100" s="90"/>
      <c r="I1100" s="90"/>
    </row>
    <row r="1101" spans="2:9" x14ac:dyDescent="0.2">
      <c r="B1101" s="8"/>
      <c r="C1101" s="212" t="s">
        <v>39</v>
      </c>
      <c r="D1101" s="213"/>
      <c r="E1101" s="90"/>
      <c r="F1101" s="90"/>
      <c r="G1101" s="95"/>
      <c r="H1101" s="90"/>
      <c r="I1101" s="90"/>
    </row>
    <row r="1102" spans="2:9" x14ac:dyDescent="0.2">
      <c r="B1102" s="8"/>
      <c r="C1102" s="212" t="s">
        <v>40</v>
      </c>
      <c r="D1102" s="213"/>
      <c r="E1102" s="90"/>
      <c r="F1102" s="90"/>
      <c r="G1102" s="95"/>
      <c r="H1102" s="90"/>
      <c r="I1102" s="90"/>
    </row>
    <row r="1103" spans="2:9" x14ac:dyDescent="0.2">
      <c r="B1103" s="8"/>
      <c r="C1103" s="212" t="s">
        <v>23</v>
      </c>
      <c r="D1103" s="213"/>
      <c r="E1103" s="90"/>
      <c r="F1103" s="90"/>
      <c r="G1103" s="95"/>
      <c r="H1103" s="90"/>
      <c r="I1103" s="90"/>
    </row>
    <row r="1104" spans="2:9" x14ac:dyDescent="0.2">
      <c r="B1104" s="8"/>
      <c r="C1104" s="212" t="s">
        <v>41</v>
      </c>
      <c r="D1104" s="213"/>
      <c r="E1104" s="90"/>
      <c r="F1104" s="90"/>
      <c r="G1104" s="95"/>
      <c r="H1104" s="90"/>
      <c r="I1104" s="90"/>
    </row>
    <row r="1105" spans="2:9" x14ac:dyDescent="0.2">
      <c r="B1105" s="92"/>
      <c r="C1105" s="249" t="s">
        <v>42</v>
      </c>
      <c r="D1105" s="250"/>
      <c r="E1105" s="93"/>
      <c r="F1105" s="93"/>
      <c r="G1105" s="94"/>
      <c r="H1105" s="93"/>
      <c r="I1105" s="93"/>
    </row>
    <row r="1106" spans="2:9" x14ac:dyDescent="0.2">
      <c r="B1106" s="8"/>
      <c r="C1106" s="212" t="s">
        <v>182</v>
      </c>
      <c r="D1106" s="213"/>
      <c r="E1106" s="90"/>
      <c r="F1106" s="90"/>
      <c r="G1106" s="90">
        <v>1</v>
      </c>
      <c r="H1106" s="90">
        <v>1</v>
      </c>
      <c r="I1106" s="90">
        <v>2</v>
      </c>
    </row>
    <row r="1107" spans="2:9" x14ac:dyDescent="0.2">
      <c r="B1107" s="8"/>
      <c r="C1107" s="212" t="s">
        <v>44</v>
      </c>
      <c r="D1107" s="213"/>
      <c r="E1107" s="90"/>
      <c r="F1107" s="90"/>
      <c r="G1107" s="90">
        <v>1</v>
      </c>
      <c r="H1107" s="90"/>
      <c r="I1107" s="90">
        <v>1</v>
      </c>
    </row>
    <row r="1108" spans="2:9" x14ac:dyDescent="0.2">
      <c r="B1108" s="8"/>
      <c r="C1108" s="212" t="s">
        <v>45</v>
      </c>
      <c r="D1108" s="213"/>
      <c r="E1108" s="90"/>
      <c r="F1108" s="90">
        <v>1</v>
      </c>
      <c r="G1108" s="90"/>
      <c r="H1108" s="90"/>
      <c r="I1108" s="90">
        <v>1</v>
      </c>
    </row>
    <row r="1109" spans="2:9" x14ac:dyDescent="0.2">
      <c r="B1109" s="8"/>
      <c r="C1109" s="212" t="s">
        <v>46</v>
      </c>
      <c r="D1109" s="213"/>
      <c r="E1109" s="90"/>
      <c r="F1109" s="90"/>
      <c r="G1109" s="90"/>
      <c r="H1109" s="90"/>
      <c r="I1109" s="90"/>
    </row>
    <row r="1110" spans="2:9" x14ac:dyDescent="0.2">
      <c r="B1110" s="8"/>
      <c r="C1110" s="212" t="s">
        <v>47</v>
      </c>
      <c r="D1110" s="213"/>
      <c r="E1110" s="90"/>
      <c r="F1110" s="90"/>
      <c r="G1110" s="90">
        <v>1</v>
      </c>
      <c r="H1110" s="90">
        <v>1</v>
      </c>
      <c r="I1110" s="90">
        <v>2</v>
      </c>
    </row>
    <row r="1111" spans="2:9" x14ac:dyDescent="0.2">
      <c r="B1111" s="8"/>
      <c r="C1111" s="212" t="s">
        <v>48</v>
      </c>
      <c r="D1111" s="213"/>
      <c r="E1111" s="90"/>
      <c r="F1111" s="90">
        <v>6</v>
      </c>
      <c r="G1111" s="90"/>
      <c r="H1111" s="90">
        <v>5</v>
      </c>
      <c r="I1111" s="90">
        <v>11</v>
      </c>
    </row>
    <row r="1112" spans="2:9" x14ac:dyDescent="0.2">
      <c r="B1112" s="8"/>
      <c r="C1112" s="212" t="s">
        <v>49</v>
      </c>
      <c r="D1112" s="213"/>
      <c r="E1112" s="90"/>
      <c r="F1112" s="90">
        <v>1</v>
      </c>
      <c r="G1112" s="95"/>
      <c r="H1112" s="90"/>
      <c r="I1112" s="90">
        <v>1</v>
      </c>
    </row>
    <row r="1113" spans="2:9" x14ac:dyDescent="0.2">
      <c r="B1113" s="8"/>
      <c r="C1113" s="212" t="s">
        <v>50</v>
      </c>
      <c r="D1113" s="213"/>
      <c r="E1113" s="90"/>
      <c r="F1113" s="90"/>
      <c r="G1113" s="95"/>
      <c r="H1113" s="90"/>
      <c r="I1113" s="90"/>
    </row>
    <row r="1114" spans="2:9" x14ac:dyDescent="0.2">
      <c r="B1114" s="8"/>
      <c r="C1114" s="212" t="s">
        <v>51</v>
      </c>
      <c r="D1114" s="213"/>
      <c r="E1114" s="90"/>
      <c r="F1114" s="90"/>
      <c r="G1114" s="95"/>
      <c r="H1114" s="90"/>
      <c r="I1114" s="90"/>
    </row>
    <row r="1115" spans="2:9" x14ac:dyDescent="0.2">
      <c r="B1115" s="8"/>
      <c r="C1115" s="212" t="s">
        <v>52</v>
      </c>
      <c r="D1115" s="213"/>
      <c r="E1115" s="90"/>
      <c r="F1115" s="90"/>
      <c r="G1115" s="95"/>
      <c r="H1115" s="90"/>
      <c r="I1115" s="90"/>
    </row>
    <row r="1116" spans="2:9" x14ac:dyDescent="0.2">
      <c r="B1116" s="8"/>
      <c r="C1116" s="212" t="s">
        <v>53</v>
      </c>
      <c r="D1116" s="213"/>
      <c r="E1116" s="90"/>
      <c r="F1116" s="90">
        <v>1</v>
      </c>
      <c r="G1116" s="95"/>
      <c r="H1116" s="90"/>
      <c r="I1116" s="90">
        <v>1</v>
      </c>
    </row>
    <row r="1117" spans="2:9" x14ac:dyDescent="0.2">
      <c r="B1117" s="8"/>
      <c r="C1117" s="212" t="s">
        <v>54</v>
      </c>
      <c r="D1117" s="213"/>
      <c r="E1117" s="90"/>
      <c r="F1117" s="90">
        <v>1</v>
      </c>
      <c r="G1117" s="95"/>
      <c r="H1117" s="90"/>
      <c r="I1117" s="90">
        <v>1</v>
      </c>
    </row>
    <row r="1118" spans="2:9" x14ac:dyDescent="0.2">
      <c r="B1118" s="8"/>
      <c r="C1118" s="212" t="s">
        <v>56</v>
      </c>
      <c r="D1118" s="213"/>
      <c r="E1118" s="90"/>
      <c r="F1118" s="90">
        <v>1</v>
      </c>
      <c r="G1118" s="95"/>
      <c r="H1118" s="90"/>
      <c r="I1118" s="90">
        <v>1</v>
      </c>
    </row>
    <row r="1119" spans="2:9" x14ac:dyDescent="0.2">
      <c r="B1119" s="8"/>
      <c r="C1119" s="212" t="s">
        <v>57</v>
      </c>
      <c r="D1119" s="213"/>
      <c r="E1119" s="90"/>
      <c r="F1119" s="90"/>
      <c r="G1119" s="95"/>
      <c r="H1119" s="90"/>
      <c r="I1119" s="90"/>
    </row>
    <row r="1120" spans="2:9" x14ac:dyDescent="0.2">
      <c r="B1120" s="8"/>
      <c r="C1120" s="212" t="s">
        <v>41</v>
      </c>
      <c r="D1120" s="213"/>
      <c r="E1120" s="90"/>
      <c r="F1120" s="90"/>
      <c r="G1120" s="95"/>
      <c r="H1120" s="90"/>
      <c r="I1120" s="90"/>
    </row>
    <row r="1121" spans="2:9" x14ac:dyDescent="0.2">
      <c r="B1121" s="239" t="s">
        <v>522</v>
      </c>
      <c r="C1121" s="240"/>
      <c r="D1121" s="240"/>
      <c r="E1121" s="240"/>
      <c r="F1121" s="240"/>
      <c r="G1121" s="240"/>
      <c r="H1121" s="240"/>
      <c r="I1121" s="241"/>
    </row>
    <row r="1122" spans="2:9" x14ac:dyDescent="0.2">
      <c r="B1122" s="8"/>
      <c r="C1122" s="212" t="s">
        <v>58</v>
      </c>
      <c r="D1122" s="213"/>
      <c r="E1122" s="90"/>
      <c r="F1122" s="90">
        <v>15</v>
      </c>
      <c r="G1122" s="90">
        <v>4</v>
      </c>
      <c r="H1122" s="90">
        <v>10</v>
      </c>
      <c r="I1122" s="90">
        <v>29</v>
      </c>
    </row>
    <row r="1123" spans="2:9" x14ac:dyDescent="0.2">
      <c r="B1123" s="8"/>
      <c r="C1123" s="212" t="s">
        <v>59</v>
      </c>
      <c r="D1123" s="213"/>
      <c r="E1123" s="90"/>
      <c r="F1123" s="90"/>
      <c r="G1123" s="95"/>
      <c r="H1123" s="90"/>
      <c r="I1123" s="90"/>
    </row>
    <row r="1124" spans="2:9" x14ac:dyDescent="0.2">
      <c r="B1124" s="8"/>
      <c r="C1124" s="212" t="s">
        <v>60</v>
      </c>
      <c r="D1124" s="213"/>
      <c r="E1124" s="90"/>
      <c r="F1124" s="90">
        <v>1</v>
      </c>
      <c r="G1124" s="95"/>
      <c r="H1124" s="90"/>
      <c r="I1124" s="90">
        <v>1</v>
      </c>
    </row>
    <row r="1125" spans="2:9" x14ac:dyDescent="0.2">
      <c r="B1125" s="8"/>
      <c r="C1125" s="212" t="s">
        <v>61</v>
      </c>
      <c r="D1125" s="213"/>
      <c r="E1125" s="90"/>
      <c r="F1125" s="90"/>
      <c r="G1125" s="95"/>
      <c r="H1125" s="90"/>
      <c r="I1125" s="90"/>
    </row>
    <row r="1126" spans="2:9" x14ac:dyDescent="0.2">
      <c r="B1126" s="8"/>
      <c r="C1126" s="212" t="s">
        <v>23</v>
      </c>
      <c r="D1126" s="213"/>
      <c r="E1126" s="90"/>
      <c r="F1126" s="90"/>
      <c r="G1126" s="95"/>
      <c r="H1126" s="90"/>
      <c r="I1126" s="90"/>
    </row>
    <row r="1127" spans="2:9" x14ac:dyDescent="0.2">
      <c r="B1127" s="8"/>
      <c r="C1127" s="212" t="s">
        <v>41</v>
      </c>
      <c r="D1127" s="213"/>
      <c r="E1127" s="90"/>
      <c r="F1127" s="90"/>
      <c r="G1127" s="95"/>
      <c r="H1127" s="90"/>
      <c r="I1127" s="90"/>
    </row>
    <row r="1128" spans="2:9" x14ac:dyDescent="0.2">
      <c r="B1128" s="239" t="s">
        <v>523</v>
      </c>
      <c r="C1128" s="240"/>
      <c r="D1128" s="240"/>
      <c r="E1128" s="240"/>
      <c r="F1128" s="240"/>
      <c r="G1128" s="240"/>
      <c r="H1128" s="240"/>
      <c r="I1128" s="241"/>
    </row>
    <row r="1129" spans="2:9" x14ac:dyDescent="0.2">
      <c r="B1129" s="8"/>
      <c r="C1129" s="212" t="s">
        <v>58</v>
      </c>
      <c r="D1129" s="213"/>
      <c r="E1129" s="90"/>
      <c r="F1129" s="90">
        <v>16</v>
      </c>
      <c r="G1129" s="90">
        <v>4</v>
      </c>
      <c r="H1129" s="90">
        <v>10</v>
      </c>
      <c r="I1129" s="90">
        <v>30</v>
      </c>
    </row>
    <row r="1130" spans="2:9" x14ac:dyDescent="0.2">
      <c r="B1130" s="8"/>
      <c r="C1130" s="212" t="s">
        <v>59</v>
      </c>
      <c r="D1130" s="213"/>
      <c r="E1130" s="90"/>
      <c r="F1130" s="90"/>
      <c r="G1130" s="95"/>
      <c r="H1130" s="90"/>
      <c r="I1130" s="90"/>
    </row>
    <row r="1131" spans="2:9" x14ac:dyDescent="0.2">
      <c r="B1131" s="8"/>
      <c r="C1131" s="212" t="s">
        <v>60</v>
      </c>
      <c r="D1131" s="213"/>
      <c r="E1131" s="90"/>
      <c r="F1131" s="90"/>
      <c r="G1131" s="95"/>
      <c r="H1131" s="90"/>
      <c r="I1131" s="90"/>
    </row>
    <row r="1132" spans="2:9" x14ac:dyDescent="0.2">
      <c r="B1132" s="8"/>
      <c r="C1132" s="212" t="s">
        <v>63</v>
      </c>
      <c r="D1132" s="213"/>
      <c r="E1132" s="90"/>
      <c r="F1132" s="90"/>
      <c r="G1132" s="95"/>
      <c r="H1132" s="90"/>
      <c r="I1132" s="90"/>
    </row>
    <row r="1133" spans="2:9" x14ac:dyDescent="0.2">
      <c r="B1133" s="8"/>
      <c r="C1133" s="212" t="s">
        <v>23</v>
      </c>
      <c r="D1133" s="213"/>
      <c r="E1133" s="90"/>
      <c r="F1133" s="90"/>
      <c r="G1133" s="95"/>
      <c r="H1133" s="90"/>
      <c r="I1133" s="90"/>
    </row>
    <row r="1134" spans="2:9" x14ac:dyDescent="0.2">
      <c r="B1134" s="8"/>
      <c r="C1134" s="212" t="s">
        <v>41</v>
      </c>
      <c r="D1134" s="213"/>
      <c r="E1134" s="90"/>
      <c r="F1134" s="90"/>
      <c r="G1134" s="95"/>
      <c r="H1134" s="90"/>
      <c r="I1134" s="90"/>
    </row>
    <row r="1135" spans="2:9" x14ac:dyDescent="0.2">
      <c r="B1135" s="248" t="s">
        <v>524</v>
      </c>
      <c r="C1135" s="248"/>
      <c r="D1135" s="248"/>
      <c r="E1135" s="248"/>
      <c r="F1135" s="248"/>
      <c r="G1135" s="248"/>
      <c r="H1135" s="248"/>
      <c r="I1135" s="248"/>
    </row>
    <row r="1136" spans="2:9" x14ac:dyDescent="0.2">
      <c r="B1136" s="8"/>
      <c r="C1136" s="214" t="s">
        <v>64</v>
      </c>
      <c r="D1136" s="214"/>
      <c r="E1136" s="90"/>
      <c r="F1136" s="90"/>
      <c r="G1136" s="95"/>
      <c r="H1136" s="90"/>
      <c r="I1136" s="90"/>
    </row>
    <row r="1137" spans="2:9" x14ac:dyDescent="0.2">
      <c r="B1137" s="8"/>
      <c r="C1137" s="214" t="s">
        <v>65</v>
      </c>
      <c r="D1137" s="214"/>
      <c r="E1137" s="90"/>
      <c r="F1137" s="90"/>
      <c r="G1137" s="95"/>
      <c r="H1137" s="90"/>
      <c r="I1137" s="90"/>
    </row>
    <row r="1138" spans="2:9" x14ac:dyDescent="0.2">
      <c r="B1138" s="8"/>
      <c r="C1138" s="214" t="s">
        <v>66</v>
      </c>
      <c r="D1138" s="214"/>
      <c r="E1138" s="90"/>
      <c r="F1138" s="90"/>
      <c r="G1138" s="95"/>
      <c r="H1138" s="90"/>
      <c r="I1138" s="90"/>
    </row>
    <row r="1139" spans="2:9" x14ac:dyDescent="0.2">
      <c r="B1139" s="8"/>
      <c r="C1139" s="214" t="s">
        <v>67</v>
      </c>
      <c r="D1139" s="214"/>
      <c r="E1139" s="90"/>
      <c r="F1139" s="90"/>
      <c r="G1139" s="95"/>
      <c r="H1139" s="90">
        <v>1</v>
      </c>
      <c r="I1139" s="90">
        <v>1</v>
      </c>
    </row>
    <row r="1140" spans="2:9" x14ac:dyDescent="0.2">
      <c r="B1140" s="8"/>
      <c r="C1140" s="214" t="s">
        <v>68</v>
      </c>
      <c r="D1140" s="214"/>
      <c r="E1140" s="90"/>
      <c r="F1140" s="90"/>
      <c r="G1140" s="95"/>
      <c r="H1140" s="90"/>
      <c r="I1140" s="90"/>
    </row>
    <row r="1141" spans="2:9" x14ac:dyDescent="0.2">
      <c r="B1141" s="8"/>
      <c r="C1141" s="214" t="s">
        <v>69</v>
      </c>
      <c r="D1141" s="214"/>
      <c r="E1141" s="90"/>
      <c r="F1141" s="90"/>
      <c r="G1141" s="95"/>
      <c r="H1141" s="90"/>
      <c r="I1141" s="90"/>
    </row>
    <row r="1142" spans="2:9" x14ac:dyDescent="0.2">
      <c r="B1142" s="8"/>
      <c r="C1142" s="214" t="s">
        <v>23</v>
      </c>
      <c r="D1142" s="214"/>
      <c r="E1142" s="90"/>
      <c r="F1142" s="90"/>
      <c r="G1142" s="95"/>
      <c r="H1142" s="90"/>
      <c r="I1142" s="90"/>
    </row>
    <row r="1143" spans="2:9" x14ac:dyDescent="0.2">
      <c r="B1143" s="91"/>
      <c r="C1143" s="224" t="s">
        <v>70</v>
      </c>
      <c r="D1143" s="224"/>
      <c r="E1143" s="90"/>
      <c r="F1143" s="90">
        <v>16</v>
      </c>
      <c r="G1143" s="90">
        <v>4</v>
      </c>
      <c r="H1143" s="90">
        <v>9</v>
      </c>
      <c r="I1143" s="90">
        <v>29</v>
      </c>
    </row>
    <row r="1144" spans="2:9" x14ac:dyDescent="0.2">
      <c r="B1144" s="8"/>
      <c r="C1144" s="214" t="s">
        <v>41</v>
      </c>
      <c r="D1144" s="214"/>
      <c r="E1144" s="90"/>
      <c r="F1144" s="90"/>
      <c r="G1144" s="95"/>
      <c r="H1144" s="90"/>
      <c r="I1144" s="90"/>
    </row>
    <row r="1145" spans="2:9" x14ac:dyDescent="0.2">
      <c r="B1145" s="243" t="s">
        <v>525</v>
      </c>
      <c r="C1145" s="244"/>
      <c r="D1145" s="244"/>
      <c r="E1145" s="244"/>
      <c r="F1145" s="244"/>
      <c r="G1145" s="244"/>
      <c r="H1145" s="244"/>
      <c r="I1145" s="245"/>
    </row>
    <row r="1146" spans="2:9" x14ac:dyDescent="0.2">
      <c r="B1146" s="8"/>
      <c r="C1146" s="242" t="s">
        <v>71</v>
      </c>
      <c r="D1146" s="242"/>
      <c r="E1146" s="90"/>
      <c r="F1146" s="90"/>
      <c r="G1146" s="95"/>
      <c r="H1146" s="90">
        <v>1</v>
      </c>
      <c r="I1146" s="90">
        <v>1</v>
      </c>
    </row>
    <row r="1147" spans="2:9" x14ac:dyDescent="0.2">
      <c r="B1147" s="8"/>
      <c r="C1147" s="214" t="s">
        <v>72</v>
      </c>
      <c r="D1147" s="214"/>
      <c r="E1147" s="90"/>
      <c r="F1147" s="90"/>
      <c r="G1147" s="95"/>
      <c r="H1147" s="90"/>
      <c r="I1147" s="90"/>
    </row>
    <row r="1148" spans="2:9" x14ac:dyDescent="0.2">
      <c r="B1148" s="8"/>
      <c r="C1148" s="214" t="s">
        <v>73</v>
      </c>
      <c r="D1148" s="214"/>
      <c r="E1148" s="90"/>
      <c r="F1148" s="90"/>
      <c r="G1148" s="95"/>
      <c r="H1148" s="90">
        <v>1</v>
      </c>
      <c r="I1148" s="90">
        <v>1</v>
      </c>
    </row>
    <row r="1149" spans="2:9" x14ac:dyDescent="0.2">
      <c r="B1149" s="8"/>
      <c r="C1149" s="214" t="s">
        <v>74</v>
      </c>
      <c r="D1149" s="214"/>
      <c r="E1149" s="90"/>
      <c r="F1149" s="90"/>
      <c r="G1149" s="95"/>
      <c r="H1149" s="90"/>
      <c r="I1149" s="90"/>
    </row>
    <row r="1150" spans="2:9" x14ac:dyDescent="0.2">
      <c r="B1150" s="8"/>
      <c r="C1150" s="214" t="s">
        <v>75</v>
      </c>
      <c r="D1150" s="214"/>
      <c r="E1150" s="90"/>
      <c r="F1150" s="90"/>
      <c r="G1150" s="95"/>
      <c r="H1150" s="90"/>
      <c r="I1150" s="90"/>
    </row>
    <row r="1151" spans="2:9" x14ac:dyDescent="0.2">
      <c r="B1151" s="8"/>
      <c r="C1151" s="214" t="s">
        <v>76</v>
      </c>
      <c r="D1151" s="214"/>
      <c r="E1151" s="90"/>
      <c r="F1151" s="90"/>
      <c r="G1151" s="95"/>
      <c r="H1151" s="90"/>
      <c r="I1151" s="90"/>
    </row>
    <row r="1152" spans="2:9" x14ac:dyDescent="0.2">
      <c r="B1152" s="8"/>
      <c r="C1152" s="214" t="s">
        <v>77</v>
      </c>
      <c r="D1152" s="214"/>
      <c r="E1152" s="90"/>
      <c r="F1152" s="90"/>
      <c r="G1152" s="95"/>
      <c r="H1152" s="90"/>
      <c r="I1152" s="90"/>
    </row>
    <row r="1153" spans="2:9" x14ac:dyDescent="0.2">
      <c r="B1153" s="8"/>
      <c r="C1153" s="214" t="s">
        <v>78</v>
      </c>
      <c r="D1153" s="214"/>
      <c r="E1153" s="90"/>
      <c r="F1153" s="90"/>
      <c r="G1153" s="95"/>
      <c r="H1153" s="90"/>
      <c r="I1153" s="90"/>
    </row>
    <row r="1154" spans="2:9" x14ac:dyDescent="0.2">
      <c r="B1154" s="8"/>
      <c r="C1154" s="242" t="s">
        <v>79</v>
      </c>
      <c r="D1154" s="242"/>
      <c r="E1154" s="90"/>
      <c r="F1154" s="90">
        <v>16</v>
      </c>
      <c r="G1154" s="90">
        <v>4</v>
      </c>
      <c r="H1154" s="90">
        <v>2</v>
      </c>
      <c r="I1154" s="90">
        <v>22</v>
      </c>
    </row>
    <row r="1155" spans="2:9" x14ac:dyDescent="0.2">
      <c r="B1155" s="8"/>
      <c r="C1155" s="214" t="s">
        <v>23</v>
      </c>
      <c r="D1155" s="214"/>
      <c r="E1155" s="90"/>
      <c r="F1155" s="90"/>
      <c r="G1155" s="95"/>
      <c r="H1155" s="90"/>
      <c r="I1155" s="90"/>
    </row>
    <row r="1156" spans="2:9" x14ac:dyDescent="0.2">
      <c r="B1156" s="8"/>
      <c r="C1156" s="214" t="s">
        <v>41</v>
      </c>
      <c r="D1156" s="214"/>
      <c r="E1156" s="90"/>
      <c r="F1156" s="90"/>
      <c r="G1156" s="95"/>
      <c r="H1156" s="90">
        <v>7</v>
      </c>
      <c r="I1156" s="90">
        <v>7</v>
      </c>
    </row>
    <row r="1157" spans="2:9" x14ac:dyDescent="0.2">
      <c r="B1157" s="232" t="s">
        <v>526</v>
      </c>
      <c r="C1157" s="232"/>
      <c r="D1157" s="232"/>
      <c r="E1157" s="232"/>
      <c r="F1157" s="232"/>
      <c r="G1157" s="232"/>
      <c r="H1157" s="232"/>
      <c r="I1157" s="232"/>
    </row>
    <row r="1158" spans="2:9" x14ac:dyDescent="0.2">
      <c r="B1158" s="8"/>
      <c r="C1158" s="214" t="s">
        <v>80</v>
      </c>
      <c r="D1158" s="214"/>
      <c r="E1158" s="90"/>
      <c r="F1158" s="90">
        <v>7</v>
      </c>
      <c r="G1158" s="90">
        <v>2</v>
      </c>
      <c r="H1158" s="90">
        <v>4</v>
      </c>
      <c r="I1158" s="90">
        <v>13</v>
      </c>
    </row>
    <row r="1159" spans="2:9" x14ac:dyDescent="0.2">
      <c r="B1159" s="8"/>
      <c r="C1159" s="214" t="s">
        <v>81</v>
      </c>
      <c r="D1159" s="214"/>
      <c r="E1159" s="90"/>
      <c r="F1159" s="90">
        <v>9</v>
      </c>
      <c r="G1159" s="90">
        <v>2</v>
      </c>
      <c r="H1159" s="90">
        <v>6</v>
      </c>
      <c r="I1159" s="90">
        <v>17</v>
      </c>
    </row>
    <row r="1160" spans="2:9" x14ac:dyDescent="0.2">
      <c r="B1160" s="8"/>
      <c r="C1160" s="214" t="s">
        <v>23</v>
      </c>
      <c r="D1160" s="214"/>
      <c r="E1160" s="90"/>
      <c r="F1160" s="90"/>
      <c r="G1160" s="95"/>
      <c r="H1160" s="90"/>
      <c r="I1160" s="90"/>
    </row>
    <row r="1161" spans="2:9" x14ac:dyDescent="0.2">
      <c r="B1161" s="96"/>
      <c r="C1161" s="214" t="s">
        <v>41</v>
      </c>
      <c r="D1161" s="214"/>
      <c r="E1161" s="90"/>
      <c r="F1161" s="90"/>
      <c r="G1161" s="95"/>
      <c r="H1161" s="90"/>
      <c r="I1161" s="90"/>
    </row>
    <row r="1162" spans="2:9" x14ac:dyDescent="0.2">
      <c r="B1162" s="239" t="s">
        <v>527</v>
      </c>
      <c r="C1162" s="240"/>
      <c r="D1162" s="240"/>
      <c r="E1162" s="240"/>
      <c r="F1162" s="240"/>
      <c r="G1162" s="240"/>
      <c r="H1162" s="240"/>
      <c r="I1162" s="241"/>
    </row>
    <row r="1163" spans="2:9" x14ac:dyDescent="0.2">
      <c r="B1163" s="8"/>
      <c r="C1163" s="214" t="s">
        <v>82</v>
      </c>
      <c r="D1163" s="214"/>
      <c r="E1163" s="90"/>
      <c r="F1163" s="90"/>
      <c r="G1163" s="95"/>
      <c r="H1163" s="90">
        <v>4</v>
      </c>
      <c r="I1163" s="90">
        <v>4</v>
      </c>
    </row>
    <row r="1164" spans="2:9" x14ac:dyDescent="0.2">
      <c r="B1164" s="8"/>
      <c r="C1164" s="214" t="s">
        <v>83</v>
      </c>
      <c r="D1164" s="214"/>
      <c r="E1164" s="90"/>
      <c r="F1164" s="90"/>
      <c r="G1164" s="95"/>
      <c r="H1164" s="90">
        <v>4</v>
      </c>
      <c r="I1164" s="90">
        <v>4</v>
      </c>
    </row>
    <row r="1165" spans="2:9" x14ac:dyDescent="0.2">
      <c r="B1165" s="8"/>
      <c r="C1165" s="214" t="s">
        <v>84</v>
      </c>
      <c r="D1165" s="214"/>
      <c r="E1165" s="90"/>
      <c r="F1165" s="90"/>
      <c r="G1165" s="95"/>
      <c r="H1165" s="90"/>
      <c r="I1165" s="90"/>
    </row>
    <row r="1166" spans="2:9" x14ac:dyDescent="0.2">
      <c r="B1166" s="8"/>
      <c r="C1166" s="214" t="s">
        <v>85</v>
      </c>
      <c r="D1166" s="214"/>
      <c r="E1166" s="90"/>
      <c r="F1166" s="90"/>
      <c r="G1166" s="95"/>
      <c r="H1166" s="90"/>
      <c r="I1166" s="90"/>
    </row>
    <row r="1167" spans="2:9" x14ac:dyDescent="0.2">
      <c r="B1167" s="8"/>
      <c r="C1167" s="214" t="s">
        <v>86</v>
      </c>
      <c r="D1167" s="214"/>
      <c r="E1167" s="90"/>
      <c r="F1167" s="90"/>
      <c r="G1167" s="95"/>
      <c r="H1167" s="90"/>
      <c r="I1167" s="90"/>
    </row>
    <row r="1168" spans="2:9" x14ac:dyDescent="0.2">
      <c r="B1168" s="8"/>
      <c r="C1168" s="214" t="s">
        <v>87</v>
      </c>
      <c r="D1168" s="214"/>
      <c r="E1168" s="90"/>
      <c r="F1168" s="90"/>
      <c r="G1168" s="95"/>
      <c r="H1168" s="90"/>
      <c r="I1168" s="90"/>
    </row>
    <row r="1169" spans="2:9" x14ac:dyDescent="0.2">
      <c r="B1169" s="91"/>
      <c r="C1169" s="224" t="s">
        <v>70</v>
      </c>
      <c r="D1169" s="224"/>
      <c r="E1169" s="90"/>
      <c r="F1169" s="90">
        <v>16</v>
      </c>
      <c r="G1169" s="90">
        <v>4</v>
      </c>
      <c r="H1169" s="90">
        <v>2</v>
      </c>
      <c r="I1169" s="90">
        <v>22</v>
      </c>
    </row>
    <row r="1170" spans="2:9" x14ac:dyDescent="0.2">
      <c r="B1170" s="8"/>
      <c r="C1170" s="214" t="s">
        <v>88</v>
      </c>
      <c r="D1170" s="214"/>
      <c r="E1170" s="90"/>
      <c r="F1170" s="90"/>
      <c r="G1170" s="95"/>
      <c r="H1170" s="90"/>
      <c r="I1170" s="90"/>
    </row>
    <row r="1171" spans="2:9" x14ac:dyDescent="0.2">
      <c r="B1171" s="8"/>
      <c r="C1171" s="214" t="s">
        <v>41</v>
      </c>
      <c r="D1171" s="214"/>
      <c r="E1171" s="90"/>
      <c r="F1171" s="90"/>
      <c r="G1171" s="95"/>
      <c r="H1171" s="90"/>
      <c r="I1171" s="90"/>
    </row>
    <row r="1172" spans="2:9" x14ac:dyDescent="0.2">
      <c r="B1172" s="232" t="s">
        <v>528</v>
      </c>
      <c r="C1172" s="232"/>
      <c r="D1172" s="232"/>
      <c r="E1172" s="232"/>
      <c r="F1172" s="232"/>
      <c r="G1172" s="232"/>
      <c r="H1172" s="232"/>
      <c r="I1172" s="232"/>
    </row>
    <row r="1173" spans="2:9" x14ac:dyDescent="0.2">
      <c r="B1173" s="8"/>
      <c r="C1173" s="214" t="s">
        <v>89</v>
      </c>
      <c r="D1173" s="214"/>
      <c r="E1173" s="90"/>
      <c r="F1173" s="90"/>
      <c r="G1173" s="95"/>
      <c r="H1173" s="90"/>
      <c r="I1173" s="90"/>
    </row>
    <row r="1174" spans="2:9" x14ac:dyDescent="0.2">
      <c r="B1174" s="8"/>
      <c r="C1174" s="214" t="s">
        <v>90</v>
      </c>
      <c r="D1174" s="214"/>
      <c r="E1174" s="90"/>
      <c r="F1174" s="90"/>
      <c r="G1174" s="95"/>
      <c r="H1174" s="90"/>
      <c r="I1174" s="90"/>
    </row>
    <row r="1175" spans="2:9" x14ac:dyDescent="0.2">
      <c r="B1175" s="8"/>
      <c r="C1175" s="214" t="s">
        <v>23</v>
      </c>
      <c r="D1175" s="214"/>
      <c r="E1175" s="90"/>
      <c r="F1175" s="90"/>
      <c r="G1175" s="95"/>
      <c r="H1175" s="90"/>
      <c r="I1175" s="90"/>
    </row>
    <row r="1176" spans="2:9" x14ac:dyDescent="0.2">
      <c r="B1176" s="91"/>
      <c r="C1176" s="224" t="s">
        <v>70</v>
      </c>
      <c r="D1176" s="224"/>
      <c r="E1176" s="90"/>
      <c r="F1176" s="90">
        <v>16</v>
      </c>
      <c r="G1176" s="90">
        <v>4</v>
      </c>
      <c r="H1176" s="90">
        <v>10</v>
      </c>
      <c r="I1176" s="90">
        <v>30</v>
      </c>
    </row>
    <row r="1177" spans="2:9" x14ac:dyDescent="0.2">
      <c r="B1177" s="8"/>
      <c r="C1177" s="214" t="s">
        <v>41</v>
      </c>
      <c r="D1177" s="214"/>
      <c r="E1177" s="90"/>
      <c r="F1177" s="90"/>
      <c r="G1177" s="95"/>
      <c r="H1177" s="90"/>
      <c r="I1177" s="90"/>
    </row>
    <row r="1178" spans="2:9" x14ac:dyDescent="0.2">
      <c r="B1178" s="237" t="s">
        <v>91</v>
      </c>
      <c r="C1178" s="238"/>
      <c r="D1178" s="238"/>
      <c r="E1178" s="238"/>
      <c r="F1178" s="238"/>
      <c r="G1178" s="238"/>
      <c r="H1178" s="238"/>
      <c r="I1178" s="238"/>
    </row>
    <row r="1179" spans="2:9" x14ac:dyDescent="0.2">
      <c r="B1179" s="232" t="s">
        <v>529</v>
      </c>
      <c r="C1179" s="232"/>
      <c r="D1179" s="232"/>
      <c r="E1179" s="232"/>
      <c r="F1179" s="232"/>
      <c r="G1179" s="232"/>
      <c r="H1179" s="232"/>
      <c r="I1179" s="232"/>
    </row>
    <row r="1180" spans="2:9" x14ac:dyDescent="0.2">
      <c r="B1180" s="97"/>
      <c r="C1180" s="233" t="s">
        <v>92</v>
      </c>
      <c r="D1180" s="234"/>
      <c r="E1180" s="97"/>
      <c r="F1180" s="97"/>
      <c r="G1180" s="97"/>
      <c r="H1180" s="97"/>
      <c r="I1180" s="97"/>
    </row>
    <row r="1181" spans="2:9" x14ac:dyDescent="0.2">
      <c r="B1181" s="97"/>
      <c r="C1181" s="233" t="s">
        <v>93</v>
      </c>
      <c r="D1181" s="235"/>
      <c r="E1181" s="97"/>
      <c r="F1181" s="97"/>
      <c r="G1181" s="97"/>
      <c r="H1181" s="97"/>
      <c r="I1181" s="97"/>
    </row>
    <row r="1182" spans="2:9" x14ac:dyDescent="0.2">
      <c r="B1182" s="91"/>
      <c r="C1182" s="224" t="s">
        <v>94</v>
      </c>
      <c r="D1182" s="224"/>
      <c r="E1182" s="90"/>
      <c r="F1182" s="90"/>
      <c r="G1182" s="95"/>
      <c r="H1182" s="90">
        <v>5</v>
      </c>
      <c r="I1182" s="90">
        <v>5</v>
      </c>
    </row>
    <row r="1183" spans="2:9" x14ac:dyDescent="0.2">
      <c r="B1183" s="91"/>
      <c r="C1183" s="224" t="s">
        <v>95</v>
      </c>
      <c r="D1183" s="224"/>
      <c r="E1183" s="90"/>
      <c r="F1183" s="90"/>
      <c r="G1183" s="95"/>
      <c r="H1183" s="90"/>
      <c r="I1183" s="90"/>
    </row>
    <row r="1184" spans="2:9" x14ac:dyDescent="0.2">
      <c r="B1184" s="91"/>
      <c r="C1184" s="224" t="s">
        <v>96</v>
      </c>
      <c r="D1184" s="224"/>
      <c r="E1184" s="90"/>
      <c r="F1184" s="90"/>
      <c r="G1184" s="95"/>
      <c r="H1184" s="90"/>
      <c r="I1184" s="90"/>
    </row>
    <row r="1185" spans="2:9" x14ac:dyDescent="0.2">
      <c r="B1185" s="91"/>
      <c r="C1185" s="224" t="s">
        <v>97</v>
      </c>
      <c r="D1185" s="224"/>
      <c r="E1185" s="90"/>
      <c r="F1185" s="90"/>
      <c r="G1185" s="95"/>
      <c r="H1185" s="90"/>
      <c r="I1185" s="90"/>
    </row>
    <row r="1186" spans="2:9" x14ac:dyDescent="0.2">
      <c r="B1186" s="91"/>
      <c r="C1186" s="224" t="s">
        <v>98</v>
      </c>
      <c r="D1186" s="224"/>
      <c r="E1186" s="90"/>
      <c r="F1186" s="90"/>
      <c r="G1186" s="95"/>
      <c r="H1186" s="90"/>
      <c r="I1186" s="90"/>
    </row>
    <row r="1187" spans="2:9" x14ac:dyDescent="0.2">
      <c r="B1187" s="91"/>
      <c r="C1187" s="224" t="s">
        <v>99</v>
      </c>
      <c r="D1187" s="224"/>
      <c r="E1187" s="90"/>
      <c r="F1187" s="90"/>
      <c r="G1187" s="95"/>
      <c r="H1187" s="90"/>
      <c r="I1187" s="90"/>
    </row>
    <row r="1188" spans="2:9" x14ac:dyDescent="0.2">
      <c r="B1188" s="91"/>
      <c r="C1188" s="224" t="s">
        <v>100</v>
      </c>
      <c r="D1188" s="224"/>
      <c r="E1188" s="90"/>
      <c r="F1188" s="90"/>
      <c r="G1188" s="95"/>
      <c r="H1188" s="90"/>
      <c r="I1188" s="90"/>
    </row>
    <row r="1189" spans="2:9" x14ac:dyDescent="0.2">
      <c r="B1189" s="91"/>
      <c r="C1189" s="224" t="s">
        <v>101</v>
      </c>
      <c r="D1189" s="224"/>
      <c r="E1189" s="90"/>
      <c r="F1189" s="90">
        <v>16</v>
      </c>
      <c r="G1189" s="90">
        <v>4</v>
      </c>
      <c r="H1189" s="90">
        <v>5</v>
      </c>
      <c r="I1189" s="90">
        <v>25</v>
      </c>
    </row>
    <row r="1190" spans="2:9" x14ac:dyDescent="0.2">
      <c r="B1190" s="91"/>
      <c r="C1190" s="224" t="s">
        <v>102</v>
      </c>
      <c r="D1190" s="224"/>
      <c r="E1190" s="90"/>
      <c r="F1190" s="90"/>
      <c r="G1190" s="95"/>
      <c r="H1190" s="90"/>
      <c r="I1190" s="90"/>
    </row>
    <row r="1191" spans="2:9" x14ac:dyDescent="0.2">
      <c r="B1191" s="91"/>
      <c r="C1191" s="224" t="s">
        <v>103</v>
      </c>
      <c r="D1191" s="224"/>
      <c r="E1191" s="90"/>
      <c r="F1191" s="90"/>
      <c r="G1191" s="95"/>
      <c r="H1191" s="90"/>
      <c r="I1191" s="90"/>
    </row>
    <row r="1192" spans="2:9" x14ac:dyDescent="0.2">
      <c r="B1192" s="91"/>
      <c r="C1192" s="224" t="s">
        <v>104</v>
      </c>
      <c r="D1192" s="224"/>
      <c r="E1192" s="90"/>
      <c r="F1192" s="90"/>
      <c r="G1192" s="95"/>
      <c r="H1192" s="90"/>
      <c r="I1192" s="90"/>
    </row>
    <row r="1193" spans="2:9" x14ac:dyDescent="0.2">
      <c r="B1193" s="91"/>
      <c r="C1193" s="224" t="s">
        <v>105</v>
      </c>
      <c r="D1193" s="224"/>
      <c r="E1193" s="90"/>
      <c r="F1193" s="90"/>
      <c r="G1193" s="95"/>
      <c r="H1193" s="90"/>
      <c r="I1193" s="90"/>
    </row>
    <row r="1194" spans="2:9" x14ac:dyDescent="0.2">
      <c r="B1194" s="91"/>
      <c r="C1194" s="347" t="s">
        <v>530</v>
      </c>
      <c r="D1194" s="347"/>
      <c r="E1194" s="90"/>
      <c r="F1194" s="90"/>
      <c r="G1194" s="95"/>
      <c r="H1194" s="90"/>
      <c r="I1194" s="90"/>
    </row>
    <row r="1195" spans="2:9" x14ac:dyDescent="0.2">
      <c r="B1195" s="91"/>
      <c r="C1195" s="347" t="s">
        <v>106</v>
      </c>
      <c r="D1195" s="347"/>
      <c r="E1195" s="90"/>
      <c r="F1195" s="90"/>
      <c r="G1195" s="95"/>
      <c r="H1195" s="90"/>
      <c r="I1195" s="90"/>
    </row>
    <row r="1196" spans="2:9" x14ac:dyDescent="0.2">
      <c r="B1196" s="91"/>
      <c r="C1196" s="347" t="s">
        <v>23</v>
      </c>
      <c r="D1196" s="347"/>
      <c r="E1196" s="90"/>
      <c r="F1196" s="90"/>
      <c r="G1196" s="95"/>
      <c r="H1196" s="90"/>
      <c r="I1196" s="90"/>
    </row>
    <row r="1197" spans="2:9" x14ac:dyDescent="0.2">
      <c r="B1197" s="8"/>
      <c r="C1197" s="344" t="s">
        <v>41</v>
      </c>
      <c r="D1197" s="344"/>
      <c r="E1197" s="90"/>
      <c r="F1197" s="90"/>
      <c r="G1197" s="95"/>
      <c r="H1197" s="90"/>
      <c r="I1197" s="90"/>
    </row>
    <row r="1198" spans="2:9" x14ac:dyDescent="0.2">
      <c r="B1198" s="345" t="s">
        <v>531</v>
      </c>
      <c r="C1198" s="346"/>
      <c r="D1198" s="346"/>
      <c r="E1198" s="346"/>
      <c r="F1198" s="346"/>
      <c r="G1198" s="346"/>
      <c r="H1198" s="346"/>
      <c r="I1198" s="346"/>
    </row>
    <row r="1199" spans="2:9" x14ac:dyDescent="0.2">
      <c r="B1199" s="184" t="s">
        <v>107</v>
      </c>
      <c r="C1199" s="185"/>
      <c r="D1199" s="185"/>
      <c r="E1199" s="185"/>
      <c r="F1199" s="185"/>
      <c r="G1199" s="185"/>
      <c r="H1199" s="185"/>
      <c r="I1199" s="185"/>
    </row>
    <row r="1200" spans="2:9" x14ac:dyDescent="0.2">
      <c r="B1200" s="232" t="s">
        <v>533</v>
      </c>
      <c r="C1200" s="232"/>
      <c r="D1200" s="232"/>
      <c r="E1200" s="232"/>
      <c r="F1200" s="232"/>
      <c r="G1200" s="232"/>
      <c r="H1200" s="232"/>
      <c r="I1200" s="232"/>
    </row>
    <row r="1201" spans="2:9" x14ac:dyDescent="0.2">
      <c r="B1201" s="97"/>
      <c r="C1201" s="315" t="s">
        <v>108</v>
      </c>
      <c r="D1201" s="316"/>
      <c r="E1201" s="97"/>
      <c r="F1201" s="17">
        <v>6</v>
      </c>
      <c r="G1201" s="17"/>
      <c r="H1201" s="17">
        <v>10</v>
      </c>
      <c r="I1201" s="90">
        <v>16</v>
      </c>
    </row>
    <row r="1202" spans="2:9" x14ac:dyDescent="0.2">
      <c r="B1202" s="97"/>
      <c r="C1202" s="233" t="s">
        <v>109</v>
      </c>
      <c r="D1202" s="234"/>
      <c r="E1202" s="97"/>
      <c r="F1202" s="17"/>
      <c r="G1202" s="17"/>
      <c r="H1202" s="4"/>
      <c r="I1202" s="97"/>
    </row>
    <row r="1203" spans="2:9" x14ac:dyDescent="0.2">
      <c r="B1203" s="97"/>
      <c r="C1203" s="233" t="s">
        <v>110</v>
      </c>
      <c r="D1203" s="235"/>
      <c r="E1203" s="97"/>
      <c r="F1203" s="17"/>
      <c r="G1203" s="17"/>
      <c r="H1203" s="4"/>
      <c r="I1203" s="97"/>
    </row>
    <row r="1204" spans="2:9" x14ac:dyDescent="0.2">
      <c r="B1204" s="3"/>
      <c r="C1204" s="233" t="s">
        <v>111</v>
      </c>
      <c r="D1204" s="235"/>
      <c r="E1204" s="3"/>
      <c r="F1204" s="17">
        <v>10</v>
      </c>
      <c r="G1204" s="17">
        <v>4</v>
      </c>
      <c r="H1204" s="4"/>
      <c r="I1204" s="90">
        <v>14</v>
      </c>
    </row>
    <row r="1205" spans="2:9" x14ac:dyDescent="0.2">
      <c r="B1205" s="184" t="s">
        <v>112</v>
      </c>
      <c r="C1205" s="185"/>
      <c r="D1205" s="185"/>
      <c r="E1205" s="185"/>
      <c r="F1205" s="185"/>
      <c r="G1205" s="185"/>
      <c r="H1205" s="185"/>
      <c r="I1205" s="185"/>
    </row>
    <row r="1206" spans="2:9" x14ac:dyDescent="0.2">
      <c r="B1206" s="229" t="s">
        <v>113</v>
      </c>
      <c r="C1206" s="229"/>
      <c r="D1206" s="229"/>
      <c r="E1206" s="229"/>
      <c r="F1206" s="229"/>
      <c r="G1206" s="229"/>
      <c r="H1206" s="229"/>
      <c r="I1206" s="229"/>
    </row>
    <row r="1207" spans="2:9" x14ac:dyDescent="0.2">
      <c r="B1207" s="8"/>
      <c r="C1207" s="236" t="s">
        <v>114</v>
      </c>
      <c r="D1207" s="236"/>
      <c r="E1207" s="90">
        <v>0</v>
      </c>
      <c r="F1207" s="90">
        <v>0</v>
      </c>
      <c r="G1207" s="90">
        <v>0</v>
      </c>
      <c r="H1207" s="90">
        <v>0</v>
      </c>
      <c r="I1207" s="90">
        <v>0</v>
      </c>
    </row>
    <row r="1208" spans="2:9" x14ac:dyDescent="0.2">
      <c r="B1208" s="229" t="s">
        <v>116</v>
      </c>
      <c r="C1208" s="229"/>
      <c r="D1208" s="229"/>
      <c r="E1208" s="229"/>
      <c r="F1208" s="229"/>
      <c r="G1208" s="229"/>
      <c r="H1208" s="229"/>
      <c r="I1208" s="229"/>
    </row>
    <row r="1209" spans="2:9" x14ac:dyDescent="0.2">
      <c r="B1209" s="8"/>
      <c r="C1209" s="230" t="s">
        <v>117</v>
      </c>
      <c r="D1209" s="231"/>
      <c r="E1209" s="90"/>
      <c r="F1209" s="90"/>
      <c r="G1209" s="95"/>
      <c r="H1209" s="90"/>
      <c r="I1209" s="90"/>
    </row>
    <row r="1210" spans="2:9" x14ac:dyDescent="0.2">
      <c r="B1210" s="229" t="s">
        <v>118</v>
      </c>
      <c r="C1210" s="229"/>
      <c r="D1210" s="229"/>
      <c r="E1210" s="229"/>
      <c r="F1210" s="229"/>
      <c r="G1210" s="229"/>
      <c r="H1210" s="229"/>
      <c r="I1210" s="229"/>
    </row>
    <row r="1211" spans="2:9" x14ac:dyDescent="0.2">
      <c r="B1211" s="8"/>
      <c r="C1211" s="219" t="s">
        <v>119</v>
      </c>
      <c r="D1211" s="219"/>
      <c r="E1211" s="90"/>
      <c r="F1211" s="90"/>
      <c r="G1211" s="95"/>
      <c r="H1211" s="90"/>
      <c r="I1211" s="90"/>
    </row>
    <row r="1212" spans="2:9" x14ac:dyDescent="0.2">
      <c r="B1212" s="8"/>
      <c r="C1212" s="219" t="s">
        <v>120</v>
      </c>
      <c r="D1212" s="219"/>
      <c r="E1212" s="90"/>
      <c r="F1212" s="90"/>
      <c r="G1212" s="95"/>
      <c r="H1212" s="90"/>
      <c r="I1212" s="90"/>
    </row>
    <row r="1213" spans="2:9" x14ac:dyDescent="0.2">
      <c r="B1213" s="8"/>
      <c r="C1213" s="219" t="s">
        <v>121</v>
      </c>
      <c r="D1213" s="219"/>
      <c r="E1213" s="90"/>
      <c r="F1213" s="90"/>
      <c r="G1213" s="95"/>
      <c r="H1213" s="90"/>
      <c r="I1213" s="90"/>
    </row>
    <row r="1214" spans="2:9" x14ac:dyDescent="0.2">
      <c r="B1214" s="8"/>
      <c r="C1214" s="219" t="s">
        <v>122</v>
      </c>
      <c r="D1214" s="219"/>
      <c r="E1214" s="90"/>
      <c r="F1214" s="90"/>
      <c r="G1214" s="95"/>
      <c r="H1214" s="90"/>
      <c r="I1214" s="90"/>
    </row>
    <row r="1215" spans="2:9" x14ac:dyDescent="0.2">
      <c r="B1215" s="8"/>
      <c r="C1215" s="219" t="s">
        <v>123</v>
      </c>
      <c r="D1215" s="219"/>
      <c r="E1215" s="90"/>
      <c r="F1215" s="90"/>
      <c r="G1215" s="95"/>
      <c r="H1215" s="90"/>
      <c r="I1215" s="90"/>
    </row>
    <row r="1216" spans="2:9" x14ac:dyDescent="0.2">
      <c r="B1216" s="8"/>
      <c r="C1216" s="219" t="s">
        <v>124</v>
      </c>
      <c r="D1216" s="219"/>
      <c r="E1216" s="90"/>
      <c r="F1216" s="90"/>
      <c r="G1216" s="95"/>
      <c r="H1216" s="90"/>
      <c r="I1216" s="90"/>
    </row>
    <row r="1217" spans="2:9" x14ac:dyDescent="0.2">
      <c r="B1217" s="8"/>
      <c r="C1217" s="219" t="s">
        <v>125</v>
      </c>
      <c r="D1217" s="219"/>
      <c r="E1217" s="90"/>
      <c r="F1217" s="90"/>
      <c r="G1217" s="95"/>
      <c r="H1217" s="90"/>
      <c r="I1217" s="90"/>
    </row>
    <row r="1218" spans="2:9" x14ac:dyDescent="0.2">
      <c r="B1218" s="8"/>
      <c r="C1218" s="219" t="s">
        <v>126</v>
      </c>
      <c r="D1218" s="219"/>
      <c r="E1218" s="90"/>
      <c r="F1218" s="90"/>
      <c r="G1218" s="95"/>
      <c r="H1218" s="90"/>
      <c r="I1218" s="90"/>
    </row>
    <row r="1219" spans="2:9" x14ac:dyDescent="0.2">
      <c r="B1219" s="8"/>
      <c r="C1219" s="219" t="s">
        <v>54</v>
      </c>
      <c r="D1219" s="219"/>
      <c r="E1219" s="90"/>
      <c r="F1219" s="90"/>
      <c r="G1219" s="95"/>
      <c r="H1219" s="90"/>
      <c r="I1219" s="90"/>
    </row>
    <row r="1220" spans="2:9" x14ac:dyDescent="0.2">
      <c r="B1220" s="8"/>
      <c r="C1220" s="219" t="s">
        <v>127</v>
      </c>
      <c r="D1220" s="219"/>
      <c r="E1220" s="90"/>
      <c r="F1220" s="90"/>
      <c r="G1220" s="95"/>
      <c r="H1220" s="90"/>
      <c r="I1220" s="90"/>
    </row>
    <row r="1221" spans="2:9" x14ac:dyDescent="0.2">
      <c r="B1221" s="8"/>
      <c r="C1221" s="219" t="s">
        <v>128</v>
      </c>
      <c r="D1221" s="219"/>
      <c r="E1221" s="90"/>
      <c r="F1221" s="90"/>
      <c r="G1221" s="95"/>
      <c r="H1221" s="90"/>
      <c r="I1221" s="90"/>
    </row>
    <row r="1222" spans="2:9" x14ac:dyDescent="0.2">
      <c r="B1222" s="8"/>
      <c r="C1222" s="219" t="s">
        <v>129</v>
      </c>
      <c r="D1222" s="219"/>
      <c r="E1222" s="90"/>
      <c r="F1222" s="90"/>
      <c r="G1222" s="95"/>
      <c r="H1222" s="90"/>
      <c r="I1222" s="90"/>
    </row>
    <row r="1223" spans="2:9" x14ac:dyDescent="0.2">
      <c r="B1223" s="8"/>
      <c r="C1223" s="219" t="s">
        <v>130</v>
      </c>
      <c r="D1223" s="219"/>
      <c r="E1223" s="90"/>
      <c r="F1223" s="90"/>
      <c r="G1223" s="95"/>
      <c r="H1223" s="90"/>
      <c r="I1223" s="90"/>
    </row>
    <row r="1224" spans="2:9" x14ac:dyDescent="0.2">
      <c r="B1224" s="8"/>
      <c r="C1224" s="219" t="s">
        <v>131</v>
      </c>
      <c r="D1224" s="219"/>
      <c r="E1224" s="90"/>
      <c r="F1224" s="90"/>
      <c r="G1224" s="95"/>
      <c r="H1224" s="90"/>
      <c r="I1224" s="90"/>
    </row>
    <row r="1225" spans="2:9" x14ac:dyDescent="0.2">
      <c r="B1225" s="8"/>
      <c r="C1225" s="219" t="s">
        <v>132</v>
      </c>
      <c r="D1225" s="219"/>
      <c r="E1225" s="90"/>
      <c r="F1225" s="90"/>
      <c r="G1225" s="95"/>
      <c r="H1225" s="90"/>
      <c r="I1225" s="90"/>
    </row>
    <row r="1226" spans="2:9" x14ac:dyDescent="0.2">
      <c r="B1226" s="8"/>
      <c r="C1226" s="219" t="s">
        <v>133</v>
      </c>
      <c r="D1226" s="219"/>
      <c r="E1226" s="90"/>
      <c r="F1226" s="90"/>
      <c r="G1226" s="95"/>
      <c r="H1226" s="90"/>
      <c r="I1226" s="90"/>
    </row>
    <row r="1227" spans="2:9" x14ac:dyDescent="0.2">
      <c r="B1227" s="8"/>
      <c r="C1227" s="219" t="s">
        <v>134</v>
      </c>
      <c r="D1227" s="219"/>
      <c r="E1227" s="90"/>
      <c r="F1227" s="90"/>
      <c r="G1227" s="95"/>
      <c r="H1227" s="90"/>
      <c r="I1227" s="90"/>
    </row>
    <row r="1228" spans="2:9" x14ac:dyDescent="0.2">
      <c r="B1228" s="8"/>
      <c r="C1228" s="219" t="s">
        <v>135</v>
      </c>
      <c r="D1228" s="219"/>
      <c r="E1228" s="90"/>
      <c r="F1228" s="90"/>
      <c r="G1228" s="95"/>
      <c r="H1228" s="90"/>
      <c r="I1228" s="90"/>
    </row>
    <row r="1229" spans="2:9" x14ac:dyDescent="0.2">
      <c r="B1229" s="184" t="s">
        <v>137</v>
      </c>
      <c r="C1229" s="185"/>
      <c r="D1229" s="185"/>
      <c r="E1229" s="185"/>
      <c r="F1229" s="185"/>
      <c r="G1229" s="185"/>
      <c r="H1229" s="185"/>
      <c r="I1229" s="185"/>
    </row>
    <row r="1230" spans="2:9" x14ac:dyDescent="0.2">
      <c r="B1230" s="102"/>
      <c r="C1230" s="215" t="s">
        <v>138</v>
      </c>
      <c r="D1230" s="216"/>
      <c r="E1230" s="216"/>
      <c r="F1230" s="216"/>
      <c r="G1230" s="216"/>
      <c r="H1230" s="216"/>
      <c r="I1230" s="217"/>
    </row>
    <row r="1231" spans="2:9" x14ac:dyDescent="0.2">
      <c r="B1231" s="103"/>
      <c r="C1231" s="222" t="s">
        <v>139</v>
      </c>
      <c r="D1231" s="223"/>
      <c r="E1231" s="104"/>
      <c r="F1231" s="116">
        <v>9</v>
      </c>
      <c r="G1231" s="116">
        <v>4</v>
      </c>
      <c r="H1231" s="138">
        <v>9</v>
      </c>
      <c r="I1231" s="139">
        <v>22</v>
      </c>
    </row>
    <row r="1232" spans="2:9" x14ac:dyDescent="0.2">
      <c r="B1232" s="107"/>
      <c r="C1232" s="219" t="s">
        <v>140</v>
      </c>
      <c r="D1232" s="219"/>
      <c r="E1232" s="108"/>
      <c r="F1232" s="116">
        <v>0</v>
      </c>
      <c r="G1232" s="140">
        <v>0</v>
      </c>
      <c r="H1232" s="139">
        <v>0</v>
      </c>
      <c r="I1232" s="139">
        <v>0</v>
      </c>
    </row>
    <row r="1233" spans="2:9" x14ac:dyDescent="0.2">
      <c r="B1233" s="102"/>
      <c r="C1233" s="215" t="s">
        <v>534</v>
      </c>
      <c r="D1233" s="216"/>
      <c r="E1233" s="216"/>
      <c r="F1233" s="216"/>
      <c r="G1233" s="216"/>
      <c r="H1233" s="216"/>
      <c r="I1233" s="217"/>
    </row>
    <row r="1234" spans="2:9" x14ac:dyDescent="0.2">
      <c r="B1234" s="107"/>
      <c r="C1234" s="218" t="s">
        <v>141</v>
      </c>
      <c r="D1234" s="218"/>
      <c r="E1234" s="95"/>
      <c r="F1234" s="90">
        <v>9</v>
      </c>
      <c r="G1234" s="116">
        <v>4</v>
      </c>
      <c r="H1234" s="138">
        <v>9</v>
      </c>
      <c r="I1234" s="139">
        <v>22</v>
      </c>
    </row>
    <row r="1235" spans="2:9" x14ac:dyDescent="0.2">
      <c r="B1235" s="107"/>
      <c r="C1235" s="218" t="s">
        <v>142</v>
      </c>
      <c r="D1235" s="218"/>
      <c r="E1235" s="95"/>
      <c r="F1235" s="90">
        <v>0</v>
      </c>
      <c r="G1235" s="90">
        <v>0</v>
      </c>
      <c r="H1235" s="139">
        <v>0</v>
      </c>
      <c r="I1235" s="139">
        <v>0</v>
      </c>
    </row>
    <row r="1236" spans="2:9" x14ac:dyDescent="0.2">
      <c r="B1236" s="107"/>
      <c r="C1236" s="218" t="s">
        <v>535</v>
      </c>
      <c r="D1236" s="218"/>
      <c r="E1236" s="95"/>
      <c r="F1236" s="90">
        <v>0</v>
      </c>
      <c r="G1236" s="90">
        <v>0</v>
      </c>
      <c r="H1236" s="139">
        <v>0</v>
      </c>
      <c r="I1236" s="139">
        <v>0</v>
      </c>
    </row>
    <row r="1237" spans="2:9" x14ac:dyDescent="0.2">
      <c r="B1237" s="215" t="s">
        <v>536</v>
      </c>
      <c r="C1237" s="220"/>
      <c r="D1237" s="220"/>
      <c r="E1237" s="220"/>
      <c r="F1237" s="220"/>
      <c r="G1237" s="220"/>
      <c r="H1237" s="220"/>
      <c r="I1237" s="221"/>
    </row>
    <row r="1238" spans="2:9" x14ac:dyDescent="0.2">
      <c r="B1238" s="16"/>
      <c r="C1238" s="275" t="s">
        <v>257</v>
      </c>
      <c r="D1238" s="275"/>
      <c r="E1238" s="88"/>
      <c r="F1238" s="90">
        <v>8</v>
      </c>
      <c r="G1238" s="90">
        <v>3</v>
      </c>
      <c r="H1238" s="16">
        <v>7</v>
      </c>
      <c r="I1238" s="16">
        <v>18</v>
      </c>
    </row>
    <row r="1239" spans="2:9" x14ac:dyDescent="0.2">
      <c r="B1239" s="16"/>
      <c r="C1239" s="275" t="s">
        <v>258</v>
      </c>
      <c r="D1239" s="275"/>
      <c r="E1239" s="88"/>
      <c r="F1239" s="90">
        <v>1</v>
      </c>
      <c r="G1239" s="16"/>
      <c r="H1239" s="16"/>
      <c r="I1239" s="16">
        <v>1</v>
      </c>
    </row>
    <row r="1240" spans="2:9" x14ac:dyDescent="0.2">
      <c r="B1240" s="16"/>
      <c r="C1240" s="275" t="s">
        <v>259</v>
      </c>
      <c r="D1240" s="275"/>
      <c r="E1240" s="88"/>
      <c r="F1240" s="95"/>
      <c r="G1240" s="95"/>
      <c r="H1240" s="16">
        <v>3</v>
      </c>
      <c r="I1240" s="16">
        <v>3</v>
      </c>
    </row>
    <row r="1241" spans="2:9" x14ac:dyDescent="0.2">
      <c r="B1241" s="102"/>
      <c r="C1241" s="215" t="s">
        <v>537</v>
      </c>
      <c r="D1241" s="216"/>
      <c r="E1241" s="216"/>
      <c r="F1241" s="216"/>
      <c r="G1241" s="216"/>
      <c r="H1241" s="216"/>
      <c r="I1241" s="217"/>
    </row>
    <row r="1242" spans="2:9" x14ac:dyDescent="0.2">
      <c r="B1242" s="107"/>
      <c r="C1242" s="218" t="s">
        <v>143</v>
      </c>
      <c r="D1242" s="218"/>
      <c r="E1242" s="95"/>
      <c r="F1242" s="90"/>
      <c r="G1242" s="90"/>
      <c r="H1242" s="139">
        <v>1</v>
      </c>
      <c r="I1242" s="139">
        <v>1</v>
      </c>
    </row>
    <row r="1243" spans="2:9" x14ac:dyDescent="0.2">
      <c r="B1243" s="107"/>
      <c r="C1243" s="218" t="s">
        <v>538</v>
      </c>
      <c r="D1243" s="218"/>
      <c r="E1243" s="95"/>
      <c r="F1243" s="90"/>
      <c r="G1243" s="90">
        <v>2</v>
      </c>
      <c r="H1243" s="139">
        <v>0</v>
      </c>
      <c r="I1243" s="139">
        <v>2</v>
      </c>
    </row>
    <row r="1244" spans="2:9" x14ac:dyDescent="0.2">
      <c r="B1244" s="107"/>
      <c r="C1244" s="218" t="s">
        <v>144</v>
      </c>
      <c r="D1244" s="218"/>
      <c r="E1244" s="95"/>
      <c r="F1244" s="90">
        <v>9</v>
      </c>
      <c r="G1244" s="90">
        <v>1</v>
      </c>
      <c r="H1244" s="139">
        <v>9</v>
      </c>
      <c r="I1244" s="139">
        <v>19</v>
      </c>
    </row>
    <row r="1245" spans="2:9" x14ac:dyDescent="0.2">
      <c r="B1245" s="102"/>
      <c r="C1245" s="215" t="s">
        <v>145</v>
      </c>
      <c r="D1245" s="216"/>
      <c r="E1245" s="216"/>
      <c r="F1245" s="216"/>
      <c r="G1245" s="216"/>
      <c r="H1245" s="216"/>
      <c r="I1245" s="217"/>
    </row>
    <row r="1246" spans="2:9" x14ac:dyDescent="0.2">
      <c r="B1246" s="107"/>
      <c r="C1246" s="208" t="s">
        <v>146</v>
      </c>
      <c r="D1246" s="209"/>
      <c r="E1246" s="95"/>
      <c r="F1246" s="90">
        <v>1</v>
      </c>
      <c r="G1246" s="112"/>
      <c r="H1246" s="111"/>
      <c r="I1246" s="111"/>
    </row>
    <row r="1247" spans="2:9" x14ac:dyDescent="0.2">
      <c r="B1247" s="107"/>
      <c r="C1247" s="208" t="s">
        <v>147</v>
      </c>
      <c r="D1247" s="209"/>
      <c r="E1247" s="95"/>
      <c r="F1247" s="90"/>
      <c r="G1247" s="112"/>
      <c r="H1247" s="111"/>
      <c r="I1247" s="111"/>
    </row>
    <row r="1248" spans="2:9" x14ac:dyDescent="0.2">
      <c r="B1248" s="107"/>
      <c r="C1248" s="208" t="s">
        <v>148</v>
      </c>
      <c r="D1248" s="209"/>
      <c r="E1248" s="95"/>
      <c r="F1248" s="90">
        <v>1</v>
      </c>
      <c r="G1248" s="112"/>
      <c r="H1248" s="111"/>
      <c r="I1248" s="111"/>
    </row>
    <row r="1249" spans="2:9" x14ac:dyDescent="0.2">
      <c r="B1249" s="107"/>
      <c r="C1249" s="208" t="s">
        <v>149</v>
      </c>
      <c r="D1249" s="209"/>
      <c r="E1249" s="95"/>
      <c r="F1249" s="90"/>
      <c r="G1249" s="112"/>
      <c r="H1249" s="111"/>
      <c r="I1249" s="111"/>
    </row>
    <row r="1250" spans="2:9" x14ac:dyDescent="0.2">
      <c r="B1250" s="107"/>
      <c r="C1250" s="208" t="s">
        <v>150</v>
      </c>
      <c r="D1250" s="209"/>
      <c r="E1250" s="95"/>
      <c r="F1250" s="90">
        <v>1</v>
      </c>
      <c r="G1250" s="112"/>
      <c r="H1250" s="111"/>
      <c r="I1250" s="111"/>
    </row>
    <row r="1251" spans="2:9" x14ac:dyDescent="0.2">
      <c r="B1251" s="107"/>
      <c r="C1251" s="208" t="s">
        <v>151</v>
      </c>
      <c r="D1251" s="209"/>
      <c r="E1251" s="95"/>
      <c r="F1251" s="90">
        <v>1</v>
      </c>
      <c r="G1251" s="112"/>
      <c r="H1251" s="111"/>
      <c r="I1251" s="139">
        <v>1</v>
      </c>
    </row>
    <row r="1252" spans="2:9" x14ac:dyDescent="0.2">
      <c r="B1252" s="107"/>
      <c r="C1252" s="208" t="s">
        <v>152</v>
      </c>
      <c r="D1252" s="209"/>
      <c r="E1252" s="95"/>
      <c r="F1252" s="90">
        <v>1</v>
      </c>
      <c r="G1252" s="90">
        <v>1</v>
      </c>
      <c r="H1252" s="111"/>
      <c r="I1252" s="139">
        <v>2</v>
      </c>
    </row>
    <row r="1253" spans="2:9" x14ac:dyDescent="0.2">
      <c r="B1253" s="107"/>
      <c r="C1253" s="208" t="s">
        <v>153</v>
      </c>
      <c r="D1253" s="209"/>
      <c r="E1253" s="95"/>
      <c r="F1253" s="90"/>
      <c r="G1253" s="112"/>
      <c r="H1253" s="111"/>
      <c r="I1253" s="139">
        <v>1</v>
      </c>
    </row>
    <row r="1254" spans="2:9" x14ac:dyDescent="0.2">
      <c r="B1254" s="107"/>
      <c r="C1254" s="208" t="s">
        <v>154</v>
      </c>
      <c r="D1254" s="209"/>
      <c r="E1254" s="95"/>
      <c r="F1254" s="90"/>
      <c r="G1254" s="112"/>
      <c r="H1254" s="111"/>
      <c r="I1254" s="139"/>
    </row>
    <row r="1255" spans="2:9" x14ac:dyDescent="0.2">
      <c r="B1255" s="107"/>
      <c r="C1255" s="208" t="s">
        <v>155</v>
      </c>
      <c r="D1255" s="209"/>
      <c r="E1255" s="95"/>
      <c r="F1255" s="90"/>
      <c r="G1255" s="112"/>
      <c r="H1255" s="111"/>
      <c r="I1255" s="139"/>
    </row>
    <row r="1256" spans="2:9" x14ac:dyDescent="0.2">
      <c r="B1256" s="107"/>
      <c r="C1256" s="208" t="s">
        <v>156</v>
      </c>
      <c r="D1256" s="209"/>
      <c r="E1256" s="95"/>
      <c r="F1256" s="90"/>
      <c r="G1256" s="112"/>
      <c r="H1256" s="111"/>
      <c r="I1256" s="139"/>
    </row>
    <row r="1257" spans="2:9" x14ac:dyDescent="0.2">
      <c r="B1257" s="107"/>
      <c r="C1257" s="208" t="s">
        <v>157</v>
      </c>
      <c r="D1257" s="209"/>
      <c r="E1257" s="95"/>
      <c r="F1257" s="90">
        <v>1</v>
      </c>
      <c r="G1257" s="90">
        <v>2</v>
      </c>
      <c r="H1257" s="111"/>
      <c r="I1257" s="139">
        <v>4</v>
      </c>
    </row>
    <row r="1258" spans="2:9" x14ac:dyDescent="0.2">
      <c r="B1258" s="107"/>
      <c r="C1258" s="208" t="s">
        <v>158</v>
      </c>
      <c r="D1258" s="209"/>
      <c r="E1258" s="95"/>
      <c r="F1258" s="90"/>
      <c r="G1258" s="112"/>
      <c r="H1258" s="111"/>
      <c r="I1258" s="139"/>
    </row>
    <row r="1259" spans="2:9" x14ac:dyDescent="0.2">
      <c r="B1259" s="107"/>
      <c r="C1259" s="208" t="s">
        <v>159</v>
      </c>
      <c r="D1259" s="209"/>
      <c r="E1259" s="95"/>
      <c r="F1259" s="90">
        <v>3</v>
      </c>
      <c r="G1259" s="112"/>
      <c r="H1259" s="111"/>
      <c r="I1259" s="139"/>
    </row>
    <row r="1260" spans="2:9" x14ac:dyDescent="0.2">
      <c r="B1260" s="107"/>
      <c r="C1260" s="208" t="s">
        <v>160</v>
      </c>
      <c r="D1260" s="209"/>
      <c r="E1260" s="95"/>
      <c r="F1260" s="90"/>
      <c r="G1260" s="112"/>
      <c r="H1260" s="111"/>
      <c r="I1260" s="111"/>
    </row>
    <row r="1261" spans="2:9" x14ac:dyDescent="0.2">
      <c r="B1261" s="102"/>
      <c r="C1261" s="210" t="s">
        <v>161</v>
      </c>
      <c r="D1261" s="211"/>
      <c r="E1261" s="211"/>
      <c r="F1261" s="211"/>
      <c r="G1261" s="211"/>
      <c r="H1261" s="211"/>
      <c r="I1261" s="211"/>
    </row>
    <row r="1262" spans="2:9" x14ac:dyDescent="0.2">
      <c r="B1262" s="102"/>
      <c r="C1262" s="208" t="s">
        <v>146</v>
      </c>
      <c r="D1262" s="209"/>
      <c r="E1262" s="95"/>
      <c r="F1262" s="112"/>
      <c r="G1262" s="112"/>
      <c r="H1262" s="139">
        <v>1</v>
      </c>
      <c r="I1262" s="139">
        <v>1</v>
      </c>
    </row>
    <row r="1263" spans="2:9" x14ac:dyDescent="0.2">
      <c r="B1263" s="102"/>
      <c r="C1263" s="208" t="s">
        <v>147</v>
      </c>
      <c r="D1263" s="209"/>
      <c r="E1263" s="95"/>
      <c r="F1263" s="112"/>
      <c r="G1263" s="112"/>
      <c r="H1263" s="111"/>
      <c r="I1263" s="111"/>
    </row>
    <row r="1264" spans="2:9" x14ac:dyDescent="0.2">
      <c r="B1264" s="102"/>
      <c r="C1264" s="208" t="s">
        <v>148</v>
      </c>
      <c r="D1264" s="209"/>
      <c r="E1264" s="95"/>
      <c r="F1264" s="112"/>
      <c r="G1264" s="112"/>
      <c r="H1264" s="111"/>
      <c r="I1264" s="111"/>
    </row>
    <row r="1265" spans="2:9" x14ac:dyDescent="0.2">
      <c r="B1265" s="102"/>
      <c r="C1265" s="208" t="s">
        <v>149</v>
      </c>
      <c r="D1265" s="209"/>
      <c r="E1265" s="95"/>
      <c r="F1265" s="112"/>
      <c r="G1265" s="112"/>
      <c r="H1265" s="111"/>
      <c r="I1265" s="111"/>
    </row>
    <row r="1266" spans="2:9" x14ac:dyDescent="0.2">
      <c r="B1266" s="102"/>
      <c r="C1266" s="208" t="s">
        <v>150</v>
      </c>
      <c r="D1266" s="209"/>
      <c r="E1266" s="95"/>
      <c r="F1266" s="112"/>
      <c r="G1266" s="112"/>
      <c r="H1266" s="111"/>
      <c r="I1266" s="111"/>
    </row>
    <row r="1267" spans="2:9" x14ac:dyDescent="0.2">
      <c r="B1267" s="102"/>
      <c r="C1267" s="208" t="s">
        <v>151</v>
      </c>
      <c r="D1267" s="209"/>
      <c r="E1267" s="95"/>
      <c r="F1267" s="112"/>
      <c r="G1267" s="112"/>
      <c r="H1267" s="111"/>
      <c r="I1267" s="111"/>
    </row>
    <row r="1268" spans="2:9" x14ac:dyDescent="0.2">
      <c r="B1268" s="102"/>
      <c r="C1268" s="207" t="s">
        <v>152</v>
      </c>
      <c r="D1268" s="207"/>
      <c r="E1268" s="106"/>
      <c r="F1268" s="106"/>
      <c r="G1268" s="106"/>
      <c r="H1268" s="106"/>
      <c r="I1268" s="106"/>
    </row>
    <row r="1269" spans="2:9" x14ac:dyDescent="0.2">
      <c r="B1269" s="102"/>
      <c r="C1269" s="207" t="s">
        <v>153</v>
      </c>
      <c r="D1269" s="207"/>
      <c r="E1269" s="106"/>
      <c r="F1269" s="106"/>
      <c r="G1269" s="106"/>
      <c r="H1269" s="106"/>
      <c r="I1269" s="106"/>
    </row>
    <row r="1270" spans="2:9" x14ac:dyDescent="0.2">
      <c r="B1270" s="102"/>
      <c r="C1270" s="207" t="s">
        <v>154</v>
      </c>
      <c r="D1270" s="207"/>
      <c r="E1270" s="106"/>
      <c r="F1270" s="106"/>
      <c r="G1270" s="106"/>
      <c r="H1270" s="106"/>
      <c r="I1270" s="106"/>
    </row>
    <row r="1271" spans="2:9" x14ac:dyDescent="0.2">
      <c r="B1271" s="102"/>
      <c r="C1271" s="207" t="s">
        <v>155</v>
      </c>
      <c r="D1271" s="207"/>
      <c r="E1271" s="106"/>
      <c r="F1271" s="106"/>
      <c r="G1271" s="106"/>
      <c r="H1271" s="106"/>
      <c r="I1271" s="106"/>
    </row>
    <row r="1272" spans="2:9" x14ac:dyDescent="0.2">
      <c r="B1272" s="102"/>
      <c r="C1272" s="207" t="s">
        <v>156</v>
      </c>
      <c r="D1272" s="207"/>
      <c r="E1272" s="106"/>
      <c r="F1272" s="106"/>
      <c r="G1272" s="106"/>
      <c r="H1272" s="106"/>
      <c r="I1272" s="106"/>
    </row>
    <row r="1273" spans="2:9" x14ac:dyDescent="0.2">
      <c r="B1273" s="102"/>
      <c r="C1273" s="207" t="s">
        <v>157</v>
      </c>
      <c r="D1273" s="207"/>
      <c r="E1273" s="106"/>
      <c r="F1273" s="106"/>
      <c r="G1273" s="106"/>
      <c r="H1273" s="106"/>
      <c r="I1273" s="106"/>
    </row>
    <row r="1274" spans="2:9" x14ac:dyDescent="0.2">
      <c r="B1274" s="102"/>
      <c r="C1274" s="207" t="s">
        <v>158</v>
      </c>
      <c r="D1274" s="207"/>
      <c r="E1274" s="106"/>
      <c r="F1274" s="106"/>
      <c r="G1274" s="106"/>
      <c r="H1274" s="106"/>
      <c r="I1274" s="106"/>
    </row>
    <row r="1275" spans="2:9" x14ac:dyDescent="0.2">
      <c r="B1275" s="102"/>
      <c r="C1275" s="207" t="s">
        <v>162</v>
      </c>
      <c r="D1275" s="207"/>
      <c r="E1275" s="106"/>
      <c r="F1275" s="139">
        <v>9</v>
      </c>
      <c r="G1275" s="139">
        <v>1</v>
      </c>
      <c r="H1275" s="139">
        <v>9</v>
      </c>
      <c r="I1275" s="139">
        <v>19</v>
      </c>
    </row>
    <row r="1276" spans="2:9" x14ac:dyDescent="0.2">
      <c r="B1276" s="102"/>
      <c r="C1276" s="207" t="s">
        <v>163</v>
      </c>
      <c r="D1276" s="207"/>
      <c r="E1276" s="106"/>
      <c r="F1276" s="106"/>
      <c r="G1276" s="139">
        <v>2</v>
      </c>
      <c r="H1276" s="139"/>
      <c r="I1276" s="139">
        <v>2</v>
      </c>
    </row>
    <row r="1277" spans="2:9" x14ac:dyDescent="0.2">
      <c r="B1277" s="184" t="s">
        <v>164</v>
      </c>
      <c r="C1277" s="185"/>
      <c r="D1277" s="185"/>
      <c r="E1277" s="185"/>
      <c r="F1277" s="185"/>
      <c r="G1277" s="185"/>
      <c r="H1277" s="185"/>
      <c r="I1277" s="185"/>
    </row>
    <row r="1278" spans="2:9" x14ac:dyDescent="0.2">
      <c r="B1278" s="186" t="s">
        <v>165</v>
      </c>
      <c r="C1278" s="187"/>
      <c r="D1278" s="187"/>
      <c r="E1278" s="187"/>
      <c r="F1278" s="187"/>
      <c r="G1278" s="187"/>
      <c r="H1278" s="187"/>
      <c r="I1278" s="187"/>
    </row>
    <row r="1279" spans="2:9" x14ac:dyDescent="0.2">
      <c r="C1279" s="188" t="s">
        <v>166</v>
      </c>
      <c r="D1279" s="188"/>
      <c r="E1279" s="188"/>
      <c r="F1279" s="188"/>
      <c r="G1279" s="188"/>
      <c r="H1279" s="188"/>
      <c r="I1279" s="188"/>
    </row>
    <row r="1280" spans="2:9" x14ac:dyDescent="0.2">
      <c r="C1280" s="381" t="s">
        <v>260</v>
      </c>
      <c r="D1280" s="382"/>
      <c r="E1280" s="382"/>
      <c r="F1280" s="382"/>
      <c r="G1280" s="382"/>
      <c r="H1280" s="382"/>
      <c r="I1280" s="383"/>
    </row>
    <row r="1281" spans="3:9" x14ac:dyDescent="0.2">
      <c r="C1281" s="384"/>
      <c r="D1281" s="385"/>
      <c r="E1281" s="385"/>
      <c r="F1281" s="385"/>
      <c r="G1281" s="385"/>
      <c r="H1281" s="385"/>
      <c r="I1281" s="386"/>
    </row>
    <row r="1282" spans="3:9" x14ac:dyDescent="0.2">
      <c r="C1282" s="384"/>
      <c r="D1282" s="385"/>
      <c r="E1282" s="385"/>
      <c r="F1282" s="385"/>
      <c r="G1282" s="385"/>
      <c r="H1282" s="385"/>
      <c r="I1282" s="386"/>
    </row>
    <row r="1283" spans="3:9" x14ac:dyDescent="0.2">
      <c r="C1283" s="384"/>
      <c r="D1283" s="385"/>
      <c r="E1283" s="385"/>
      <c r="F1283" s="385"/>
      <c r="G1283" s="385"/>
      <c r="H1283" s="385"/>
      <c r="I1283" s="386"/>
    </row>
    <row r="1284" spans="3:9" x14ac:dyDescent="0.2">
      <c r="C1284" s="387"/>
      <c r="D1284" s="388"/>
      <c r="E1284" s="388"/>
      <c r="F1284" s="388"/>
      <c r="G1284" s="388"/>
      <c r="H1284" s="388"/>
      <c r="I1284" s="389"/>
    </row>
    <row r="1286" spans="3:9" x14ac:dyDescent="0.2">
      <c r="C1286" s="188" t="s">
        <v>168</v>
      </c>
      <c r="D1286" s="188"/>
      <c r="E1286" s="188"/>
      <c r="F1286" s="188"/>
      <c r="G1286" s="188"/>
      <c r="H1286" s="188"/>
      <c r="I1286" s="188"/>
    </row>
    <row r="1287" spans="3:9" x14ac:dyDescent="0.2">
      <c r="C1287" s="371" t="s">
        <v>261</v>
      </c>
      <c r="D1287" s="372"/>
      <c r="E1287" s="372"/>
      <c r="F1287" s="372"/>
      <c r="G1287" s="372"/>
      <c r="H1287" s="372"/>
      <c r="I1287" s="373"/>
    </row>
    <row r="1288" spans="3:9" x14ac:dyDescent="0.2">
      <c r="C1288" s="374"/>
      <c r="D1288" s="375"/>
      <c r="E1288" s="375"/>
      <c r="F1288" s="375"/>
      <c r="G1288" s="375"/>
      <c r="H1288" s="375"/>
      <c r="I1288" s="376"/>
    </row>
    <row r="1289" spans="3:9" x14ac:dyDescent="0.2">
      <c r="C1289" s="374"/>
      <c r="D1289" s="375"/>
      <c r="E1289" s="375"/>
      <c r="F1289" s="375"/>
      <c r="G1289" s="375"/>
      <c r="H1289" s="375"/>
      <c r="I1289" s="376"/>
    </row>
    <row r="1290" spans="3:9" x14ac:dyDescent="0.2">
      <c r="C1290" s="374"/>
      <c r="D1290" s="375"/>
      <c r="E1290" s="375"/>
      <c r="F1290" s="375"/>
      <c r="G1290" s="375"/>
      <c r="H1290" s="375"/>
      <c r="I1290" s="376"/>
    </row>
    <row r="1291" spans="3:9" x14ac:dyDescent="0.2">
      <c r="C1291" s="377"/>
      <c r="D1291" s="378"/>
      <c r="E1291" s="378"/>
      <c r="F1291" s="378"/>
      <c r="G1291" s="378"/>
      <c r="H1291" s="378"/>
      <c r="I1291" s="379"/>
    </row>
    <row r="1293" spans="3:9" x14ac:dyDescent="0.2">
      <c r="C1293" s="188" t="s">
        <v>170</v>
      </c>
      <c r="D1293" s="188"/>
      <c r="E1293" s="188"/>
      <c r="F1293" s="188"/>
      <c r="G1293" s="188"/>
      <c r="H1293" s="188"/>
      <c r="I1293" s="188"/>
    </row>
    <row r="1294" spans="3:9" x14ac:dyDescent="0.2">
      <c r="C1294" s="188" t="s">
        <v>171</v>
      </c>
      <c r="D1294" s="188"/>
      <c r="E1294" s="188"/>
      <c r="F1294" s="188"/>
      <c r="G1294" s="188"/>
      <c r="H1294" s="188"/>
      <c r="I1294" s="188"/>
    </row>
    <row r="1295" spans="3:9" x14ac:dyDescent="0.2">
      <c r="C1295" s="371" t="s">
        <v>262</v>
      </c>
      <c r="D1295" s="372"/>
      <c r="E1295" s="372"/>
      <c r="F1295" s="372"/>
      <c r="G1295" s="372"/>
      <c r="H1295" s="372"/>
      <c r="I1295" s="373"/>
    </row>
    <row r="1296" spans="3:9" x14ac:dyDescent="0.2">
      <c r="C1296" s="374"/>
      <c r="D1296" s="375"/>
      <c r="E1296" s="375"/>
      <c r="F1296" s="375"/>
      <c r="G1296" s="375"/>
      <c r="H1296" s="375"/>
      <c r="I1296" s="376"/>
    </row>
    <row r="1297" spans="3:9" x14ac:dyDescent="0.2">
      <c r="C1297" s="374"/>
      <c r="D1297" s="375"/>
      <c r="E1297" s="375"/>
      <c r="F1297" s="375"/>
      <c r="G1297" s="375"/>
      <c r="H1297" s="375"/>
      <c r="I1297" s="376"/>
    </row>
    <row r="1298" spans="3:9" x14ac:dyDescent="0.2">
      <c r="C1298" s="374"/>
      <c r="D1298" s="375"/>
      <c r="E1298" s="375"/>
      <c r="F1298" s="375"/>
      <c r="G1298" s="375"/>
      <c r="H1298" s="375"/>
      <c r="I1298" s="376"/>
    </row>
    <row r="1299" spans="3:9" x14ac:dyDescent="0.2">
      <c r="C1299" s="377"/>
      <c r="D1299" s="378"/>
      <c r="E1299" s="378"/>
      <c r="F1299" s="378"/>
      <c r="G1299" s="378"/>
      <c r="H1299" s="378"/>
      <c r="I1299" s="379"/>
    </row>
    <row r="1301" spans="3:9" x14ac:dyDescent="0.2">
      <c r="C1301" s="188" t="s">
        <v>172</v>
      </c>
      <c r="D1301" s="188"/>
      <c r="E1301" s="188"/>
      <c r="F1301" s="188"/>
      <c r="G1301" s="188"/>
      <c r="H1301" s="188"/>
      <c r="I1301" s="188"/>
    </row>
    <row r="1302" spans="3:9" x14ac:dyDescent="0.2">
      <c r="C1302" s="371" t="s">
        <v>263</v>
      </c>
      <c r="D1302" s="372"/>
      <c r="E1302" s="372"/>
      <c r="F1302" s="372"/>
      <c r="G1302" s="372"/>
      <c r="H1302" s="372"/>
      <c r="I1302" s="373"/>
    </row>
    <row r="1303" spans="3:9" x14ac:dyDescent="0.2">
      <c r="C1303" s="374"/>
      <c r="D1303" s="375"/>
      <c r="E1303" s="375"/>
      <c r="F1303" s="375"/>
      <c r="G1303" s="375"/>
      <c r="H1303" s="375"/>
      <c r="I1303" s="376"/>
    </row>
    <row r="1304" spans="3:9" x14ac:dyDescent="0.2">
      <c r="C1304" s="374"/>
      <c r="D1304" s="375"/>
      <c r="E1304" s="375"/>
      <c r="F1304" s="375"/>
      <c r="G1304" s="375"/>
      <c r="H1304" s="375"/>
      <c r="I1304" s="376"/>
    </row>
    <row r="1305" spans="3:9" x14ac:dyDescent="0.2">
      <c r="C1305" s="374"/>
      <c r="D1305" s="375"/>
      <c r="E1305" s="375"/>
      <c r="F1305" s="375"/>
      <c r="G1305" s="375"/>
      <c r="H1305" s="375"/>
      <c r="I1305" s="376"/>
    </row>
    <row r="1306" spans="3:9" x14ac:dyDescent="0.2">
      <c r="C1306" s="377"/>
      <c r="D1306" s="378"/>
      <c r="E1306" s="378"/>
      <c r="F1306" s="378"/>
      <c r="G1306" s="378"/>
      <c r="H1306" s="378"/>
      <c r="I1306" s="379"/>
    </row>
    <row r="1307" spans="3:9" x14ac:dyDescent="0.2">
      <c r="C1307" s="113"/>
      <c r="D1307" s="113"/>
      <c r="E1307" s="113"/>
      <c r="F1307" s="113"/>
      <c r="G1307" s="113"/>
      <c r="H1307" s="113"/>
      <c r="I1307" s="113"/>
    </row>
    <row r="1308" spans="3:9" x14ac:dyDescent="0.2">
      <c r="C1308" s="188" t="s">
        <v>173</v>
      </c>
      <c r="D1308" s="188"/>
      <c r="E1308" s="188"/>
      <c r="F1308" s="188"/>
      <c r="G1308" s="188"/>
      <c r="H1308" s="188"/>
      <c r="I1308" s="188"/>
    </row>
    <row r="1309" spans="3:9" x14ac:dyDescent="0.2">
      <c r="C1309" s="380" t="s">
        <v>264</v>
      </c>
      <c r="D1309" s="380"/>
      <c r="E1309" s="380"/>
      <c r="F1309" s="380"/>
      <c r="G1309" s="380"/>
      <c r="H1309" s="380"/>
      <c r="I1309" s="380"/>
    </row>
    <row r="1310" spans="3:9" x14ac:dyDescent="0.2">
      <c r="C1310" s="380"/>
      <c r="D1310" s="380"/>
      <c r="E1310" s="380"/>
      <c r="F1310" s="380"/>
      <c r="G1310" s="380"/>
      <c r="H1310" s="380"/>
      <c r="I1310" s="380"/>
    </row>
    <row r="1311" spans="3:9" x14ac:dyDescent="0.2">
      <c r="C1311" s="380"/>
      <c r="D1311" s="380"/>
      <c r="E1311" s="380"/>
      <c r="F1311" s="380"/>
      <c r="G1311" s="380"/>
      <c r="H1311" s="380"/>
      <c r="I1311" s="380"/>
    </row>
    <row r="1312" spans="3:9" x14ac:dyDescent="0.2">
      <c r="C1312" s="380"/>
      <c r="D1312" s="380"/>
      <c r="E1312" s="380"/>
      <c r="F1312" s="380"/>
      <c r="G1312" s="380"/>
      <c r="H1312" s="380"/>
      <c r="I1312" s="380"/>
    </row>
    <row r="1313" spans="2:9" x14ac:dyDescent="0.2">
      <c r="C1313" s="380"/>
      <c r="D1313" s="380"/>
      <c r="E1313" s="380"/>
      <c r="F1313" s="380"/>
      <c r="G1313" s="380"/>
      <c r="H1313" s="380"/>
      <c r="I1313" s="380"/>
    </row>
    <row r="1315" spans="2:9" x14ac:dyDescent="0.2">
      <c r="B1315" s="268" t="s">
        <v>0</v>
      </c>
      <c r="C1315" s="268"/>
      <c r="D1315" s="268"/>
      <c r="E1315" s="269" t="s">
        <v>265</v>
      </c>
      <c r="F1315" s="270"/>
      <c r="G1315" s="270"/>
      <c r="H1315" s="270"/>
      <c r="I1315" s="271"/>
    </row>
    <row r="1316" spans="2:9" x14ac:dyDescent="0.2">
      <c r="B1316" s="268" t="s">
        <v>1</v>
      </c>
      <c r="C1316" s="268"/>
      <c r="D1316" s="268"/>
      <c r="E1316" s="272" t="s">
        <v>266</v>
      </c>
      <c r="F1316" s="272"/>
      <c r="G1316" s="272"/>
      <c r="H1316" s="272"/>
      <c r="I1316" s="272"/>
    </row>
    <row r="1317" spans="2:9" ht="25.5" x14ac:dyDescent="0.2">
      <c r="B1317" s="275"/>
      <c r="C1317" s="275"/>
      <c r="D1317" s="275"/>
      <c r="E1317" s="88" t="s">
        <v>2</v>
      </c>
      <c r="F1317" s="88" t="s">
        <v>2</v>
      </c>
      <c r="G1317" s="88" t="s">
        <v>2</v>
      </c>
      <c r="H1317" s="88" t="s">
        <v>2</v>
      </c>
      <c r="I1317" s="88" t="s">
        <v>2</v>
      </c>
    </row>
    <row r="1318" spans="2:9" ht="15" x14ac:dyDescent="0.2">
      <c r="B1318" s="275"/>
      <c r="C1318" s="275"/>
      <c r="D1318" s="275"/>
      <c r="E1318" s="88" t="s">
        <v>516</v>
      </c>
      <c r="F1318" s="88" t="s">
        <v>517</v>
      </c>
      <c r="G1318" s="88" t="s">
        <v>3</v>
      </c>
      <c r="H1318" s="88" t="s">
        <v>518</v>
      </c>
      <c r="I1318" s="88" t="s">
        <v>4</v>
      </c>
    </row>
    <row r="1319" spans="2:9" ht="25.5" x14ac:dyDescent="0.2">
      <c r="B1319" s="275"/>
      <c r="C1319" s="275"/>
      <c r="D1319" s="275"/>
      <c r="E1319" s="88" t="s">
        <v>5</v>
      </c>
      <c r="F1319" s="88" t="s">
        <v>6</v>
      </c>
      <c r="G1319" s="88" t="s">
        <v>7</v>
      </c>
      <c r="H1319" s="88" t="s">
        <v>8</v>
      </c>
      <c r="I1319" s="88" t="s">
        <v>9</v>
      </c>
    </row>
    <row r="1320" spans="2:9" x14ac:dyDescent="0.2">
      <c r="B1320" s="276" t="s">
        <v>10</v>
      </c>
      <c r="C1320" s="276"/>
      <c r="D1320" s="276"/>
      <c r="E1320" s="89">
        <v>43402</v>
      </c>
      <c r="F1320" s="89">
        <v>43493</v>
      </c>
      <c r="G1320" s="89">
        <v>43584</v>
      </c>
      <c r="H1320" s="89">
        <v>43675</v>
      </c>
      <c r="I1320" s="89">
        <v>43675</v>
      </c>
    </row>
    <row r="1321" spans="2:9" x14ac:dyDescent="0.2">
      <c r="B1321" s="184" t="s">
        <v>11</v>
      </c>
      <c r="C1321" s="185"/>
      <c r="D1321" s="185"/>
      <c r="E1321" s="185"/>
      <c r="F1321" s="185"/>
      <c r="G1321" s="185"/>
      <c r="H1321" s="185"/>
      <c r="I1321" s="185"/>
    </row>
    <row r="1322" spans="2:9" x14ac:dyDescent="0.2">
      <c r="B1322" s="232" t="s">
        <v>12</v>
      </c>
      <c r="C1322" s="232"/>
      <c r="D1322" s="232"/>
      <c r="E1322" s="232"/>
      <c r="F1322" s="232"/>
      <c r="G1322" s="232"/>
      <c r="H1322" s="232"/>
      <c r="I1322" s="232"/>
    </row>
    <row r="1323" spans="2:9" x14ac:dyDescent="0.2">
      <c r="B1323" s="1"/>
      <c r="C1323" s="277" t="s">
        <v>13</v>
      </c>
      <c r="D1323" s="277"/>
      <c r="E1323" s="90">
        <v>106</v>
      </c>
      <c r="F1323" s="90">
        <v>111</v>
      </c>
      <c r="G1323" s="90">
        <v>247</v>
      </c>
      <c r="H1323" s="90">
        <v>187</v>
      </c>
      <c r="I1323" s="90">
        <v>651</v>
      </c>
    </row>
    <row r="1324" spans="2:9" x14ac:dyDescent="0.2">
      <c r="B1324" s="1"/>
      <c r="C1324" s="277" t="s">
        <v>14</v>
      </c>
      <c r="D1324" s="277"/>
      <c r="E1324" s="90">
        <v>43</v>
      </c>
      <c r="F1324" s="90">
        <v>56</v>
      </c>
      <c r="G1324" s="90">
        <v>31</v>
      </c>
      <c r="H1324" s="90">
        <v>15</v>
      </c>
      <c r="I1324" s="90">
        <v>145</v>
      </c>
    </row>
    <row r="1325" spans="2:9" x14ac:dyDescent="0.2">
      <c r="B1325" s="1"/>
      <c r="C1325" s="255" t="s">
        <v>15</v>
      </c>
      <c r="D1325" s="255"/>
      <c r="E1325" s="90">
        <v>0</v>
      </c>
      <c r="F1325" s="90">
        <v>43</v>
      </c>
      <c r="G1325" s="90">
        <v>84</v>
      </c>
      <c r="H1325" s="90">
        <v>61</v>
      </c>
      <c r="I1325" s="90">
        <v>145</v>
      </c>
    </row>
    <row r="1326" spans="2:9" x14ac:dyDescent="0.2">
      <c r="B1326" s="1"/>
      <c r="C1326" s="251" t="s">
        <v>16</v>
      </c>
      <c r="D1326" s="252"/>
      <c r="E1326" s="90">
        <v>0</v>
      </c>
      <c r="F1326" s="90">
        <v>0</v>
      </c>
      <c r="G1326" s="90">
        <v>0</v>
      </c>
      <c r="H1326" s="90">
        <v>0</v>
      </c>
      <c r="I1326" s="90">
        <v>0</v>
      </c>
    </row>
    <row r="1327" spans="2:9" x14ac:dyDescent="0.2">
      <c r="B1327" s="1"/>
      <c r="C1327" s="253" t="s">
        <v>17</v>
      </c>
      <c r="D1327" s="254"/>
      <c r="E1327" s="90">
        <v>13</v>
      </c>
      <c r="F1327" s="90">
        <v>18</v>
      </c>
      <c r="G1327" s="90">
        <v>6</v>
      </c>
      <c r="H1327" s="90">
        <v>0</v>
      </c>
      <c r="I1327" s="90">
        <v>37</v>
      </c>
    </row>
    <row r="1328" spans="2:9" x14ac:dyDescent="0.2">
      <c r="B1328" s="1"/>
      <c r="C1328" s="253" t="s">
        <v>18</v>
      </c>
      <c r="D1328" s="254"/>
      <c r="E1328" s="90">
        <v>30</v>
      </c>
      <c r="F1328" s="90">
        <v>38</v>
      </c>
      <c r="G1328" s="90">
        <v>25</v>
      </c>
      <c r="H1328" s="90">
        <v>15</v>
      </c>
      <c r="I1328" s="90">
        <v>108</v>
      </c>
    </row>
    <row r="1329" spans="2:9" x14ac:dyDescent="0.2">
      <c r="B1329" s="232" t="s">
        <v>519</v>
      </c>
      <c r="C1329" s="232"/>
      <c r="D1329" s="232"/>
      <c r="E1329" s="232"/>
      <c r="F1329" s="232"/>
      <c r="G1329" s="232"/>
      <c r="H1329" s="232"/>
      <c r="I1329" s="232"/>
    </row>
    <row r="1330" spans="2:9" x14ac:dyDescent="0.2">
      <c r="B1330" s="8"/>
      <c r="C1330" s="214" t="s">
        <v>19</v>
      </c>
      <c r="D1330" s="214"/>
      <c r="E1330" s="90">
        <v>33</v>
      </c>
      <c r="F1330" s="90">
        <v>56</v>
      </c>
      <c r="G1330" s="90">
        <v>22</v>
      </c>
      <c r="H1330" s="90">
        <v>8</v>
      </c>
      <c r="I1330" s="90">
        <v>119</v>
      </c>
    </row>
    <row r="1331" spans="2:9" x14ac:dyDescent="0.2">
      <c r="B1331" s="8"/>
      <c r="C1331" s="214" t="s">
        <v>20</v>
      </c>
      <c r="D1331" s="214"/>
      <c r="E1331" s="90">
        <v>10</v>
      </c>
      <c r="F1331" s="90">
        <v>0</v>
      </c>
      <c r="G1331" s="90">
        <v>9</v>
      </c>
      <c r="H1331" s="90">
        <v>7</v>
      </c>
      <c r="I1331" s="90">
        <v>26</v>
      </c>
    </row>
    <row r="1332" spans="2:9" x14ac:dyDescent="0.2">
      <c r="B1332" s="8"/>
      <c r="C1332" s="214" t="s">
        <v>21</v>
      </c>
      <c r="D1332" s="214"/>
      <c r="E1332" s="90">
        <v>0</v>
      </c>
      <c r="F1332" s="90">
        <v>0</v>
      </c>
      <c r="G1332" s="90">
        <v>0</v>
      </c>
      <c r="H1332" s="90">
        <v>0</v>
      </c>
      <c r="I1332" s="90">
        <v>0</v>
      </c>
    </row>
    <row r="1333" spans="2:9" x14ac:dyDescent="0.2">
      <c r="B1333" s="8"/>
      <c r="C1333" s="214" t="s">
        <v>22</v>
      </c>
      <c r="D1333" s="214"/>
      <c r="E1333" s="90">
        <v>0</v>
      </c>
      <c r="F1333" s="90">
        <v>0</v>
      </c>
      <c r="G1333" s="90">
        <v>0</v>
      </c>
      <c r="H1333" s="90">
        <v>0</v>
      </c>
      <c r="I1333" s="90">
        <v>0</v>
      </c>
    </row>
    <row r="1334" spans="2:9" x14ac:dyDescent="0.2">
      <c r="B1334" s="8"/>
      <c r="C1334" s="214" t="s">
        <v>23</v>
      </c>
      <c r="D1334" s="214"/>
      <c r="E1334" s="90">
        <v>0</v>
      </c>
      <c r="F1334" s="90">
        <v>0</v>
      </c>
      <c r="G1334" s="90">
        <v>0</v>
      </c>
      <c r="H1334" s="90">
        <v>0</v>
      </c>
      <c r="I1334" s="90">
        <v>0</v>
      </c>
    </row>
    <row r="1335" spans="2:9" x14ac:dyDescent="0.2">
      <c r="B1335" s="8"/>
      <c r="C1335" s="214" t="s">
        <v>24</v>
      </c>
      <c r="D1335" s="214"/>
      <c r="E1335" s="90">
        <v>0</v>
      </c>
      <c r="F1335" s="90">
        <v>0</v>
      </c>
      <c r="G1335" s="90">
        <v>0</v>
      </c>
      <c r="H1335" s="90">
        <v>0</v>
      </c>
      <c r="I1335" s="90">
        <v>0</v>
      </c>
    </row>
    <row r="1336" spans="2:9" x14ac:dyDescent="0.2">
      <c r="B1336" s="232" t="s">
        <v>520</v>
      </c>
      <c r="C1336" s="232"/>
      <c r="D1336" s="232"/>
      <c r="E1336" s="232"/>
      <c r="F1336" s="232"/>
      <c r="G1336" s="232"/>
      <c r="H1336" s="232"/>
      <c r="I1336" s="232"/>
    </row>
    <row r="1337" spans="2:9" x14ac:dyDescent="0.2">
      <c r="B1337" s="8"/>
      <c r="C1337" s="214" t="s">
        <v>180</v>
      </c>
      <c r="D1337" s="214"/>
      <c r="E1337" s="90">
        <v>1</v>
      </c>
      <c r="F1337" s="90">
        <v>2</v>
      </c>
      <c r="G1337" s="90">
        <v>0</v>
      </c>
      <c r="H1337" s="90">
        <v>0</v>
      </c>
      <c r="I1337" s="90">
        <v>3</v>
      </c>
    </row>
    <row r="1338" spans="2:9" x14ac:dyDescent="0.2">
      <c r="B1338" s="8"/>
      <c r="C1338" s="214" t="s">
        <v>26</v>
      </c>
      <c r="D1338" s="214"/>
      <c r="E1338" s="90">
        <v>0</v>
      </c>
      <c r="F1338" s="90">
        <v>0</v>
      </c>
      <c r="G1338" s="90">
        <v>0</v>
      </c>
      <c r="H1338" s="90">
        <v>0</v>
      </c>
      <c r="I1338" s="90">
        <v>0</v>
      </c>
    </row>
    <row r="1339" spans="2:9" x14ac:dyDescent="0.2">
      <c r="B1339" s="8"/>
      <c r="C1339" s="214" t="s">
        <v>181</v>
      </c>
      <c r="D1339" s="214"/>
      <c r="E1339" s="90">
        <v>2</v>
      </c>
      <c r="F1339" s="90">
        <v>0</v>
      </c>
      <c r="G1339" s="90">
        <v>0</v>
      </c>
      <c r="H1339" s="90">
        <v>0</v>
      </c>
      <c r="I1339" s="90">
        <v>2</v>
      </c>
    </row>
    <row r="1340" spans="2:9" x14ac:dyDescent="0.2">
      <c r="B1340" s="8"/>
      <c r="C1340" s="214" t="s">
        <v>28</v>
      </c>
      <c r="D1340" s="214"/>
      <c r="E1340" s="90">
        <v>0</v>
      </c>
      <c r="F1340" s="90">
        <v>0</v>
      </c>
      <c r="G1340" s="90">
        <v>0</v>
      </c>
      <c r="H1340" s="90">
        <v>0</v>
      </c>
      <c r="I1340" s="90">
        <v>0</v>
      </c>
    </row>
    <row r="1341" spans="2:9" x14ac:dyDescent="0.2">
      <c r="B1341" s="91"/>
      <c r="C1341" s="224" t="s">
        <v>29</v>
      </c>
      <c r="D1341" s="224"/>
      <c r="E1341" s="90">
        <v>9</v>
      </c>
      <c r="F1341" s="90">
        <v>15</v>
      </c>
      <c r="G1341" s="90">
        <v>11</v>
      </c>
      <c r="H1341" s="90">
        <v>4</v>
      </c>
      <c r="I1341" s="90">
        <v>39</v>
      </c>
    </row>
    <row r="1342" spans="2:9" x14ac:dyDescent="0.2">
      <c r="B1342" s="8"/>
      <c r="C1342" s="214" t="s">
        <v>30</v>
      </c>
      <c r="D1342" s="214"/>
      <c r="E1342" s="90">
        <v>20</v>
      </c>
      <c r="F1342" s="90">
        <v>34</v>
      </c>
      <c r="G1342" s="90">
        <v>20</v>
      </c>
      <c r="H1342" s="90">
        <v>11</v>
      </c>
      <c r="I1342" s="90">
        <v>85</v>
      </c>
    </row>
    <row r="1343" spans="2:9" x14ac:dyDescent="0.2">
      <c r="B1343" s="8"/>
      <c r="C1343" s="214" t="s">
        <v>31</v>
      </c>
      <c r="D1343" s="214"/>
      <c r="E1343" s="90">
        <v>9</v>
      </c>
      <c r="F1343" s="90">
        <v>4</v>
      </c>
      <c r="G1343" s="90">
        <v>0</v>
      </c>
      <c r="H1343" s="90">
        <v>0</v>
      </c>
      <c r="I1343" s="90">
        <v>13</v>
      </c>
    </row>
    <row r="1344" spans="2:9" x14ac:dyDescent="0.2">
      <c r="B1344" s="8"/>
      <c r="C1344" s="214" t="s">
        <v>23</v>
      </c>
      <c r="D1344" s="214"/>
      <c r="E1344" s="90">
        <v>1</v>
      </c>
      <c r="F1344" s="90">
        <v>1</v>
      </c>
      <c r="G1344" s="90">
        <v>0</v>
      </c>
      <c r="H1344" s="90">
        <v>0</v>
      </c>
      <c r="I1344" s="90">
        <v>2</v>
      </c>
    </row>
    <row r="1345" spans="2:9" x14ac:dyDescent="0.2">
      <c r="B1345" s="8"/>
      <c r="C1345" s="214" t="s">
        <v>32</v>
      </c>
      <c r="D1345" s="214"/>
      <c r="E1345" s="90">
        <v>1</v>
      </c>
      <c r="F1345" s="90">
        <v>0</v>
      </c>
      <c r="G1345" s="90">
        <v>0</v>
      </c>
      <c r="H1345" s="90">
        <v>0</v>
      </c>
      <c r="I1345" s="90">
        <v>1</v>
      </c>
    </row>
    <row r="1346" spans="2:9" x14ac:dyDescent="0.2">
      <c r="B1346" s="232" t="s">
        <v>521</v>
      </c>
      <c r="C1346" s="232"/>
      <c r="D1346" s="232"/>
      <c r="E1346" s="232"/>
      <c r="F1346" s="232"/>
      <c r="G1346" s="232"/>
      <c r="H1346" s="232"/>
      <c r="I1346" s="232"/>
    </row>
    <row r="1347" spans="2:9" x14ac:dyDescent="0.2">
      <c r="B1347" s="92"/>
      <c r="C1347" s="249" t="s">
        <v>34</v>
      </c>
      <c r="D1347" s="250"/>
      <c r="E1347" s="93"/>
      <c r="F1347" s="93"/>
      <c r="G1347" s="94"/>
      <c r="H1347" s="93"/>
      <c r="I1347" s="93"/>
    </row>
    <row r="1348" spans="2:9" x14ac:dyDescent="0.2">
      <c r="B1348" s="8"/>
      <c r="C1348" s="214" t="s">
        <v>35</v>
      </c>
      <c r="D1348" s="214"/>
      <c r="E1348" s="90">
        <v>0</v>
      </c>
      <c r="F1348" s="90">
        <v>0</v>
      </c>
      <c r="G1348" s="90">
        <v>0</v>
      </c>
      <c r="H1348" s="90">
        <v>0</v>
      </c>
      <c r="I1348" s="90">
        <v>0</v>
      </c>
    </row>
    <row r="1349" spans="2:9" x14ac:dyDescent="0.2">
      <c r="B1349" s="8"/>
      <c r="C1349" s="214" t="s">
        <v>36</v>
      </c>
      <c r="D1349" s="214"/>
      <c r="E1349" s="90">
        <v>1</v>
      </c>
      <c r="F1349" s="90">
        <v>1</v>
      </c>
      <c r="G1349" s="90">
        <v>1</v>
      </c>
      <c r="H1349" s="90">
        <v>0</v>
      </c>
      <c r="I1349" s="90">
        <v>3</v>
      </c>
    </row>
    <row r="1350" spans="2:9" x14ac:dyDescent="0.2">
      <c r="B1350" s="8"/>
      <c r="C1350" s="214" t="s">
        <v>37</v>
      </c>
      <c r="D1350" s="214"/>
      <c r="E1350" s="90">
        <v>28</v>
      </c>
      <c r="F1350" s="90">
        <v>30</v>
      </c>
      <c r="G1350" s="90">
        <v>17</v>
      </c>
      <c r="H1350" s="90">
        <v>11</v>
      </c>
      <c r="I1350" s="90">
        <v>86</v>
      </c>
    </row>
    <row r="1351" spans="2:9" x14ac:dyDescent="0.2">
      <c r="B1351" s="8"/>
      <c r="C1351" s="214" t="s">
        <v>38</v>
      </c>
      <c r="D1351" s="214"/>
      <c r="E1351" s="90">
        <v>0</v>
      </c>
      <c r="F1351" s="90">
        <v>0</v>
      </c>
      <c r="G1351" s="90">
        <v>0</v>
      </c>
      <c r="H1351" s="90">
        <v>0</v>
      </c>
      <c r="I1351" s="90">
        <v>0</v>
      </c>
    </row>
    <row r="1352" spans="2:9" x14ac:dyDescent="0.2">
      <c r="B1352" s="8"/>
      <c r="C1352" s="214" t="s">
        <v>39</v>
      </c>
      <c r="D1352" s="214"/>
      <c r="E1352" s="90">
        <v>0</v>
      </c>
      <c r="F1352" s="90">
        <v>0</v>
      </c>
      <c r="G1352" s="90">
        <v>1</v>
      </c>
      <c r="H1352" s="90">
        <v>0</v>
      </c>
      <c r="I1352" s="90">
        <v>1</v>
      </c>
    </row>
    <row r="1353" spans="2:9" x14ac:dyDescent="0.2">
      <c r="B1353" s="8"/>
      <c r="C1353" s="214" t="s">
        <v>40</v>
      </c>
      <c r="D1353" s="214"/>
      <c r="E1353" s="90">
        <v>0</v>
      </c>
      <c r="F1353" s="90">
        <v>0</v>
      </c>
      <c r="G1353" s="90">
        <v>0</v>
      </c>
      <c r="H1353" s="90">
        <v>0</v>
      </c>
      <c r="I1353" s="90">
        <v>0</v>
      </c>
    </row>
    <row r="1354" spans="2:9" x14ac:dyDescent="0.2">
      <c r="B1354" s="8"/>
      <c r="C1354" s="214" t="s">
        <v>23</v>
      </c>
      <c r="D1354" s="214"/>
      <c r="E1354" s="90">
        <v>0</v>
      </c>
      <c r="F1354" s="90">
        <v>0</v>
      </c>
      <c r="G1354" s="90">
        <v>0</v>
      </c>
      <c r="H1354" s="90">
        <v>0</v>
      </c>
      <c r="I1354" s="90">
        <v>0</v>
      </c>
    </row>
    <row r="1355" spans="2:9" x14ac:dyDescent="0.2">
      <c r="B1355" s="8"/>
      <c r="C1355" s="214" t="s">
        <v>41</v>
      </c>
      <c r="D1355" s="214"/>
      <c r="E1355" s="90">
        <v>0</v>
      </c>
      <c r="F1355" s="90">
        <v>7</v>
      </c>
      <c r="G1355" s="90">
        <v>0</v>
      </c>
      <c r="H1355" s="90">
        <v>0</v>
      </c>
      <c r="I1355" s="90">
        <v>7</v>
      </c>
    </row>
    <row r="1356" spans="2:9" x14ac:dyDescent="0.2">
      <c r="B1356" s="92"/>
      <c r="C1356" s="249" t="s">
        <v>42</v>
      </c>
      <c r="D1356" s="250"/>
      <c r="E1356" s="93"/>
      <c r="F1356" s="93"/>
      <c r="G1356" s="94"/>
      <c r="H1356" s="93"/>
      <c r="I1356" s="93"/>
    </row>
    <row r="1357" spans="2:9" x14ac:dyDescent="0.2">
      <c r="B1357" s="8"/>
      <c r="C1357" s="214" t="s">
        <v>182</v>
      </c>
      <c r="D1357" s="214"/>
      <c r="E1357" s="90">
        <v>2</v>
      </c>
      <c r="F1357" s="90">
        <v>0</v>
      </c>
      <c r="G1357" s="90">
        <v>0</v>
      </c>
      <c r="H1357" s="90">
        <v>0</v>
      </c>
      <c r="I1357" s="90">
        <v>2</v>
      </c>
    </row>
    <row r="1358" spans="2:9" x14ac:dyDescent="0.2">
      <c r="B1358" s="8"/>
      <c r="C1358" s="214" t="s">
        <v>44</v>
      </c>
      <c r="D1358" s="214"/>
      <c r="E1358" s="90">
        <v>0</v>
      </c>
      <c r="F1358" s="90">
        <v>0</v>
      </c>
      <c r="G1358" s="90">
        <v>0</v>
      </c>
      <c r="H1358" s="90">
        <v>0</v>
      </c>
      <c r="I1358" s="90">
        <v>0</v>
      </c>
    </row>
    <row r="1359" spans="2:9" x14ac:dyDescent="0.2">
      <c r="B1359" s="8"/>
      <c r="C1359" s="214" t="s">
        <v>45</v>
      </c>
      <c r="D1359" s="214"/>
      <c r="E1359" s="90">
        <v>0</v>
      </c>
      <c r="F1359" s="90">
        <v>0</v>
      </c>
      <c r="G1359" s="90">
        <v>0</v>
      </c>
      <c r="H1359" s="90">
        <v>0</v>
      </c>
      <c r="I1359" s="90">
        <v>0</v>
      </c>
    </row>
    <row r="1360" spans="2:9" x14ac:dyDescent="0.2">
      <c r="B1360" s="8"/>
      <c r="C1360" s="214" t="s">
        <v>46</v>
      </c>
      <c r="D1360" s="214"/>
      <c r="E1360" s="90">
        <v>0</v>
      </c>
      <c r="F1360" s="90">
        <v>0</v>
      </c>
      <c r="G1360" s="90">
        <v>0</v>
      </c>
      <c r="H1360" s="90">
        <v>0</v>
      </c>
      <c r="I1360" s="90">
        <v>0</v>
      </c>
    </row>
    <row r="1361" spans="2:9" x14ac:dyDescent="0.2">
      <c r="B1361" s="8"/>
      <c r="C1361" s="214" t="s">
        <v>47</v>
      </c>
      <c r="D1361" s="214"/>
      <c r="E1361" s="90">
        <v>0</v>
      </c>
      <c r="F1361" s="90">
        <v>1</v>
      </c>
      <c r="G1361" s="90">
        <v>0</v>
      </c>
      <c r="H1361" s="90">
        <v>0</v>
      </c>
      <c r="I1361" s="90">
        <v>1</v>
      </c>
    </row>
    <row r="1362" spans="2:9" x14ac:dyDescent="0.2">
      <c r="B1362" s="8"/>
      <c r="C1362" s="214" t="s">
        <v>48</v>
      </c>
      <c r="D1362" s="214"/>
      <c r="E1362" s="90">
        <v>0</v>
      </c>
      <c r="F1362" s="90">
        <v>0</v>
      </c>
      <c r="G1362" s="90">
        <v>0</v>
      </c>
      <c r="H1362" s="90">
        <v>0</v>
      </c>
      <c r="I1362" s="90">
        <v>0</v>
      </c>
    </row>
    <row r="1363" spans="2:9" x14ac:dyDescent="0.2">
      <c r="B1363" s="8"/>
      <c r="C1363" s="214" t="s">
        <v>49</v>
      </c>
      <c r="D1363" s="214"/>
      <c r="E1363" s="90">
        <v>0</v>
      </c>
      <c r="F1363" s="90">
        <v>0</v>
      </c>
      <c r="G1363" s="90">
        <v>0</v>
      </c>
      <c r="H1363" s="90">
        <v>0</v>
      </c>
      <c r="I1363" s="90">
        <v>0</v>
      </c>
    </row>
    <row r="1364" spans="2:9" x14ac:dyDescent="0.2">
      <c r="B1364" s="8"/>
      <c r="C1364" s="214" t="s">
        <v>50</v>
      </c>
      <c r="D1364" s="214"/>
      <c r="E1364" s="90">
        <v>0</v>
      </c>
      <c r="F1364" s="90">
        <v>0</v>
      </c>
      <c r="G1364" s="90">
        <v>0</v>
      </c>
      <c r="H1364" s="90">
        <v>0</v>
      </c>
      <c r="I1364" s="90">
        <v>0</v>
      </c>
    </row>
    <row r="1365" spans="2:9" x14ac:dyDescent="0.2">
      <c r="B1365" s="8"/>
      <c r="C1365" s="214" t="s">
        <v>51</v>
      </c>
      <c r="D1365" s="214"/>
      <c r="E1365" s="90">
        <v>0</v>
      </c>
      <c r="F1365" s="90">
        <v>0</v>
      </c>
      <c r="G1365" s="90">
        <v>0</v>
      </c>
      <c r="H1365" s="90">
        <v>0</v>
      </c>
      <c r="I1365" s="90">
        <v>0</v>
      </c>
    </row>
    <row r="1366" spans="2:9" x14ac:dyDescent="0.2">
      <c r="B1366" s="8"/>
      <c r="C1366" s="214" t="s">
        <v>52</v>
      </c>
      <c r="D1366" s="214"/>
      <c r="E1366" s="90">
        <v>0</v>
      </c>
      <c r="F1366" s="90">
        <v>0</v>
      </c>
      <c r="G1366" s="90">
        <v>0</v>
      </c>
      <c r="H1366" s="90">
        <v>0</v>
      </c>
      <c r="I1366" s="90">
        <v>0</v>
      </c>
    </row>
    <row r="1367" spans="2:9" x14ac:dyDescent="0.2">
      <c r="B1367" s="8"/>
      <c r="C1367" s="214" t="s">
        <v>53</v>
      </c>
      <c r="D1367" s="214"/>
      <c r="E1367" s="90">
        <v>0</v>
      </c>
      <c r="F1367" s="90">
        <v>0</v>
      </c>
      <c r="G1367" s="90">
        <v>0</v>
      </c>
      <c r="H1367" s="90">
        <v>0</v>
      </c>
      <c r="I1367" s="90">
        <v>0</v>
      </c>
    </row>
    <row r="1368" spans="2:9" x14ac:dyDescent="0.2">
      <c r="B1368" s="8"/>
      <c r="C1368" s="214" t="s">
        <v>54</v>
      </c>
      <c r="D1368" s="214"/>
      <c r="E1368" s="90">
        <v>10</v>
      </c>
      <c r="F1368" s="90">
        <v>16</v>
      </c>
      <c r="G1368" s="90">
        <v>0</v>
      </c>
      <c r="H1368" s="90">
        <v>0</v>
      </c>
      <c r="I1368" s="90">
        <v>26</v>
      </c>
    </row>
    <row r="1369" spans="2:9" x14ac:dyDescent="0.2">
      <c r="B1369" s="8"/>
      <c r="C1369" s="214" t="s">
        <v>56</v>
      </c>
      <c r="D1369" s="214"/>
      <c r="E1369" s="90">
        <v>0</v>
      </c>
      <c r="F1369" s="90">
        <v>0</v>
      </c>
      <c r="G1369" s="90">
        <v>0</v>
      </c>
      <c r="H1369" s="90">
        <v>0</v>
      </c>
      <c r="I1369" s="90">
        <v>0</v>
      </c>
    </row>
    <row r="1370" spans="2:9" x14ac:dyDescent="0.2">
      <c r="B1370" s="8"/>
      <c r="C1370" s="214" t="s">
        <v>57</v>
      </c>
      <c r="D1370" s="214"/>
      <c r="E1370" s="90">
        <v>1</v>
      </c>
      <c r="F1370" s="90">
        <v>1</v>
      </c>
      <c r="G1370" s="90">
        <v>0</v>
      </c>
      <c r="H1370" s="90">
        <v>0</v>
      </c>
      <c r="I1370" s="90">
        <v>2</v>
      </c>
    </row>
    <row r="1371" spans="2:9" x14ac:dyDescent="0.2">
      <c r="B1371" s="8"/>
      <c r="C1371" s="212" t="s">
        <v>41</v>
      </c>
      <c r="D1371" s="213"/>
      <c r="E1371" s="90">
        <v>1</v>
      </c>
      <c r="F1371" s="90">
        <v>0</v>
      </c>
      <c r="G1371" s="90">
        <v>0</v>
      </c>
      <c r="H1371" s="90">
        <v>0</v>
      </c>
      <c r="I1371" s="90">
        <v>1</v>
      </c>
    </row>
    <row r="1372" spans="2:9" x14ac:dyDescent="0.2">
      <c r="B1372" s="232" t="s">
        <v>522</v>
      </c>
      <c r="C1372" s="232"/>
      <c r="D1372" s="232"/>
      <c r="E1372" s="232"/>
      <c r="F1372" s="232"/>
      <c r="G1372" s="232"/>
      <c r="H1372" s="232"/>
      <c r="I1372" s="232"/>
    </row>
    <row r="1373" spans="2:9" x14ac:dyDescent="0.2">
      <c r="B1373" s="8"/>
      <c r="C1373" s="214" t="s">
        <v>58</v>
      </c>
      <c r="D1373" s="214"/>
      <c r="E1373" s="90">
        <v>39</v>
      </c>
      <c r="F1373" s="90">
        <v>50</v>
      </c>
      <c r="G1373" s="90">
        <v>24</v>
      </c>
      <c r="H1373" s="90">
        <v>15</v>
      </c>
      <c r="I1373" s="90">
        <v>128</v>
      </c>
    </row>
    <row r="1374" spans="2:9" x14ac:dyDescent="0.2">
      <c r="B1374" s="8"/>
      <c r="C1374" s="214" t="s">
        <v>59</v>
      </c>
      <c r="D1374" s="214"/>
      <c r="E1374" s="90">
        <v>4</v>
      </c>
      <c r="F1374" s="90">
        <v>6</v>
      </c>
      <c r="G1374" s="90">
        <v>7</v>
      </c>
      <c r="H1374" s="90">
        <v>0</v>
      </c>
      <c r="I1374" s="90">
        <v>17</v>
      </c>
    </row>
    <row r="1375" spans="2:9" x14ac:dyDescent="0.2">
      <c r="B1375" s="8"/>
      <c r="C1375" s="214" t="s">
        <v>60</v>
      </c>
      <c r="D1375" s="214"/>
      <c r="E1375" s="90">
        <v>0</v>
      </c>
      <c r="F1375" s="90">
        <v>0</v>
      </c>
      <c r="G1375" s="90">
        <v>0</v>
      </c>
      <c r="H1375" s="90">
        <v>0</v>
      </c>
      <c r="I1375" s="90">
        <v>0</v>
      </c>
    </row>
    <row r="1376" spans="2:9" x14ac:dyDescent="0.2">
      <c r="B1376" s="8"/>
      <c r="C1376" s="214" t="s">
        <v>61</v>
      </c>
      <c r="D1376" s="214"/>
      <c r="E1376" s="90">
        <v>0</v>
      </c>
      <c r="F1376" s="90">
        <v>0</v>
      </c>
      <c r="G1376" s="90">
        <v>0</v>
      </c>
      <c r="H1376" s="90">
        <v>0</v>
      </c>
      <c r="I1376" s="90">
        <v>0</v>
      </c>
    </row>
    <row r="1377" spans="2:9" x14ac:dyDescent="0.2">
      <c r="B1377" s="8"/>
      <c r="C1377" s="214" t="s">
        <v>23</v>
      </c>
      <c r="D1377" s="214"/>
      <c r="E1377" s="90">
        <v>0</v>
      </c>
      <c r="F1377" s="90">
        <v>0</v>
      </c>
      <c r="G1377" s="90">
        <v>0</v>
      </c>
      <c r="H1377" s="90">
        <v>0</v>
      </c>
      <c r="I1377" s="90">
        <v>0</v>
      </c>
    </row>
    <row r="1378" spans="2:9" x14ac:dyDescent="0.2">
      <c r="B1378" s="8"/>
      <c r="C1378" s="214" t="s">
        <v>41</v>
      </c>
      <c r="D1378" s="214"/>
      <c r="E1378" s="90">
        <v>0</v>
      </c>
      <c r="F1378" s="90">
        <v>0</v>
      </c>
      <c r="G1378" s="90">
        <v>0</v>
      </c>
      <c r="H1378" s="90">
        <v>0</v>
      </c>
      <c r="I1378" s="90">
        <v>0</v>
      </c>
    </row>
    <row r="1379" spans="2:9" x14ac:dyDescent="0.2">
      <c r="B1379" s="232" t="s">
        <v>523</v>
      </c>
      <c r="C1379" s="232"/>
      <c r="D1379" s="232"/>
      <c r="E1379" s="232"/>
      <c r="F1379" s="232"/>
      <c r="G1379" s="232"/>
      <c r="H1379" s="232"/>
      <c r="I1379" s="232"/>
    </row>
    <row r="1380" spans="2:9" x14ac:dyDescent="0.2">
      <c r="B1380" s="8"/>
      <c r="C1380" s="214" t="s">
        <v>58</v>
      </c>
      <c r="D1380" s="214"/>
      <c r="E1380" s="90">
        <v>39</v>
      </c>
      <c r="F1380" s="90">
        <v>50</v>
      </c>
      <c r="G1380" s="90">
        <v>24</v>
      </c>
      <c r="H1380" s="90">
        <v>15</v>
      </c>
      <c r="I1380" s="90">
        <v>128</v>
      </c>
    </row>
    <row r="1381" spans="2:9" x14ac:dyDescent="0.2">
      <c r="B1381" s="8"/>
      <c r="C1381" s="214" t="s">
        <v>59</v>
      </c>
      <c r="D1381" s="214"/>
      <c r="E1381" s="90">
        <v>4</v>
      </c>
      <c r="F1381" s="90">
        <v>6</v>
      </c>
      <c r="G1381" s="90">
        <v>7</v>
      </c>
      <c r="H1381" s="90">
        <v>0</v>
      </c>
      <c r="I1381" s="90">
        <v>17</v>
      </c>
    </row>
    <row r="1382" spans="2:9" x14ac:dyDescent="0.2">
      <c r="B1382" s="8"/>
      <c r="C1382" s="214" t="s">
        <v>60</v>
      </c>
      <c r="D1382" s="214"/>
      <c r="E1382" s="90">
        <v>0</v>
      </c>
      <c r="F1382" s="90">
        <v>0</v>
      </c>
      <c r="G1382" s="90">
        <v>0</v>
      </c>
      <c r="H1382" s="90">
        <v>0</v>
      </c>
      <c r="I1382" s="90">
        <v>0</v>
      </c>
    </row>
    <row r="1383" spans="2:9" x14ac:dyDescent="0.2">
      <c r="B1383" s="8"/>
      <c r="C1383" s="214" t="s">
        <v>63</v>
      </c>
      <c r="D1383" s="214"/>
      <c r="E1383" s="90">
        <v>0</v>
      </c>
      <c r="F1383" s="90">
        <v>0</v>
      </c>
      <c r="G1383" s="90">
        <v>0</v>
      </c>
      <c r="H1383" s="90">
        <v>0</v>
      </c>
      <c r="I1383" s="90">
        <v>0</v>
      </c>
    </row>
    <row r="1384" spans="2:9" x14ac:dyDescent="0.2">
      <c r="B1384" s="8"/>
      <c r="C1384" s="214" t="s">
        <v>23</v>
      </c>
      <c r="D1384" s="214"/>
      <c r="E1384" s="90">
        <v>0</v>
      </c>
      <c r="F1384" s="90">
        <v>0</v>
      </c>
      <c r="G1384" s="90">
        <v>0</v>
      </c>
      <c r="H1384" s="90">
        <v>0</v>
      </c>
      <c r="I1384" s="90">
        <v>0</v>
      </c>
    </row>
    <row r="1385" spans="2:9" x14ac:dyDescent="0.2">
      <c r="B1385" s="8"/>
      <c r="C1385" s="214" t="s">
        <v>41</v>
      </c>
      <c r="D1385" s="214"/>
      <c r="E1385" s="90">
        <v>0</v>
      </c>
      <c r="F1385" s="90">
        <v>0</v>
      </c>
      <c r="G1385" s="90">
        <v>0</v>
      </c>
      <c r="H1385" s="90">
        <v>0</v>
      </c>
      <c r="I1385" s="90">
        <v>0</v>
      </c>
    </row>
    <row r="1386" spans="2:9" x14ac:dyDescent="0.2">
      <c r="B1386" s="248" t="s">
        <v>524</v>
      </c>
      <c r="C1386" s="248"/>
      <c r="D1386" s="248"/>
      <c r="E1386" s="248"/>
      <c r="F1386" s="248"/>
      <c r="G1386" s="248"/>
      <c r="H1386" s="248"/>
      <c r="I1386" s="248"/>
    </row>
    <row r="1387" spans="2:9" x14ac:dyDescent="0.2">
      <c r="B1387" s="8"/>
      <c r="C1387" s="214" t="s">
        <v>64</v>
      </c>
      <c r="D1387" s="214"/>
      <c r="E1387" s="90">
        <v>0</v>
      </c>
      <c r="F1387" s="90">
        <v>1</v>
      </c>
      <c r="G1387" s="90">
        <v>3</v>
      </c>
      <c r="H1387" s="90">
        <v>0</v>
      </c>
      <c r="I1387" s="90">
        <v>4</v>
      </c>
    </row>
    <row r="1388" spans="2:9" x14ac:dyDescent="0.2">
      <c r="B1388" s="8"/>
      <c r="C1388" s="214" t="s">
        <v>65</v>
      </c>
      <c r="D1388" s="214"/>
      <c r="E1388" s="90">
        <v>31</v>
      </c>
      <c r="F1388" s="90">
        <v>43</v>
      </c>
      <c r="G1388" s="90">
        <v>28</v>
      </c>
      <c r="H1388" s="90">
        <v>15</v>
      </c>
      <c r="I1388" s="90">
        <v>117</v>
      </c>
    </row>
    <row r="1389" spans="2:9" x14ac:dyDescent="0.2">
      <c r="B1389" s="8"/>
      <c r="C1389" s="214" t="s">
        <v>66</v>
      </c>
      <c r="D1389" s="214"/>
      <c r="E1389" s="90">
        <v>1</v>
      </c>
      <c r="F1389" s="90">
        <v>0</v>
      </c>
      <c r="G1389" s="90">
        <v>0</v>
      </c>
      <c r="H1389" s="90">
        <v>0</v>
      </c>
      <c r="I1389" s="90">
        <v>1</v>
      </c>
    </row>
    <row r="1390" spans="2:9" x14ac:dyDescent="0.2">
      <c r="B1390" s="8"/>
      <c r="C1390" s="214" t="s">
        <v>67</v>
      </c>
      <c r="D1390" s="214"/>
      <c r="E1390" s="90">
        <v>0</v>
      </c>
      <c r="F1390" s="90">
        <v>0</v>
      </c>
      <c r="G1390" s="90">
        <v>0</v>
      </c>
      <c r="H1390" s="90">
        <v>0</v>
      </c>
      <c r="I1390" s="90">
        <v>0</v>
      </c>
    </row>
    <row r="1391" spans="2:9" x14ac:dyDescent="0.2">
      <c r="B1391" s="8"/>
      <c r="C1391" s="214" t="s">
        <v>68</v>
      </c>
      <c r="D1391" s="214"/>
      <c r="E1391" s="90">
        <v>0</v>
      </c>
      <c r="F1391" s="90">
        <v>0</v>
      </c>
      <c r="G1391" s="90">
        <v>0</v>
      </c>
      <c r="H1391" s="90">
        <v>0</v>
      </c>
      <c r="I1391" s="90">
        <v>0</v>
      </c>
    </row>
    <row r="1392" spans="2:9" x14ac:dyDescent="0.2">
      <c r="B1392" s="8"/>
      <c r="C1392" s="214" t="s">
        <v>69</v>
      </c>
      <c r="D1392" s="214"/>
      <c r="E1392" s="90">
        <v>0</v>
      </c>
      <c r="F1392" s="90">
        <v>0</v>
      </c>
      <c r="G1392" s="90">
        <v>0</v>
      </c>
      <c r="H1392" s="90">
        <v>0</v>
      </c>
      <c r="I1392" s="90">
        <v>0</v>
      </c>
    </row>
    <row r="1393" spans="2:9" x14ac:dyDescent="0.2">
      <c r="B1393" s="8"/>
      <c r="C1393" s="214" t="s">
        <v>23</v>
      </c>
      <c r="D1393" s="214"/>
      <c r="E1393" s="90">
        <v>1</v>
      </c>
      <c r="F1393" s="90">
        <v>0</v>
      </c>
      <c r="G1393" s="90">
        <v>0</v>
      </c>
      <c r="H1393" s="90">
        <v>0</v>
      </c>
      <c r="I1393" s="90">
        <v>1</v>
      </c>
    </row>
    <row r="1394" spans="2:9" x14ac:dyDescent="0.2">
      <c r="B1394" s="91"/>
      <c r="C1394" s="224" t="s">
        <v>70</v>
      </c>
      <c r="D1394" s="224"/>
      <c r="E1394" s="90">
        <v>10</v>
      </c>
      <c r="F1394" s="90">
        <v>11</v>
      </c>
      <c r="G1394" s="90">
        <v>0</v>
      </c>
      <c r="H1394" s="90">
        <v>0</v>
      </c>
      <c r="I1394" s="90">
        <v>21</v>
      </c>
    </row>
    <row r="1395" spans="2:9" x14ac:dyDescent="0.2">
      <c r="B1395" s="8"/>
      <c r="C1395" s="214" t="s">
        <v>41</v>
      </c>
      <c r="D1395" s="214"/>
      <c r="E1395" s="90">
        <v>0</v>
      </c>
      <c r="F1395" s="90">
        <v>1</v>
      </c>
      <c r="G1395" s="90">
        <v>0</v>
      </c>
      <c r="H1395" s="90">
        <v>0</v>
      </c>
      <c r="I1395" s="90">
        <v>1</v>
      </c>
    </row>
    <row r="1396" spans="2:9" x14ac:dyDescent="0.2">
      <c r="B1396" s="8"/>
      <c r="C1396" s="242" t="s">
        <v>71</v>
      </c>
      <c r="D1396" s="242"/>
      <c r="E1396" s="90">
        <v>18</v>
      </c>
      <c r="F1396" s="90">
        <v>4</v>
      </c>
      <c r="G1396" s="90">
        <v>2</v>
      </c>
      <c r="H1396" s="90">
        <v>0</v>
      </c>
      <c r="I1396" s="90">
        <v>24</v>
      </c>
    </row>
    <row r="1397" spans="2:9" x14ac:dyDescent="0.2">
      <c r="B1397" s="8"/>
      <c r="C1397" s="214" t="s">
        <v>72</v>
      </c>
      <c r="D1397" s="214"/>
      <c r="E1397" s="90">
        <v>0</v>
      </c>
      <c r="F1397" s="90">
        <v>0</v>
      </c>
      <c r="G1397" s="90">
        <v>0</v>
      </c>
      <c r="H1397" s="90">
        <v>0</v>
      </c>
      <c r="I1397" s="90">
        <v>0</v>
      </c>
    </row>
    <row r="1398" spans="2:9" x14ac:dyDescent="0.2">
      <c r="B1398" s="8"/>
      <c r="C1398" s="214" t="s">
        <v>73</v>
      </c>
      <c r="D1398" s="214"/>
      <c r="E1398" s="90">
        <v>1</v>
      </c>
      <c r="F1398" s="90">
        <v>2</v>
      </c>
      <c r="G1398" s="90">
        <v>0</v>
      </c>
      <c r="H1398" s="90">
        <v>0</v>
      </c>
      <c r="I1398" s="90">
        <v>3</v>
      </c>
    </row>
    <row r="1399" spans="2:9" x14ac:dyDescent="0.2">
      <c r="B1399" s="8"/>
      <c r="C1399" s="214" t="s">
        <v>74</v>
      </c>
      <c r="D1399" s="214"/>
      <c r="E1399" s="90">
        <v>0</v>
      </c>
      <c r="F1399" s="90">
        <v>0</v>
      </c>
      <c r="G1399" s="90">
        <v>0</v>
      </c>
      <c r="H1399" s="90">
        <v>0</v>
      </c>
      <c r="I1399" s="90">
        <v>0</v>
      </c>
    </row>
    <row r="1400" spans="2:9" x14ac:dyDescent="0.2">
      <c r="B1400" s="8"/>
      <c r="C1400" s="214" t="s">
        <v>75</v>
      </c>
      <c r="D1400" s="214"/>
      <c r="E1400" s="90">
        <v>17</v>
      </c>
      <c r="F1400" s="90">
        <v>3</v>
      </c>
      <c r="G1400" s="90">
        <v>24</v>
      </c>
      <c r="H1400" s="90">
        <v>4</v>
      </c>
      <c r="I1400" s="90">
        <v>48</v>
      </c>
    </row>
    <row r="1401" spans="2:9" x14ac:dyDescent="0.2">
      <c r="B1401" s="8"/>
      <c r="C1401" s="214" t="s">
        <v>76</v>
      </c>
      <c r="D1401" s="214"/>
      <c r="E1401" s="90">
        <v>0</v>
      </c>
      <c r="F1401" s="90">
        <v>0</v>
      </c>
      <c r="G1401" s="90">
        <v>0</v>
      </c>
      <c r="H1401" s="90">
        <v>0</v>
      </c>
      <c r="I1401" s="90">
        <v>0</v>
      </c>
    </row>
    <row r="1402" spans="2:9" x14ac:dyDescent="0.2">
      <c r="B1402" s="8"/>
      <c r="C1402" s="214" t="s">
        <v>77</v>
      </c>
      <c r="D1402" s="214"/>
      <c r="E1402" s="90">
        <v>0</v>
      </c>
      <c r="F1402" s="90">
        <v>0</v>
      </c>
      <c r="G1402" s="90">
        <v>0</v>
      </c>
      <c r="H1402" s="90">
        <v>0</v>
      </c>
      <c r="I1402" s="90">
        <v>0</v>
      </c>
    </row>
    <row r="1403" spans="2:9" x14ac:dyDescent="0.2">
      <c r="B1403" s="8"/>
      <c r="C1403" s="214" t="s">
        <v>78</v>
      </c>
      <c r="D1403" s="214"/>
      <c r="E1403" s="90">
        <v>0</v>
      </c>
      <c r="F1403" s="90">
        <v>1</v>
      </c>
      <c r="G1403" s="90">
        <v>0</v>
      </c>
      <c r="H1403" s="90">
        <v>1</v>
      </c>
      <c r="I1403" s="90">
        <v>0</v>
      </c>
    </row>
    <row r="1404" spans="2:9" x14ac:dyDescent="0.2">
      <c r="B1404" s="8"/>
      <c r="C1404" s="242" t="s">
        <v>79</v>
      </c>
      <c r="D1404" s="242"/>
      <c r="E1404" s="90">
        <v>25</v>
      </c>
      <c r="F1404" s="90">
        <v>45</v>
      </c>
      <c r="G1404" s="90">
        <v>5</v>
      </c>
      <c r="H1404" s="90">
        <v>11</v>
      </c>
      <c r="I1404" s="90">
        <v>86</v>
      </c>
    </row>
    <row r="1405" spans="2:9" x14ac:dyDescent="0.2">
      <c r="B1405" s="8"/>
      <c r="C1405" s="214" t="s">
        <v>23</v>
      </c>
      <c r="D1405" s="214"/>
      <c r="E1405" s="90">
        <v>0</v>
      </c>
      <c r="F1405" s="90">
        <v>1</v>
      </c>
      <c r="G1405" s="90">
        <v>0</v>
      </c>
      <c r="H1405" s="90">
        <v>0</v>
      </c>
      <c r="I1405" s="90">
        <v>1</v>
      </c>
    </row>
    <row r="1406" spans="2:9" x14ac:dyDescent="0.2">
      <c r="B1406" s="8"/>
      <c r="C1406" s="214" t="s">
        <v>41</v>
      </c>
      <c r="D1406" s="214"/>
      <c r="E1406" s="90">
        <v>0</v>
      </c>
      <c r="F1406" s="90">
        <v>0</v>
      </c>
      <c r="G1406" s="90">
        <v>0</v>
      </c>
      <c r="H1406" s="90">
        <v>0</v>
      </c>
      <c r="I1406" s="90">
        <v>0</v>
      </c>
    </row>
    <row r="1407" spans="2:9" x14ac:dyDescent="0.2">
      <c r="B1407" s="232" t="s">
        <v>526</v>
      </c>
      <c r="C1407" s="232"/>
      <c r="D1407" s="232"/>
      <c r="E1407" s="232"/>
      <c r="F1407" s="232"/>
      <c r="G1407" s="232"/>
      <c r="H1407" s="232"/>
      <c r="I1407" s="232"/>
    </row>
    <row r="1408" spans="2:9" x14ac:dyDescent="0.2">
      <c r="B1408" s="8"/>
      <c r="C1408" s="214" t="s">
        <v>80</v>
      </c>
      <c r="D1408" s="214"/>
      <c r="E1408" s="90">
        <v>23</v>
      </c>
      <c r="F1408" s="90">
        <v>26</v>
      </c>
      <c r="G1408" s="90">
        <v>17</v>
      </c>
      <c r="H1408" s="90">
        <v>4</v>
      </c>
      <c r="I1408" s="90">
        <v>70</v>
      </c>
    </row>
    <row r="1409" spans="2:9" x14ac:dyDescent="0.2">
      <c r="B1409" s="8"/>
      <c r="C1409" s="214" t="s">
        <v>81</v>
      </c>
      <c r="D1409" s="214"/>
      <c r="E1409" s="90">
        <v>20</v>
      </c>
      <c r="F1409" s="90">
        <v>30</v>
      </c>
      <c r="G1409" s="90">
        <v>14</v>
      </c>
      <c r="H1409" s="90">
        <v>11</v>
      </c>
      <c r="I1409" s="90">
        <v>75</v>
      </c>
    </row>
    <row r="1410" spans="2:9" x14ac:dyDescent="0.2">
      <c r="B1410" s="8"/>
      <c r="C1410" s="214" t="s">
        <v>23</v>
      </c>
      <c r="D1410" s="214"/>
      <c r="E1410" s="90">
        <v>0</v>
      </c>
      <c r="F1410" s="90">
        <v>0</v>
      </c>
      <c r="G1410" s="90">
        <v>0</v>
      </c>
      <c r="H1410" s="90">
        <v>0</v>
      </c>
      <c r="I1410" s="90">
        <v>0</v>
      </c>
    </row>
    <row r="1411" spans="2:9" x14ac:dyDescent="0.2">
      <c r="B1411" s="96"/>
      <c r="C1411" s="214" t="s">
        <v>41</v>
      </c>
      <c r="D1411" s="214"/>
      <c r="E1411" s="90">
        <v>0</v>
      </c>
      <c r="F1411" s="90">
        <v>0</v>
      </c>
      <c r="G1411" s="90">
        <v>0</v>
      </c>
      <c r="H1411" s="90">
        <v>0</v>
      </c>
      <c r="I1411" s="90">
        <v>0</v>
      </c>
    </row>
    <row r="1412" spans="2:9" x14ac:dyDescent="0.2">
      <c r="B1412" s="239" t="s">
        <v>527</v>
      </c>
      <c r="C1412" s="240"/>
      <c r="D1412" s="240"/>
      <c r="E1412" s="240"/>
      <c r="F1412" s="240"/>
      <c r="G1412" s="240"/>
      <c r="H1412" s="240"/>
      <c r="I1412" s="241"/>
    </row>
    <row r="1413" spans="2:9" x14ac:dyDescent="0.2">
      <c r="B1413" s="8"/>
      <c r="C1413" s="214" t="s">
        <v>82</v>
      </c>
      <c r="D1413" s="214"/>
      <c r="E1413" s="90">
        <v>24</v>
      </c>
      <c r="F1413" s="90">
        <v>26</v>
      </c>
      <c r="G1413" s="90">
        <v>17</v>
      </c>
      <c r="H1413" s="90">
        <v>4</v>
      </c>
      <c r="I1413" s="90">
        <v>71</v>
      </c>
    </row>
    <row r="1414" spans="2:9" x14ac:dyDescent="0.2">
      <c r="B1414" s="8"/>
      <c r="C1414" s="214" t="s">
        <v>83</v>
      </c>
      <c r="D1414" s="214"/>
      <c r="E1414" s="90">
        <v>19</v>
      </c>
      <c r="F1414" s="90">
        <v>30</v>
      </c>
      <c r="G1414" s="90">
        <v>14</v>
      </c>
      <c r="H1414" s="90">
        <v>11</v>
      </c>
      <c r="I1414" s="90">
        <v>74</v>
      </c>
    </row>
    <row r="1415" spans="2:9" x14ac:dyDescent="0.2">
      <c r="B1415" s="8"/>
      <c r="C1415" s="214" t="s">
        <v>84</v>
      </c>
      <c r="D1415" s="214"/>
      <c r="E1415" s="90">
        <v>0</v>
      </c>
      <c r="F1415" s="90">
        <v>0</v>
      </c>
      <c r="G1415" s="90">
        <v>0</v>
      </c>
      <c r="H1415" s="90">
        <v>0</v>
      </c>
      <c r="I1415" s="90">
        <v>0</v>
      </c>
    </row>
    <row r="1416" spans="2:9" x14ac:dyDescent="0.2">
      <c r="B1416" s="8"/>
      <c r="C1416" s="214" t="s">
        <v>85</v>
      </c>
      <c r="D1416" s="214"/>
      <c r="E1416" s="90">
        <v>0</v>
      </c>
      <c r="F1416" s="90">
        <v>0</v>
      </c>
      <c r="G1416" s="90">
        <v>0</v>
      </c>
      <c r="H1416" s="90">
        <v>0</v>
      </c>
      <c r="I1416" s="90">
        <v>0</v>
      </c>
    </row>
    <row r="1417" spans="2:9" x14ac:dyDescent="0.2">
      <c r="B1417" s="8"/>
      <c r="C1417" s="214" t="s">
        <v>86</v>
      </c>
      <c r="D1417" s="214"/>
      <c r="E1417" s="90">
        <v>0</v>
      </c>
      <c r="F1417" s="90">
        <v>0</v>
      </c>
      <c r="G1417" s="90">
        <v>0</v>
      </c>
      <c r="H1417" s="90">
        <v>0</v>
      </c>
      <c r="I1417" s="90">
        <v>0</v>
      </c>
    </row>
    <row r="1418" spans="2:9" x14ac:dyDescent="0.2">
      <c r="B1418" s="8"/>
      <c r="C1418" s="214" t="s">
        <v>87</v>
      </c>
      <c r="D1418" s="214"/>
      <c r="E1418" s="90">
        <v>0</v>
      </c>
      <c r="F1418" s="90">
        <v>0</v>
      </c>
      <c r="G1418" s="90">
        <v>0</v>
      </c>
      <c r="H1418" s="90">
        <v>0</v>
      </c>
      <c r="I1418" s="90">
        <v>0</v>
      </c>
    </row>
    <row r="1419" spans="2:9" x14ac:dyDescent="0.2">
      <c r="B1419" s="91"/>
      <c r="C1419" s="224" t="s">
        <v>70</v>
      </c>
      <c r="D1419" s="224"/>
      <c r="E1419" s="90">
        <v>0</v>
      </c>
      <c r="F1419" s="90">
        <v>0</v>
      </c>
      <c r="G1419" s="90">
        <v>0</v>
      </c>
      <c r="H1419" s="90">
        <v>0</v>
      </c>
      <c r="I1419" s="90">
        <v>0</v>
      </c>
    </row>
    <row r="1420" spans="2:9" x14ac:dyDescent="0.2">
      <c r="B1420" s="8"/>
      <c r="C1420" s="214" t="s">
        <v>88</v>
      </c>
      <c r="D1420" s="214"/>
      <c r="E1420" s="90">
        <v>0</v>
      </c>
      <c r="F1420" s="90">
        <v>0</v>
      </c>
      <c r="G1420" s="90">
        <v>0</v>
      </c>
      <c r="H1420" s="90">
        <v>0</v>
      </c>
      <c r="I1420" s="90">
        <v>0</v>
      </c>
    </row>
    <row r="1421" spans="2:9" x14ac:dyDescent="0.2">
      <c r="B1421" s="8"/>
      <c r="C1421" s="214" t="s">
        <v>41</v>
      </c>
      <c r="D1421" s="214"/>
      <c r="E1421" s="90">
        <v>0</v>
      </c>
      <c r="F1421" s="90">
        <v>0</v>
      </c>
      <c r="G1421" s="90">
        <v>0</v>
      </c>
      <c r="H1421" s="90">
        <v>0</v>
      </c>
      <c r="I1421" s="90">
        <v>0</v>
      </c>
    </row>
    <row r="1422" spans="2:9" x14ac:dyDescent="0.2">
      <c r="B1422" s="232" t="s">
        <v>528</v>
      </c>
      <c r="C1422" s="232"/>
      <c r="D1422" s="232"/>
      <c r="E1422" s="232"/>
      <c r="F1422" s="232"/>
      <c r="G1422" s="232"/>
      <c r="H1422" s="232"/>
      <c r="I1422" s="232"/>
    </row>
    <row r="1423" spans="2:9" x14ac:dyDescent="0.2">
      <c r="B1423" s="8"/>
      <c r="C1423" s="214" t="s">
        <v>89</v>
      </c>
      <c r="D1423" s="214"/>
      <c r="E1423" s="90">
        <v>0</v>
      </c>
      <c r="F1423" s="90">
        <v>0</v>
      </c>
      <c r="G1423" s="90">
        <v>0</v>
      </c>
      <c r="H1423" s="90">
        <v>0</v>
      </c>
      <c r="I1423" s="90">
        <v>0</v>
      </c>
    </row>
    <row r="1424" spans="2:9" x14ac:dyDescent="0.2">
      <c r="B1424" s="8"/>
      <c r="C1424" s="214" t="s">
        <v>90</v>
      </c>
      <c r="D1424" s="214"/>
      <c r="E1424" s="90">
        <v>0</v>
      </c>
      <c r="F1424" s="90">
        <v>0</v>
      </c>
      <c r="G1424" s="90">
        <v>0</v>
      </c>
      <c r="H1424" s="90">
        <v>0</v>
      </c>
      <c r="I1424" s="90">
        <v>0</v>
      </c>
    </row>
    <row r="1425" spans="2:9" x14ac:dyDescent="0.2">
      <c r="B1425" s="8"/>
      <c r="C1425" s="214" t="s">
        <v>23</v>
      </c>
      <c r="D1425" s="214"/>
      <c r="E1425" s="90">
        <v>0</v>
      </c>
      <c r="F1425" s="90">
        <v>0</v>
      </c>
      <c r="G1425" s="90">
        <v>0</v>
      </c>
      <c r="H1425" s="90">
        <v>0</v>
      </c>
      <c r="I1425" s="90">
        <v>0</v>
      </c>
    </row>
    <row r="1426" spans="2:9" x14ac:dyDescent="0.2">
      <c r="B1426" s="91"/>
      <c r="C1426" s="224" t="s">
        <v>70</v>
      </c>
      <c r="D1426" s="224"/>
      <c r="E1426" s="90">
        <v>43</v>
      </c>
      <c r="F1426" s="90">
        <v>56</v>
      </c>
      <c r="G1426" s="90">
        <v>31</v>
      </c>
      <c r="H1426" s="90">
        <v>15</v>
      </c>
      <c r="I1426" s="90">
        <v>145</v>
      </c>
    </row>
    <row r="1427" spans="2:9" x14ac:dyDescent="0.2">
      <c r="B1427" s="8"/>
      <c r="C1427" s="214" t="s">
        <v>41</v>
      </c>
      <c r="D1427" s="214"/>
      <c r="E1427" s="90">
        <v>0</v>
      </c>
      <c r="F1427" s="90">
        <v>0</v>
      </c>
      <c r="G1427" s="90">
        <v>0</v>
      </c>
      <c r="H1427" s="90">
        <v>0</v>
      </c>
      <c r="I1427" s="90">
        <v>0</v>
      </c>
    </row>
    <row r="1428" spans="2:9" x14ac:dyDescent="0.2">
      <c r="B1428" s="237" t="s">
        <v>91</v>
      </c>
      <c r="C1428" s="238"/>
      <c r="D1428" s="238"/>
      <c r="E1428" s="238"/>
      <c r="F1428" s="238"/>
      <c r="G1428" s="238"/>
      <c r="H1428" s="238"/>
      <c r="I1428" s="238"/>
    </row>
    <row r="1429" spans="2:9" x14ac:dyDescent="0.2">
      <c r="B1429" s="232" t="s">
        <v>529</v>
      </c>
      <c r="C1429" s="232"/>
      <c r="D1429" s="232"/>
      <c r="E1429" s="232"/>
      <c r="F1429" s="232"/>
      <c r="G1429" s="232"/>
      <c r="H1429" s="232"/>
      <c r="I1429" s="232"/>
    </row>
    <row r="1430" spans="2:9" x14ac:dyDescent="0.2">
      <c r="B1430" s="97"/>
      <c r="C1430" s="233" t="s">
        <v>92</v>
      </c>
      <c r="D1430" s="234"/>
      <c r="E1430" s="17">
        <v>0</v>
      </c>
      <c r="F1430" s="171">
        <v>0</v>
      </c>
      <c r="G1430" s="17">
        <v>0</v>
      </c>
      <c r="H1430" s="17">
        <v>0</v>
      </c>
      <c r="I1430" s="17">
        <v>0</v>
      </c>
    </row>
    <row r="1431" spans="2:9" x14ac:dyDescent="0.2">
      <c r="B1431" s="97"/>
      <c r="C1431" s="233" t="s">
        <v>93</v>
      </c>
      <c r="D1431" s="235"/>
      <c r="E1431" s="17">
        <v>0</v>
      </c>
      <c r="F1431" s="171">
        <v>1</v>
      </c>
      <c r="G1431" s="17">
        <v>0</v>
      </c>
      <c r="H1431" s="17">
        <v>3</v>
      </c>
      <c r="I1431" s="17">
        <v>4</v>
      </c>
    </row>
    <row r="1432" spans="2:9" x14ac:dyDescent="0.2">
      <c r="B1432" s="91"/>
      <c r="C1432" s="224" t="s">
        <v>94</v>
      </c>
      <c r="D1432" s="224"/>
      <c r="E1432" s="90">
        <v>0</v>
      </c>
      <c r="F1432" s="90">
        <v>0</v>
      </c>
      <c r="G1432" s="90">
        <v>0</v>
      </c>
      <c r="H1432" s="90">
        <v>0</v>
      </c>
      <c r="I1432" s="90">
        <v>0</v>
      </c>
    </row>
    <row r="1433" spans="2:9" x14ac:dyDescent="0.2">
      <c r="B1433" s="91"/>
      <c r="C1433" s="224" t="s">
        <v>95</v>
      </c>
      <c r="D1433" s="224"/>
      <c r="E1433" s="90">
        <v>0</v>
      </c>
      <c r="F1433" s="90">
        <v>0</v>
      </c>
      <c r="G1433" s="90">
        <v>0</v>
      </c>
      <c r="H1433" s="90">
        <v>2</v>
      </c>
      <c r="I1433" s="90">
        <v>2</v>
      </c>
    </row>
    <row r="1434" spans="2:9" x14ac:dyDescent="0.2">
      <c r="B1434" s="91"/>
      <c r="C1434" s="224" t="s">
        <v>96</v>
      </c>
      <c r="D1434" s="224"/>
      <c r="E1434" s="90">
        <v>26</v>
      </c>
      <c r="F1434" s="90">
        <v>22</v>
      </c>
      <c r="G1434" s="90">
        <v>13</v>
      </c>
      <c r="H1434" s="90">
        <v>7</v>
      </c>
      <c r="I1434" s="90">
        <v>68</v>
      </c>
    </row>
    <row r="1435" spans="2:9" x14ac:dyDescent="0.2">
      <c r="B1435" s="91"/>
      <c r="C1435" s="224" t="s">
        <v>97</v>
      </c>
      <c r="D1435" s="224"/>
      <c r="E1435" s="90">
        <v>1</v>
      </c>
      <c r="F1435" s="90">
        <v>1</v>
      </c>
      <c r="G1435" s="90">
        <v>0</v>
      </c>
      <c r="H1435" s="90">
        <v>0</v>
      </c>
      <c r="I1435" s="90">
        <v>2</v>
      </c>
    </row>
    <row r="1436" spans="2:9" x14ac:dyDescent="0.2">
      <c r="B1436" s="91"/>
      <c r="C1436" s="224" t="s">
        <v>98</v>
      </c>
      <c r="D1436" s="224"/>
      <c r="E1436" s="90">
        <v>0</v>
      </c>
      <c r="F1436" s="90">
        <v>6</v>
      </c>
      <c r="G1436" s="90">
        <v>1</v>
      </c>
      <c r="H1436" s="90">
        <v>0</v>
      </c>
      <c r="I1436" s="90">
        <v>7</v>
      </c>
    </row>
    <row r="1437" spans="2:9" x14ac:dyDescent="0.2">
      <c r="B1437" s="91"/>
      <c r="C1437" s="224" t="s">
        <v>99</v>
      </c>
      <c r="D1437" s="224"/>
      <c r="E1437" s="90">
        <v>3</v>
      </c>
      <c r="F1437" s="90">
        <v>6</v>
      </c>
      <c r="G1437" s="90">
        <v>1</v>
      </c>
      <c r="H1437" s="90">
        <v>0</v>
      </c>
      <c r="I1437" s="90">
        <v>10</v>
      </c>
    </row>
    <row r="1438" spans="2:9" x14ac:dyDescent="0.2">
      <c r="B1438" s="91"/>
      <c r="C1438" s="224" t="s">
        <v>100</v>
      </c>
      <c r="D1438" s="224"/>
      <c r="E1438" s="90">
        <v>0</v>
      </c>
      <c r="F1438" s="90">
        <v>0</v>
      </c>
      <c r="G1438" s="90">
        <v>0</v>
      </c>
      <c r="H1438" s="90">
        <v>0</v>
      </c>
      <c r="I1438" s="90">
        <v>0</v>
      </c>
    </row>
    <row r="1439" spans="2:9" x14ac:dyDescent="0.2">
      <c r="B1439" s="91"/>
      <c r="C1439" s="224" t="s">
        <v>101</v>
      </c>
      <c r="D1439" s="224"/>
      <c r="E1439" s="90">
        <v>0</v>
      </c>
      <c r="F1439" s="90">
        <v>2</v>
      </c>
      <c r="G1439" s="90">
        <v>0</v>
      </c>
      <c r="H1439" s="90">
        <v>0</v>
      </c>
      <c r="I1439" s="90">
        <v>2</v>
      </c>
    </row>
    <row r="1440" spans="2:9" x14ac:dyDescent="0.2">
      <c r="B1440" s="91"/>
      <c r="C1440" s="224" t="s">
        <v>102</v>
      </c>
      <c r="D1440" s="224"/>
      <c r="E1440" s="90">
        <v>11</v>
      </c>
      <c r="F1440" s="90">
        <v>14</v>
      </c>
      <c r="G1440" s="90">
        <v>16</v>
      </c>
      <c r="H1440" s="90">
        <v>2</v>
      </c>
      <c r="I1440" s="90">
        <v>43</v>
      </c>
    </row>
    <row r="1441" spans="2:9" x14ac:dyDescent="0.2">
      <c r="B1441" s="91"/>
      <c r="C1441" s="224" t="s">
        <v>103</v>
      </c>
      <c r="D1441" s="224"/>
      <c r="E1441" s="90">
        <v>2</v>
      </c>
      <c r="F1441" s="90">
        <v>2</v>
      </c>
      <c r="G1441" s="90">
        <v>0</v>
      </c>
      <c r="H1441" s="90">
        <v>0</v>
      </c>
      <c r="I1441" s="90">
        <v>4</v>
      </c>
    </row>
    <row r="1442" spans="2:9" x14ac:dyDescent="0.2">
      <c r="B1442" s="91"/>
      <c r="C1442" s="224" t="s">
        <v>104</v>
      </c>
      <c r="D1442" s="224"/>
      <c r="E1442" s="90">
        <v>0</v>
      </c>
      <c r="F1442" s="90">
        <v>0</v>
      </c>
      <c r="G1442" s="90">
        <v>0</v>
      </c>
      <c r="H1442" s="90">
        <v>0</v>
      </c>
      <c r="I1442" s="90">
        <v>0</v>
      </c>
    </row>
    <row r="1443" spans="2:9" x14ac:dyDescent="0.2">
      <c r="B1443" s="91"/>
      <c r="C1443" s="224" t="s">
        <v>105</v>
      </c>
      <c r="D1443" s="224"/>
      <c r="E1443" s="90">
        <v>0</v>
      </c>
      <c r="F1443" s="90">
        <v>0</v>
      </c>
      <c r="G1443" s="90">
        <v>0</v>
      </c>
      <c r="H1443" s="90">
        <v>0</v>
      </c>
      <c r="I1443" s="90">
        <v>0</v>
      </c>
    </row>
    <row r="1444" spans="2:9" x14ac:dyDescent="0.2">
      <c r="B1444" s="91"/>
      <c r="C1444" s="347" t="s">
        <v>530</v>
      </c>
      <c r="D1444" s="347"/>
      <c r="E1444" s="90">
        <v>0</v>
      </c>
      <c r="F1444" s="90">
        <v>0</v>
      </c>
      <c r="G1444" s="90">
        <v>0</v>
      </c>
      <c r="H1444" s="90">
        <v>0</v>
      </c>
      <c r="I1444" s="90">
        <v>0</v>
      </c>
    </row>
    <row r="1445" spans="2:9" x14ac:dyDescent="0.2">
      <c r="B1445" s="91"/>
      <c r="C1445" s="347" t="s">
        <v>106</v>
      </c>
      <c r="D1445" s="347"/>
      <c r="E1445" s="90">
        <v>0</v>
      </c>
      <c r="F1445" s="90">
        <v>2</v>
      </c>
      <c r="G1445" s="90">
        <v>0</v>
      </c>
      <c r="H1445" s="90">
        <v>0</v>
      </c>
      <c r="I1445" s="90">
        <v>2</v>
      </c>
    </row>
    <row r="1446" spans="2:9" x14ac:dyDescent="0.2">
      <c r="B1446" s="91"/>
      <c r="C1446" s="347" t="s">
        <v>23</v>
      </c>
      <c r="D1446" s="347"/>
      <c r="E1446" s="90">
        <v>0</v>
      </c>
      <c r="F1446" s="90">
        <v>0</v>
      </c>
      <c r="G1446" s="90">
        <v>0</v>
      </c>
      <c r="H1446" s="90">
        <v>0</v>
      </c>
      <c r="I1446" s="90">
        <v>0</v>
      </c>
    </row>
    <row r="1447" spans="2:9" x14ac:dyDescent="0.2">
      <c r="B1447" s="8"/>
      <c r="C1447" s="344" t="s">
        <v>41</v>
      </c>
      <c r="D1447" s="344"/>
      <c r="E1447" s="90">
        <v>0</v>
      </c>
      <c r="F1447" s="90">
        <v>0</v>
      </c>
      <c r="G1447" s="90">
        <v>0</v>
      </c>
      <c r="H1447" s="90">
        <v>0</v>
      </c>
      <c r="I1447" s="90">
        <v>0</v>
      </c>
    </row>
    <row r="1448" spans="2:9" x14ac:dyDescent="0.2">
      <c r="B1448" s="184" t="s">
        <v>107</v>
      </c>
      <c r="C1448" s="185"/>
      <c r="D1448" s="185"/>
      <c r="E1448" s="185"/>
      <c r="F1448" s="185"/>
      <c r="G1448" s="185"/>
      <c r="H1448" s="185"/>
      <c r="I1448" s="185"/>
    </row>
    <row r="1449" spans="2:9" x14ac:dyDescent="0.2">
      <c r="B1449" s="232" t="s">
        <v>533</v>
      </c>
      <c r="C1449" s="232"/>
      <c r="D1449" s="232"/>
      <c r="E1449" s="232"/>
      <c r="F1449" s="232"/>
      <c r="G1449" s="232"/>
      <c r="H1449" s="232"/>
      <c r="I1449" s="232"/>
    </row>
    <row r="1450" spans="2:9" x14ac:dyDescent="0.2">
      <c r="B1450" s="97"/>
      <c r="C1450" s="315" t="s">
        <v>108</v>
      </c>
      <c r="D1450" s="316"/>
      <c r="E1450" s="17">
        <v>43</v>
      </c>
      <c r="F1450" s="17">
        <v>56</v>
      </c>
      <c r="G1450" s="17">
        <v>31</v>
      </c>
      <c r="H1450" s="17">
        <v>15</v>
      </c>
      <c r="I1450" s="17">
        <v>145</v>
      </c>
    </row>
    <row r="1451" spans="2:9" x14ac:dyDescent="0.2">
      <c r="B1451" s="97"/>
      <c r="C1451" s="233" t="s">
        <v>109</v>
      </c>
      <c r="D1451" s="234"/>
      <c r="E1451" s="17">
        <v>0</v>
      </c>
      <c r="F1451" s="17">
        <v>0</v>
      </c>
      <c r="G1451" s="17">
        <v>0</v>
      </c>
      <c r="H1451" s="17">
        <v>0</v>
      </c>
      <c r="I1451" s="17">
        <v>0</v>
      </c>
    </row>
    <row r="1452" spans="2:9" x14ac:dyDescent="0.2">
      <c r="B1452" s="97"/>
      <c r="C1452" s="233" t="s">
        <v>110</v>
      </c>
      <c r="D1452" s="235"/>
      <c r="E1452" s="17">
        <v>0</v>
      </c>
      <c r="F1452" s="17">
        <v>0</v>
      </c>
      <c r="G1452" s="17">
        <v>0</v>
      </c>
      <c r="H1452" s="17">
        <v>0</v>
      </c>
      <c r="I1452" s="17">
        <v>0</v>
      </c>
    </row>
    <row r="1453" spans="2:9" x14ac:dyDescent="0.2">
      <c r="B1453" s="3"/>
      <c r="C1453" s="233" t="s">
        <v>111</v>
      </c>
      <c r="D1453" s="235"/>
      <c r="E1453" s="17">
        <v>0</v>
      </c>
      <c r="F1453" s="17">
        <v>0</v>
      </c>
      <c r="G1453" s="17">
        <v>0</v>
      </c>
      <c r="H1453" s="17">
        <v>0</v>
      </c>
      <c r="I1453" s="17">
        <v>0</v>
      </c>
    </row>
    <row r="1454" spans="2:9" x14ac:dyDescent="0.2">
      <c r="B1454" s="184" t="s">
        <v>112</v>
      </c>
      <c r="C1454" s="185"/>
      <c r="D1454" s="185"/>
      <c r="E1454" s="185"/>
      <c r="F1454" s="185"/>
      <c r="G1454" s="185"/>
      <c r="H1454" s="185"/>
      <c r="I1454" s="185"/>
    </row>
    <row r="1455" spans="2:9" x14ac:dyDescent="0.2">
      <c r="B1455" s="229" t="s">
        <v>113</v>
      </c>
      <c r="C1455" s="229"/>
      <c r="D1455" s="229"/>
      <c r="E1455" s="229"/>
      <c r="F1455" s="229"/>
      <c r="G1455" s="229"/>
      <c r="H1455" s="229"/>
      <c r="I1455" s="229"/>
    </row>
    <row r="1456" spans="2:9" x14ac:dyDescent="0.2">
      <c r="B1456" s="8"/>
      <c r="C1456" s="236" t="s">
        <v>114</v>
      </c>
      <c r="D1456" s="236"/>
      <c r="E1456" s="90">
        <v>0</v>
      </c>
      <c r="F1456" s="90">
        <v>0</v>
      </c>
      <c r="G1456" s="90">
        <v>0</v>
      </c>
      <c r="H1456" s="90">
        <v>2</v>
      </c>
      <c r="I1456" s="90">
        <v>2</v>
      </c>
    </row>
    <row r="1457" spans="2:9" x14ac:dyDescent="0.2">
      <c r="B1457" s="229" t="s">
        <v>116</v>
      </c>
      <c r="C1457" s="229"/>
      <c r="D1457" s="229"/>
      <c r="E1457" s="229"/>
      <c r="F1457" s="229"/>
      <c r="G1457" s="229"/>
      <c r="H1457" s="229"/>
      <c r="I1457" s="229"/>
    </row>
    <row r="1458" spans="2:9" x14ac:dyDescent="0.2">
      <c r="B1458" s="8"/>
      <c r="C1458" s="230" t="s">
        <v>117</v>
      </c>
      <c r="D1458" s="231"/>
      <c r="E1458" s="90">
        <v>0</v>
      </c>
      <c r="F1458" s="90">
        <v>0</v>
      </c>
      <c r="G1458" s="90">
        <v>0</v>
      </c>
      <c r="H1458" s="90">
        <v>49</v>
      </c>
      <c r="I1458" s="90">
        <v>49</v>
      </c>
    </row>
    <row r="1459" spans="2:9" x14ac:dyDescent="0.2">
      <c r="B1459" s="229" t="s">
        <v>118</v>
      </c>
      <c r="C1459" s="229"/>
      <c r="D1459" s="229"/>
      <c r="E1459" s="229"/>
      <c r="F1459" s="229"/>
      <c r="G1459" s="229"/>
      <c r="H1459" s="229"/>
      <c r="I1459" s="229"/>
    </row>
    <row r="1460" spans="2:9" x14ac:dyDescent="0.2">
      <c r="B1460" s="8"/>
      <c r="C1460" s="219" t="s">
        <v>119</v>
      </c>
      <c r="D1460" s="219"/>
      <c r="E1460" s="90">
        <v>0</v>
      </c>
      <c r="F1460" s="90">
        <v>0</v>
      </c>
      <c r="G1460" s="90">
        <v>0</v>
      </c>
      <c r="H1460" s="90">
        <v>0</v>
      </c>
      <c r="I1460" s="90">
        <v>0</v>
      </c>
    </row>
    <row r="1461" spans="2:9" x14ac:dyDescent="0.2">
      <c r="B1461" s="8"/>
      <c r="C1461" s="219" t="s">
        <v>120</v>
      </c>
      <c r="D1461" s="219"/>
      <c r="E1461" s="90">
        <v>0</v>
      </c>
      <c r="F1461" s="90">
        <v>0</v>
      </c>
      <c r="G1461" s="90">
        <v>0</v>
      </c>
      <c r="H1461" s="90">
        <v>0</v>
      </c>
      <c r="I1461" s="90">
        <v>0</v>
      </c>
    </row>
    <row r="1462" spans="2:9" x14ac:dyDescent="0.2">
      <c r="B1462" s="8"/>
      <c r="C1462" s="219" t="s">
        <v>121</v>
      </c>
      <c r="D1462" s="219"/>
      <c r="E1462" s="90">
        <v>0</v>
      </c>
      <c r="F1462" s="90">
        <v>0</v>
      </c>
      <c r="G1462" s="90">
        <v>0</v>
      </c>
      <c r="H1462" s="90">
        <v>0</v>
      </c>
      <c r="I1462" s="90">
        <v>0</v>
      </c>
    </row>
    <row r="1463" spans="2:9" x14ac:dyDescent="0.2">
      <c r="B1463" s="8"/>
      <c r="C1463" s="219" t="s">
        <v>122</v>
      </c>
      <c r="D1463" s="219"/>
      <c r="E1463" s="90">
        <v>0</v>
      </c>
      <c r="F1463" s="90">
        <v>0</v>
      </c>
      <c r="G1463" s="90">
        <v>0</v>
      </c>
      <c r="H1463" s="90">
        <v>0</v>
      </c>
      <c r="I1463" s="90">
        <v>0</v>
      </c>
    </row>
    <row r="1464" spans="2:9" x14ac:dyDescent="0.2">
      <c r="B1464" s="8"/>
      <c r="C1464" s="219" t="s">
        <v>123</v>
      </c>
      <c r="D1464" s="219"/>
      <c r="E1464" s="90">
        <v>0</v>
      </c>
      <c r="F1464" s="90">
        <v>0</v>
      </c>
      <c r="G1464" s="90">
        <v>0</v>
      </c>
      <c r="H1464" s="90">
        <v>2</v>
      </c>
      <c r="I1464" s="90">
        <v>2</v>
      </c>
    </row>
    <row r="1465" spans="2:9" x14ac:dyDescent="0.2">
      <c r="B1465" s="8"/>
      <c r="C1465" s="219" t="s">
        <v>124</v>
      </c>
      <c r="D1465" s="219"/>
      <c r="E1465" s="90">
        <v>0</v>
      </c>
      <c r="F1465" s="90">
        <v>0</v>
      </c>
      <c r="G1465" s="90">
        <v>0</v>
      </c>
      <c r="H1465" s="90">
        <v>0</v>
      </c>
      <c r="I1465" s="90">
        <v>0</v>
      </c>
    </row>
    <row r="1466" spans="2:9" x14ac:dyDescent="0.2">
      <c r="B1466" s="8"/>
      <c r="C1466" s="219" t="s">
        <v>125</v>
      </c>
      <c r="D1466" s="219"/>
      <c r="E1466" s="90">
        <v>0</v>
      </c>
      <c r="F1466" s="90">
        <v>0</v>
      </c>
      <c r="G1466" s="90">
        <v>0</v>
      </c>
      <c r="H1466" s="90">
        <v>0</v>
      </c>
      <c r="I1466" s="90">
        <v>0</v>
      </c>
    </row>
    <row r="1467" spans="2:9" x14ac:dyDescent="0.2">
      <c r="B1467" s="8"/>
      <c r="C1467" s="219" t="s">
        <v>126</v>
      </c>
      <c r="D1467" s="219"/>
      <c r="E1467" s="90">
        <v>0</v>
      </c>
      <c r="F1467" s="90">
        <v>0</v>
      </c>
      <c r="G1467" s="90">
        <v>0</v>
      </c>
      <c r="H1467" s="90">
        <v>0</v>
      </c>
      <c r="I1467" s="90">
        <v>0</v>
      </c>
    </row>
    <row r="1468" spans="2:9" x14ac:dyDescent="0.2">
      <c r="B1468" s="8"/>
      <c r="C1468" s="219" t="s">
        <v>54</v>
      </c>
      <c r="D1468" s="219"/>
      <c r="E1468" s="90">
        <v>0</v>
      </c>
      <c r="F1468" s="90">
        <v>0</v>
      </c>
      <c r="G1468" s="90">
        <v>0</v>
      </c>
      <c r="H1468" s="90">
        <v>0</v>
      </c>
      <c r="I1468" s="90">
        <v>0</v>
      </c>
    </row>
    <row r="1469" spans="2:9" x14ac:dyDescent="0.2">
      <c r="B1469" s="8"/>
      <c r="C1469" s="219" t="s">
        <v>127</v>
      </c>
      <c r="D1469" s="219"/>
      <c r="E1469" s="90">
        <v>0</v>
      </c>
      <c r="F1469" s="90">
        <v>0</v>
      </c>
      <c r="G1469" s="90">
        <v>0</v>
      </c>
      <c r="H1469" s="90">
        <v>0</v>
      </c>
      <c r="I1469" s="90">
        <v>0</v>
      </c>
    </row>
    <row r="1470" spans="2:9" x14ac:dyDescent="0.2">
      <c r="B1470" s="8"/>
      <c r="C1470" s="219" t="s">
        <v>128</v>
      </c>
      <c r="D1470" s="219"/>
      <c r="E1470" s="90">
        <v>0</v>
      </c>
      <c r="F1470" s="90">
        <v>0</v>
      </c>
      <c r="G1470" s="90">
        <v>0</v>
      </c>
      <c r="H1470" s="90">
        <v>0</v>
      </c>
      <c r="I1470" s="90">
        <v>0</v>
      </c>
    </row>
    <row r="1471" spans="2:9" x14ac:dyDescent="0.2">
      <c r="B1471" s="8"/>
      <c r="C1471" s="219" t="s">
        <v>129</v>
      </c>
      <c r="D1471" s="219"/>
      <c r="E1471" s="90">
        <v>0</v>
      </c>
      <c r="F1471" s="90">
        <v>0</v>
      </c>
      <c r="G1471" s="90">
        <v>0</v>
      </c>
      <c r="H1471" s="90">
        <v>0</v>
      </c>
      <c r="I1471" s="90">
        <v>0</v>
      </c>
    </row>
    <row r="1472" spans="2:9" x14ac:dyDescent="0.2">
      <c r="B1472" s="8"/>
      <c r="C1472" s="219" t="s">
        <v>130</v>
      </c>
      <c r="D1472" s="219"/>
      <c r="E1472" s="90">
        <v>0</v>
      </c>
      <c r="F1472" s="90">
        <v>0</v>
      </c>
      <c r="G1472" s="90">
        <v>0</v>
      </c>
      <c r="H1472" s="90">
        <v>0</v>
      </c>
      <c r="I1472" s="90">
        <v>0</v>
      </c>
    </row>
    <row r="1473" spans="2:9" x14ac:dyDescent="0.2">
      <c r="B1473" s="8"/>
      <c r="C1473" s="219" t="s">
        <v>131</v>
      </c>
      <c r="D1473" s="219"/>
      <c r="E1473" s="90">
        <v>0</v>
      </c>
      <c r="F1473" s="90">
        <v>0</v>
      </c>
      <c r="G1473" s="90">
        <v>0</v>
      </c>
      <c r="H1473" s="90">
        <v>0</v>
      </c>
      <c r="I1473" s="90">
        <v>0</v>
      </c>
    </row>
    <row r="1474" spans="2:9" x14ac:dyDescent="0.2">
      <c r="B1474" s="8"/>
      <c r="C1474" s="219" t="s">
        <v>132</v>
      </c>
      <c r="D1474" s="219"/>
      <c r="E1474" s="90">
        <v>0</v>
      </c>
      <c r="F1474" s="90">
        <v>0</v>
      </c>
      <c r="G1474" s="90">
        <v>0</v>
      </c>
      <c r="H1474" s="90">
        <v>0</v>
      </c>
      <c r="I1474" s="90">
        <v>0</v>
      </c>
    </row>
    <row r="1475" spans="2:9" x14ac:dyDescent="0.2">
      <c r="B1475" s="8"/>
      <c r="C1475" s="219" t="s">
        <v>133</v>
      </c>
      <c r="D1475" s="219"/>
      <c r="E1475" s="90">
        <v>0</v>
      </c>
      <c r="F1475" s="90">
        <v>0</v>
      </c>
      <c r="G1475" s="90">
        <v>0</v>
      </c>
      <c r="H1475" s="90">
        <v>0</v>
      </c>
      <c r="I1475" s="90">
        <v>0</v>
      </c>
    </row>
    <row r="1476" spans="2:9" x14ac:dyDescent="0.2">
      <c r="B1476" s="8"/>
      <c r="C1476" s="219" t="s">
        <v>134</v>
      </c>
      <c r="D1476" s="219"/>
      <c r="E1476" s="90">
        <v>0</v>
      </c>
      <c r="F1476" s="90">
        <v>0</v>
      </c>
      <c r="G1476" s="90">
        <v>0</v>
      </c>
      <c r="H1476" s="90">
        <v>0</v>
      </c>
      <c r="I1476" s="90">
        <v>0</v>
      </c>
    </row>
    <row r="1477" spans="2:9" x14ac:dyDescent="0.2">
      <c r="B1477" s="8"/>
      <c r="C1477" s="219" t="s">
        <v>135</v>
      </c>
      <c r="D1477" s="219"/>
      <c r="E1477" s="90">
        <v>0</v>
      </c>
      <c r="F1477" s="90">
        <v>0</v>
      </c>
      <c r="G1477" s="90">
        <v>0</v>
      </c>
      <c r="H1477" s="90">
        <v>0</v>
      </c>
      <c r="I1477" s="90">
        <v>0</v>
      </c>
    </row>
    <row r="1478" spans="2:9" x14ac:dyDescent="0.2">
      <c r="B1478" s="184" t="s">
        <v>137</v>
      </c>
      <c r="C1478" s="185"/>
      <c r="D1478" s="185"/>
      <c r="E1478" s="185"/>
      <c r="F1478" s="185"/>
      <c r="G1478" s="185"/>
      <c r="H1478" s="185"/>
      <c r="I1478" s="185"/>
    </row>
    <row r="1479" spans="2:9" x14ac:dyDescent="0.2">
      <c r="B1479" s="102"/>
      <c r="C1479" s="215" t="s">
        <v>138</v>
      </c>
      <c r="D1479" s="216"/>
      <c r="E1479" s="216"/>
      <c r="F1479" s="216"/>
      <c r="G1479" s="216"/>
      <c r="H1479" s="216"/>
      <c r="I1479" s="217"/>
    </row>
    <row r="1480" spans="2:9" x14ac:dyDescent="0.2">
      <c r="B1480" s="103"/>
      <c r="C1480" s="222" t="s">
        <v>139</v>
      </c>
      <c r="D1480" s="223"/>
      <c r="E1480" s="116">
        <v>43</v>
      </c>
      <c r="F1480" s="116">
        <v>56</v>
      </c>
      <c r="G1480" s="116">
        <v>31</v>
      </c>
      <c r="H1480" s="138">
        <v>15</v>
      </c>
      <c r="I1480" s="139">
        <v>145</v>
      </c>
    </row>
    <row r="1481" spans="2:9" x14ac:dyDescent="0.2">
      <c r="B1481" s="107"/>
      <c r="C1481" s="219" t="s">
        <v>140</v>
      </c>
      <c r="D1481" s="219"/>
      <c r="E1481" s="140">
        <v>0</v>
      </c>
      <c r="F1481" s="116">
        <v>0</v>
      </c>
      <c r="G1481" s="140">
        <v>0</v>
      </c>
      <c r="H1481" s="139">
        <v>0</v>
      </c>
      <c r="I1481" s="139">
        <v>0</v>
      </c>
    </row>
    <row r="1482" spans="2:9" x14ac:dyDescent="0.2">
      <c r="B1482" s="102"/>
      <c r="C1482" s="215" t="s">
        <v>534</v>
      </c>
      <c r="D1482" s="216"/>
      <c r="E1482" s="216"/>
      <c r="F1482" s="216"/>
      <c r="G1482" s="216"/>
      <c r="H1482" s="216"/>
      <c r="I1482" s="217"/>
    </row>
    <row r="1483" spans="2:9" x14ac:dyDescent="0.2">
      <c r="B1483" s="107"/>
      <c r="C1483" s="218" t="s">
        <v>141</v>
      </c>
      <c r="D1483" s="218"/>
      <c r="E1483" s="90">
        <v>43</v>
      </c>
      <c r="F1483" s="90">
        <v>55</v>
      </c>
      <c r="G1483" s="90">
        <v>31</v>
      </c>
      <c r="H1483" s="139">
        <v>15</v>
      </c>
      <c r="I1483" s="139">
        <v>144</v>
      </c>
    </row>
    <row r="1484" spans="2:9" x14ac:dyDescent="0.2">
      <c r="B1484" s="107"/>
      <c r="C1484" s="218" t="s">
        <v>142</v>
      </c>
      <c r="D1484" s="218"/>
      <c r="E1484" s="90">
        <v>0</v>
      </c>
      <c r="F1484" s="90">
        <v>0</v>
      </c>
      <c r="G1484" s="90">
        <v>0</v>
      </c>
      <c r="H1484" s="139">
        <v>0</v>
      </c>
      <c r="I1484" s="139">
        <v>0</v>
      </c>
    </row>
    <row r="1485" spans="2:9" x14ac:dyDescent="0.2">
      <c r="B1485" s="107"/>
      <c r="C1485" s="218" t="s">
        <v>535</v>
      </c>
      <c r="D1485" s="218"/>
      <c r="E1485" s="90">
        <v>0</v>
      </c>
      <c r="F1485" s="90">
        <v>1</v>
      </c>
      <c r="G1485" s="90">
        <v>0</v>
      </c>
      <c r="H1485" s="139">
        <v>0</v>
      </c>
      <c r="I1485" s="139">
        <v>1</v>
      </c>
    </row>
    <row r="1486" spans="2:9" x14ac:dyDescent="0.2">
      <c r="B1486" s="215" t="s">
        <v>536</v>
      </c>
      <c r="C1486" s="220"/>
      <c r="D1486" s="220"/>
      <c r="E1486" s="220"/>
      <c r="F1486" s="220"/>
      <c r="G1486" s="220"/>
      <c r="H1486" s="220"/>
      <c r="I1486" s="221"/>
    </row>
    <row r="1487" spans="2:9" x14ac:dyDescent="0.2">
      <c r="B1487" s="16"/>
      <c r="C1487" s="275" t="s">
        <v>267</v>
      </c>
      <c r="D1487" s="275"/>
      <c r="E1487" s="16">
        <v>40</v>
      </c>
      <c r="F1487" s="16">
        <v>53</v>
      </c>
      <c r="G1487" s="16">
        <v>31</v>
      </c>
      <c r="H1487" s="17">
        <v>15</v>
      </c>
      <c r="I1487" s="17">
        <v>139</v>
      </c>
    </row>
    <row r="1488" spans="2:9" x14ac:dyDescent="0.2">
      <c r="B1488" s="16"/>
      <c r="C1488" s="275" t="s">
        <v>268</v>
      </c>
      <c r="D1488" s="275"/>
      <c r="E1488" s="16">
        <v>3</v>
      </c>
      <c r="F1488" s="16">
        <v>3</v>
      </c>
      <c r="G1488" s="16">
        <v>0</v>
      </c>
      <c r="H1488" s="17">
        <v>0</v>
      </c>
      <c r="I1488" s="17">
        <v>6</v>
      </c>
    </row>
    <row r="1489" spans="2:9" x14ac:dyDescent="0.2">
      <c r="B1489" s="16"/>
      <c r="C1489" s="275"/>
      <c r="D1489" s="275"/>
      <c r="E1489" s="88"/>
      <c r="F1489" s="88"/>
      <c r="G1489" s="88"/>
      <c r="H1489" s="4"/>
      <c r="I1489" s="4"/>
    </row>
    <row r="1490" spans="2:9" x14ac:dyDescent="0.2">
      <c r="B1490" s="102"/>
      <c r="C1490" s="215" t="s">
        <v>537</v>
      </c>
      <c r="D1490" s="216"/>
      <c r="E1490" s="216"/>
      <c r="F1490" s="216"/>
      <c r="G1490" s="216"/>
      <c r="H1490" s="216"/>
      <c r="I1490" s="217"/>
    </row>
    <row r="1491" spans="2:9" x14ac:dyDescent="0.2">
      <c r="B1491" s="107"/>
      <c r="C1491" s="218" t="s">
        <v>143</v>
      </c>
      <c r="D1491" s="218"/>
      <c r="E1491" s="90">
        <v>40</v>
      </c>
      <c r="F1491" s="90">
        <v>53</v>
      </c>
      <c r="G1491" s="90">
        <v>31</v>
      </c>
      <c r="H1491" s="139">
        <v>15</v>
      </c>
      <c r="I1491" s="139">
        <v>139</v>
      </c>
    </row>
    <row r="1492" spans="2:9" x14ac:dyDescent="0.2">
      <c r="B1492" s="107"/>
      <c r="C1492" s="218" t="s">
        <v>538</v>
      </c>
      <c r="D1492" s="218"/>
      <c r="E1492" s="90">
        <v>3</v>
      </c>
      <c r="F1492" s="90">
        <v>3</v>
      </c>
      <c r="G1492" s="90">
        <v>0</v>
      </c>
      <c r="H1492" s="139">
        <v>0</v>
      </c>
      <c r="I1492" s="139">
        <v>3</v>
      </c>
    </row>
    <row r="1493" spans="2:9" x14ac:dyDescent="0.2">
      <c r="B1493" s="107"/>
      <c r="C1493" s="218" t="s">
        <v>144</v>
      </c>
      <c r="D1493" s="218"/>
      <c r="E1493" s="90">
        <v>0</v>
      </c>
      <c r="F1493" s="90">
        <v>0</v>
      </c>
      <c r="G1493" s="90">
        <v>0</v>
      </c>
      <c r="H1493" s="139">
        <v>0</v>
      </c>
      <c r="I1493" s="139">
        <v>0</v>
      </c>
    </row>
    <row r="1494" spans="2:9" x14ac:dyDescent="0.2">
      <c r="B1494" s="102"/>
      <c r="C1494" s="215" t="s">
        <v>145</v>
      </c>
      <c r="D1494" s="216"/>
      <c r="E1494" s="216"/>
      <c r="F1494" s="216"/>
      <c r="G1494" s="216"/>
      <c r="H1494" s="216"/>
      <c r="I1494" s="217"/>
    </row>
    <row r="1495" spans="2:9" x14ac:dyDescent="0.2">
      <c r="B1495" s="107"/>
      <c r="C1495" s="208" t="s">
        <v>146</v>
      </c>
      <c r="D1495" s="209"/>
      <c r="E1495" s="90">
        <v>0</v>
      </c>
      <c r="F1495" s="90">
        <v>1</v>
      </c>
      <c r="G1495" s="90">
        <v>31</v>
      </c>
      <c r="H1495" s="139">
        <v>15</v>
      </c>
      <c r="I1495" s="139">
        <v>47</v>
      </c>
    </row>
    <row r="1496" spans="2:9" x14ac:dyDescent="0.2">
      <c r="B1496" s="107"/>
      <c r="C1496" s="208" t="s">
        <v>147</v>
      </c>
      <c r="D1496" s="209"/>
      <c r="E1496" s="90">
        <v>7</v>
      </c>
      <c r="F1496" s="90">
        <v>4</v>
      </c>
      <c r="G1496" s="90">
        <v>0</v>
      </c>
      <c r="H1496" s="139">
        <v>0</v>
      </c>
      <c r="I1496" s="139">
        <v>11</v>
      </c>
    </row>
    <row r="1497" spans="2:9" x14ac:dyDescent="0.2">
      <c r="B1497" s="107"/>
      <c r="C1497" s="208" t="s">
        <v>148</v>
      </c>
      <c r="D1497" s="209"/>
      <c r="E1497" s="90">
        <v>0</v>
      </c>
      <c r="F1497" s="90">
        <v>5</v>
      </c>
      <c r="G1497" s="90">
        <v>0</v>
      </c>
      <c r="H1497" s="139">
        <v>0</v>
      </c>
      <c r="I1497" s="139">
        <v>5</v>
      </c>
    </row>
    <row r="1498" spans="2:9" x14ac:dyDescent="0.2">
      <c r="B1498" s="107"/>
      <c r="C1498" s="208" t="s">
        <v>149</v>
      </c>
      <c r="D1498" s="209"/>
      <c r="E1498" s="90">
        <v>0</v>
      </c>
      <c r="F1498" s="90">
        <v>1</v>
      </c>
      <c r="G1498" s="90">
        <v>0</v>
      </c>
      <c r="H1498" s="139">
        <v>0</v>
      </c>
      <c r="I1498" s="139">
        <v>1</v>
      </c>
    </row>
    <row r="1499" spans="2:9" x14ac:dyDescent="0.2">
      <c r="B1499" s="107"/>
      <c r="C1499" s="208" t="s">
        <v>150</v>
      </c>
      <c r="D1499" s="209"/>
      <c r="E1499" s="90">
        <v>0</v>
      </c>
      <c r="F1499" s="90">
        <v>5</v>
      </c>
      <c r="G1499" s="90">
        <v>0</v>
      </c>
      <c r="H1499" s="139">
        <v>0</v>
      </c>
      <c r="I1499" s="139">
        <v>5</v>
      </c>
    </row>
    <row r="1500" spans="2:9" x14ac:dyDescent="0.2">
      <c r="B1500" s="107"/>
      <c r="C1500" s="208" t="s">
        <v>151</v>
      </c>
      <c r="D1500" s="209"/>
      <c r="E1500" s="90">
        <v>0</v>
      </c>
      <c r="F1500" s="90">
        <v>4</v>
      </c>
      <c r="G1500" s="90">
        <v>0</v>
      </c>
      <c r="H1500" s="139">
        <v>0</v>
      </c>
      <c r="I1500" s="139">
        <v>4</v>
      </c>
    </row>
    <row r="1501" spans="2:9" x14ac:dyDescent="0.2">
      <c r="B1501" s="107"/>
      <c r="C1501" s="208" t="s">
        <v>152</v>
      </c>
      <c r="D1501" s="209"/>
      <c r="E1501" s="90">
        <v>0</v>
      </c>
      <c r="F1501" s="90">
        <v>3</v>
      </c>
      <c r="G1501" s="90">
        <v>0</v>
      </c>
      <c r="H1501" s="139">
        <v>0</v>
      </c>
      <c r="I1501" s="139">
        <v>3</v>
      </c>
    </row>
    <row r="1502" spans="2:9" x14ac:dyDescent="0.2">
      <c r="B1502" s="107"/>
      <c r="C1502" s="208" t="s">
        <v>153</v>
      </c>
      <c r="D1502" s="209"/>
      <c r="E1502" s="90">
        <v>0</v>
      </c>
      <c r="F1502" s="90">
        <v>2</v>
      </c>
      <c r="G1502" s="90">
        <v>0</v>
      </c>
      <c r="H1502" s="139">
        <v>0</v>
      </c>
      <c r="I1502" s="139">
        <v>2</v>
      </c>
    </row>
    <row r="1503" spans="2:9" x14ac:dyDescent="0.2">
      <c r="B1503" s="107"/>
      <c r="C1503" s="208" t="s">
        <v>154</v>
      </c>
      <c r="D1503" s="209"/>
      <c r="E1503" s="90">
        <v>0</v>
      </c>
      <c r="F1503" s="90">
        <v>0</v>
      </c>
      <c r="G1503" s="90">
        <v>0</v>
      </c>
      <c r="H1503" s="139">
        <v>0</v>
      </c>
      <c r="I1503" s="139">
        <v>0</v>
      </c>
    </row>
    <row r="1504" spans="2:9" x14ac:dyDescent="0.2">
      <c r="B1504" s="107"/>
      <c r="C1504" s="208" t="s">
        <v>155</v>
      </c>
      <c r="D1504" s="209"/>
      <c r="E1504" s="90">
        <v>0</v>
      </c>
      <c r="F1504" s="90">
        <v>0</v>
      </c>
      <c r="G1504" s="90">
        <v>0</v>
      </c>
      <c r="H1504" s="139">
        <v>0</v>
      </c>
      <c r="I1504" s="139">
        <v>0</v>
      </c>
    </row>
    <row r="1505" spans="2:9" x14ac:dyDescent="0.2">
      <c r="B1505" s="107"/>
      <c r="C1505" s="208" t="s">
        <v>156</v>
      </c>
      <c r="D1505" s="209"/>
      <c r="E1505" s="90">
        <v>1</v>
      </c>
      <c r="F1505" s="90">
        <v>0</v>
      </c>
      <c r="G1505" s="90">
        <v>0</v>
      </c>
      <c r="H1505" s="139">
        <v>0</v>
      </c>
      <c r="I1505" s="139">
        <v>0</v>
      </c>
    </row>
    <row r="1506" spans="2:9" x14ac:dyDescent="0.2">
      <c r="B1506" s="107"/>
      <c r="C1506" s="208" t="s">
        <v>157</v>
      </c>
      <c r="D1506" s="209"/>
      <c r="E1506" s="90">
        <v>6</v>
      </c>
      <c r="F1506" s="90">
        <v>4</v>
      </c>
      <c r="G1506" s="90">
        <v>0</v>
      </c>
      <c r="H1506" s="139">
        <v>0</v>
      </c>
      <c r="I1506" s="139">
        <v>4</v>
      </c>
    </row>
    <row r="1507" spans="2:9" x14ac:dyDescent="0.2">
      <c r="B1507" s="107"/>
      <c r="C1507" s="208" t="s">
        <v>158</v>
      </c>
      <c r="D1507" s="209"/>
      <c r="E1507" s="90">
        <v>2</v>
      </c>
      <c r="F1507" s="90">
        <v>10</v>
      </c>
      <c r="G1507" s="90">
        <v>0</v>
      </c>
      <c r="H1507" s="139">
        <v>0</v>
      </c>
      <c r="I1507" s="139">
        <v>10</v>
      </c>
    </row>
    <row r="1508" spans="2:9" x14ac:dyDescent="0.2">
      <c r="B1508" s="107"/>
      <c r="C1508" s="208" t="s">
        <v>159</v>
      </c>
      <c r="D1508" s="209"/>
      <c r="E1508" s="90">
        <v>0</v>
      </c>
      <c r="F1508" s="90">
        <v>2</v>
      </c>
      <c r="G1508" s="90">
        <v>0</v>
      </c>
      <c r="H1508" s="139">
        <v>0</v>
      </c>
      <c r="I1508" s="139">
        <v>2</v>
      </c>
    </row>
    <row r="1509" spans="2:9" x14ac:dyDescent="0.2">
      <c r="B1509" s="107"/>
      <c r="C1509" s="208" t="s">
        <v>160</v>
      </c>
      <c r="D1509" s="209"/>
      <c r="E1509" s="90">
        <v>27</v>
      </c>
      <c r="F1509" s="90">
        <v>15</v>
      </c>
      <c r="G1509" s="90">
        <v>0</v>
      </c>
      <c r="H1509" s="139">
        <v>0</v>
      </c>
      <c r="I1509" s="139">
        <v>42</v>
      </c>
    </row>
    <row r="1510" spans="2:9" x14ac:dyDescent="0.2">
      <c r="B1510" s="102"/>
      <c r="C1510" s="210" t="s">
        <v>161</v>
      </c>
      <c r="D1510" s="211"/>
      <c r="E1510" s="211"/>
      <c r="F1510" s="211"/>
      <c r="G1510" s="211"/>
      <c r="H1510" s="211"/>
      <c r="I1510" s="211"/>
    </row>
    <row r="1511" spans="2:9" x14ac:dyDescent="0.2">
      <c r="B1511" s="102"/>
      <c r="C1511" s="208" t="s">
        <v>146</v>
      </c>
      <c r="D1511" s="209"/>
      <c r="E1511" s="90">
        <v>43</v>
      </c>
      <c r="F1511" s="90">
        <v>0</v>
      </c>
      <c r="G1511" s="90">
        <v>27</v>
      </c>
      <c r="H1511" s="139">
        <v>0</v>
      </c>
      <c r="I1511" s="139">
        <v>70</v>
      </c>
    </row>
    <row r="1512" spans="2:9" x14ac:dyDescent="0.2">
      <c r="B1512" s="102"/>
      <c r="C1512" s="208" t="s">
        <v>147</v>
      </c>
      <c r="D1512" s="209"/>
      <c r="E1512" s="90">
        <v>0</v>
      </c>
      <c r="F1512" s="90">
        <v>56</v>
      </c>
      <c r="G1512" s="90">
        <v>4</v>
      </c>
      <c r="H1512" s="139">
        <v>15</v>
      </c>
      <c r="I1512" s="139">
        <v>75</v>
      </c>
    </row>
    <row r="1513" spans="2:9" x14ac:dyDescent="0.2">
      <c r="B1513" s="102"/>
      <c r="C1513" s="208" t="s">
        <v>148</v>
      </c>
      <c r="D1513" s="209"/>
      <c r="E1513" s="90">
        <v>0</v>
      </c>
      <c r="F1513" s="90">
        <v>0</v>
      </c>
      <c r="G1513" s="90">
        <v>0</v>
      </c>
      <c r="H1513" s="139">
        <v>0</v>
      </c>
      <c r="I1513" s="139">
        <v>0</v>
      </c>
    </row>
    <row r="1514" spans="2:9" x14ac:dyDescent="0.2">
      <c r="B1514" s="102"/>
      <c r="C1514" s="208" t="s">
        <v>149</v>
      </c>
      <c r="D1514" s="209"/>
      <c r="E1514" s="90">
        <v>0</v>
      </c>
      <c r="F1514" s="90">
        <v>0</v>
      </c>
      <c r="G1514" s="90">
        <v>0</v>
      </c>
      <c r="H1514" s="139">
        <v>0</v>
      </c>
      <c r="I1514" s="139">
        <v>0</v>
      </c>
    </row>
    <row r="1515" spans="2:9" x14ac:dyDescent="0.2">
      <c r="B1515" s="102"/>
      <c r="C1515" s="208" t="s">
        <v>150</v>
      </c>
      <c r="D1515" s="209"/>
      <c r="E1515" s="90">
        <v>0</v>
      </c>
      <c r="F1515" s="90">
        <v>0</v>
      </c>
      <c r="G1515" s="90">
        <v>0</v>
      </c>
      <c r="H1515" s="139">
        <v>0</v>
      </c>
      <c r="I1515" s="139">
        <v>0</v>
      </c>
    </row>
    <row r="1516" spans="2:9" x14ac:dyDescent="0.2">
      <c r="B1516" s="102"/>
      <c r="C1516" s="208" t="s">
        <v>151</v>
      </c>
      <c r="D1516" s="209"/>
      <c r="E1516" s="90">
        <v>0</v>
      </c>
      <c r="F1516" s="90">
        <v>0</v>
      </c>
      <c r="G1516" s="90">
        <v>0</v>
      </c>
      <c r="H1516" s="139">
        <v>0</v>
      </c>
      <c r="I1516" s="139">
        <v>0</v>
      </c>
    </row>
    <row r="1517" spans="2:9" x14ac:dyDescent="0.2">
      <c r="B1517" s="102"/>
      <c r="C1517" s="207" t="s">
        <v>152</v>
      </c>
      <c r="D1517" s="207"/>
      <c r="E1517" s="139">
        <v>0</v>
      </c>
      <c r="F1517" s="139">
        <v>0</v>
      </c>
      <c r="G1517" s="139">
        <v>0</v>
      </c>
      <c r="H1517" s="139">
        <v>0</v>
      </c>
      <c r="I1517" s="139">
        <v>0</v>
      </c>
    </row>
    <row r="1518" spans="2:9" x14ac:dyDescent="0.2">
      <c r="B1518" s="102"/>
      <c r="C1518" s="207" t="s">
        <v>153</v>
      </c>
      <c r="D1518" s="207"/>
      <c r="E1518" s="139">
        <v>0</v>
      </c>
      <c r="F1518" s="139">
        <v>0</v>
      </c>
      <c r="G1518" s="139">
        <v>0</v>
      </c>
      <c r="H1518" s="139">
        <v>0</v>
      </c>
      <c r="I1518" s="139">
        <v>0</v>
      </c>
    </row>
    <row r="1519" spans="2:9" x14ac:dyDescent="0.2">
      <c r="B1519" s="102"/>
      <c r="C1519" s="207" t="s">
        <v>154</v>
      </c>
      <c r="D1519" s="207"/>
      <c r="E1519" s="139">
        <v>0</v>
      </c>
      <c r="F1519" s="139">
        <v>0</v>
      </c>
      <c r="G1519" s="139">
        <v>0</v>
      </c>
      <c r="H1519" s="139">
        <v>0</v>
      </c>
      <c r="I1519" s="139">
        <v>0</v>
      </c>
    </row>
    <row r="1520" spans="2:9" x14ac:dyDescent="0.2">
      <c r="B1520" s="102"/>
      <c r="C1520" s="207" t="s">
        <v>155</v>
      </c>
      <c r="D1520" s="207"/>
      <c r="E1520" s="139">
        <v>0</v>
      </c>
      <c r="F1520" s="139">
        <v>0</v>
      </c>
      <c r="G1520" s="139">
        <v>0</v>
      </c>
      <c r="H1520" s="139">
        <v>0</v>
      </c>
      <c r="I1520" s="139">
        <v>0</v>
      </c>
    </row>
    <row r="1521" spans="2:9" x14ac:dyDescent="0.2">
      <c r="B1521" s="102"/>
      <c r="C1521" s="207" t="s">
        <v>156</v>
      </c>
      <c r="D1521" s="207"/>
      <c r="E1521" s="139">
        <v>0</v>
      </c>
      <c r="F1521" s="139">
        <v>0</v>
      </c>
      <c r="G1521" s="139">
        <v>0</v>
      </c>
      <c r="H1521" s="139">
        <v>0</v>
      </c>
      <c r="I1521" s="139">
        <v>0</v>
      </c>
    </row>
    <row r="1522" spans="2:9" x14ac:dyDescent="0.2">
      <c r="B1522" s="102"/>
      <c r="C1522" s="207" t="s">
        <v>157</v>
      </c>
      <c r="D1522" s="207"/>
      <c r="E1522" s="139">
        <v>0</v>
      </c>
      <c r="F1522" s="139">
        <v>0</v>
      </c>
      <c r="G1522" s="139">
        <v>0</v>
      </c>
      <c r="H1522" s="139">
        <v>0</v>
      </c>
      <c r="I1522" s="139">
        <v>0</v>
      </c>
    </row>
    <row r="1523" spans="2:9" x14ac:dyDescent="0.2">
      <c r="B1523" s="102"/>
      <c r="C1523" s="207" t="s">
        <v>158</v>
      </c>
      <c r="D1523" s="207"/>
      <c r="E1523" s="139">
        <v>0</v>
      </c>
      <c r="F1523" s="139">
        <v>0</v>
      </c>
      <c r="G1523" s="139">
        <v>0</v>
      </c>
      <c r="H1523" s="139">
        <v>0</v>
      </c>
      <c r="I1523" s="139">
        <v>0</v>
      </c>
    </row>
    <row r="1524" spans="2:9" x14ac:dyDescent="0.2">
      <c r="B1524" s="102"/>
      <c r="C1524" s="207" t="s">
        <v>162</v>
      </c>
      <c r="D1524" s="207"/>
      <c r="E1524" s="139">
        <v>0</v>
      </c>
      <c r="F1524" s="139">
        <v>0</v>
      </c>
      <c r="G1524" s="139">
        <v>0</v>
      </c>
      <c r="H1524" s="139">
        <v>0</v>
      </c>
      <c r="I1524" s="139">
        <v>0</v>
      </c>
    </row>
    <row r="1525" spans="2:9" x14ac:dyDescent="0.2">
      <c r="B1525" s="102"/>
      <c r="C1525" s="207" t="s">
        <v>163</v>
      </c>
      <c r="D1525" s="207"/>
      <c r="E1525" s="139">
        <v>0</v>
      </c>
      <c r="F1525" s="139">
        <v>0</v>
      </c>
      <c r="G1525" s="139">
        <v>0</v>
      </c>
      <c r="H1525" s="139">
        <v>0</v>
      </c>
      <c r="I1525" s="139">
        <v>0</v>
      </c>
    </row>
    <row r="1526" spans="2:9" x14ac:dyDescent="0.2">
      <c r="B1526" s="184" t="s">
        <v>164</v>
      </c>
      <c r="C1526" s="185"/>
      <c r="D1526" s="185"/>
      <c r="E1526" s="185"/>
      <c r="F1526" s="185"/>
      <c r="G1526" s="185"/>
      <c r="H1526" s="185"/>
      <c r="I1526" s="185"/>
    </row>
    <row r="1527" spans="2:9" x14ac:dyDescent="0.2">
      <c r="B1527" s="186" t="s">
        <v>165</v>
      </c>
      <c r="C1527" s="187"/>
      <c r="D1527" s="187"/>
      <c r="E1527" s="187"/>
      <c r="F1527" s="187"/>
      <c r="G1527" s="187"/>
      <c r="H1527" s="187"/>
      <c r="I1527" s="187"/>
    </row>
    <row r="1528" spans="2:9" x14ac:dyDescent="0.2">
      <c r="C1528" s="188" t="s">
        <v>166</v>
      </c>
      <c r="D1528" s="188"/>
      <c r="E1528" s="188"/>
      <c r="F1528" s="188"/>
      <c r="G1528" s="188"/>
      <c r="H1528" s="188"/>
      <c r="I1528" s="188"/>
    </row>
    <row r="1529" spans="2:9" x14ac:dyDescent="0.2">
      <c r="C1529" s="189" t="s">
        <v>570</v>
      </c>
      <c r="D1529" s="190"/>
      <c r="E1529" s="190"/>
      <c r="F1529" s="190"/>
      <c r="G1529" s="190"/>
      <c r="H1529" s="190"/>
      <c r="I1529" s="191"/>
    </row>
    <row r="1530" spans="2:9" x14ac:dyDescent="0.2">
      <c r="C1530" s="192"/>
      <c r="D1530" s="193"/>
      <c r="E1530" s="193"/>
      <c r="F1530" s="193"/>
      <c r="G1530" s="193"/>
      <c r="H1530" s="193"/>
      <c r="I1530" s="194"/>
    </row>
    <row r="1531" spans="2:9" x14ac:dyDescent="0.2">
      <c r="C1531" s="192"/>
      <c r="D1531" s="193"/>
      <c r="E1531" s="193"/>
      <c r="F1531" s="193"/>
      <c r="G1531" s="193"/>
      <c r="H1531" s="193"/>
      <c r="I1531" s="194"/>
    </row>
    <row r="1532" spans="2:9" x14ac:dyDescent="0.2">
      <c r="C1532" s="192"/>
      <c r="D1532" s="193"/>
      <c r="E1532" s="193"/>
      <c r="F1532" s="193"/>
      <c r="G1532" s="193"/>
      <c r="H1532" s="193"/>
      <c r="I1532" s="194"/>
    </row>
    <row r="1533" spans="2:9" x14ac:dyDescent="0.2">
      <c r="C1533" s="195"/>
      <c r="D1533" s="196"/>
      <c r="E1533" s="196"/>
      <c r="F1533" s="196"/>
      <c r="G1533" s="196"/>
      <c r="H1533" s="196"/>
      <c r="I1533" s="197"/>
    </row>
    <row r="1535" spans="2:9" x14ac:dyDescent="0.2">
      <c r="C1535" s="188" t="s">
        <v>168</v>
      </c>
      <c r="D1535" s="188"/>
      <c r="E1535" s="188"/>
      <c r="F1535" s="188"/>
      <c r="G1535" s="188"/>
      <c r="H1535" s="188"/>
      <c r="I1535" s="188"/>
    </row>
    <row r="1536" spans="2:9" x14ac:dyDescent="0.2">
      <c r="C1536" s="198" t="s">
        <v>574</v>
      </c>
      <c r="D1536" s="199"/>
      <c r="E1536" s="199"/>
      <c r="F1536" s="199"/>
      <c r="G1536" s="199"/>
      <c r="H1536" s="199"/>
      <c r="I1536" s="200"/>
    </row>
    <row r="1537" spans="3:9" x14ac:dyDescent="0.2">
      <c r="C1537" s="201"/>
      <c r="D1537" s="202"/>
      <c r="E1537" s="202"/>
      <c r="F1537" s="202"/>
      <c r="G1537" s="202"/>
      <c r="H1537" s="202"/>
      <c r="I1537" s="203"/>
    </row>
    <row r="1538" spans="3:9" x14ac:dyDescent="0.2">
      <c r="C1538" s="201"/>
      <c r="D1538" s="202"/>
      <c r="E1538" s="202"/>
      <c r="F1538" s="202"/>
      <c r="G1538" s="202"/>
      <c r="H1538" s="202"/>
      <c r="I1538" s="203"/>
    </row>
    <row r="1539" spans="3:9" x14ac:dyDescent="0.2">
      <c r="C1539" s="201"/>
      <c r="D1539" s="202"/>
      <c r="E1539" s="202"/>
      <c r="F1539" s="202"/>
      <c r="G1539" s="202"/>
      <c r="H1539" s="202"/>
      <c r="I1539" s="203"/>
    </row>
    <row r="1540" spans="3:9" x14ac:dyDescent="0.2">
      <c r="C1540" s="204"/>
      <c r="D1540" s="205"/>
      <c r="E1540" s="205"/>
      <c r="F1540" s="205"/>
      <c r="G1540" s="205"/>
      <c r="H1540" s="205"/>
      <c r="I1540" s="206"/>
    </row>
    <row r="1542" spans="3:9" x14ac:dyDescent="0.2">
      <c r="C1542" s="188" t="s">
        <v>170</v>
      </c>
      <c r="D1542" s="188"/>
      <c r="E1542" s="188"/>
      <c r="F1542" s="188"/>
      <c r="G1542" s="188"/>
      <c r="H1542" s="188"/>
      <c r="I1542" s="188"/>
    </row>
    <row r="1543" spans="3:9" x14ac:dyDescent="0.2">
      <c r="C1543" s="188" t="s">
        <v>171</v>
      </c>
      <c r="D1543" s="188"/>
      <c r="E1543" s="188"/>
      <c r="F1543" s="188"/>
      <c r="G1543" s="188"/>
      <c r="H1543" s="188"/>
      <c r="I1543" s="188"/>
    </row>
    <row r="1544" spans="3:9" x14ac:dyDescent="0.2">
      <c r="C1544" s="198" t="s">
        <v>575</v>
      </c>
      <c r="D1544" s="199"/>
      <c r="E1544" s="199"/>
      <c r="F1544" s="199"/>
      <c r="G1544" s="199"/>
      <c r="H1544" s="199"/>
      <c r="I1544" s="200"/>
    </row>
    <row r="1545" spans="3:9" x14ac:dyDescent="0.2">
      <c r="C1545" s="201"/>
      <c r="D1545" s="202"/>
      <c r="E1545" s="202"/>
      <c r="F1545" s="202"/>
      <c r="G1545" s="202"/>
      <c r="H1545" s="202"/>
      <c r="I1545" s="203"/>
    </row>
    <row r="1546" spans="3:9" x14ac:dyDescent="0.2">
      <c r="C1546" s="201"/>
      <c r="D1546" s="202"/>
      <c r="E1546" s="202"/>
      <c r="F1546" s="202"/>
      <c r="G1546" s="202"/>
      <c r="H1546" s="202"/>
      <c r="I1546" s="203"/>
    </row>
    <row r="1547" spans="3:9" x14ac:dyDescent="0.2">
      <c r="C1547" s="201"/>
      <c r="D1547" s="202"/>
      <c r="E1547" s="202"/>
      <c r="F1547" s="202"/>
      <c r="G1547" s="202"/>
      <c r="H1547" s="202"/>
      <c r="I1547" s="203"/>
    </row>
    <row r="1548" spans="3:9" x14ac:dyDescent="0.2">
      <c r="C1548" s="204"/>
      <c r="D1548" s="205"/>
      <c r="E1548" s="205"/>
      <c r="F1548" s="205"/>
      <c r="G1548" s="205"/>
      <c r="H1548" s="205"/>
      <c r="I1548" s="206"/>
    </row>
    <row r="1550" spans="3:9" x14ac:dyDescent="0.2">
      <c r="C1550" s="188" t="s">
        <v>172</v>
      </c>
      <c r="D1550" s="188"/>
      <c r="E1550" s="188"/>
      <c r="F1550" s="188"/>
      <c r="G1550" s="188"/>
      <c r="H1550" s="188"/>
      <c r="I1550" s="188"/>
    </row>
    <row r="1551" spans="3:9" x14ac:dyDescent="0.2">
      <c r="C1551" s="198" t="s">
        <v>576</v>
      </c>
      <c r="D1551" s="317"/>
      <c r="E1551" s="317"/>
      <c r="F1551" s="317"/>
      <c r="G1551" s="317"/>
      <c r="H1551" s="317"/>
      <c r="I1551" s="318"/>
    </row>
    <row r="1552" spans="3:9" x14ac:dyDescent="0.2">
      <c r="C1552" s="319"/>
      <c r="D1552" s="320"/>
      <c r="E1552" s="320"/>
      <c r="F1552" s="320"/>
      <c r="G1552" s="320"/>
      <c r="H1552" s="320"/>
      <c r="I1552" s="321"/>
    </row>
    <row r="1553" spans="2:9" x14ac:dyDescent="0.2">
      <c r="C1553" s="319"/>
      <c r="D1553" s="320"/>
      <c r="E1553" s="320"/>
      <c r="F1553" s="320"/>
      <c r="G1553" s="320"/>
      <c r="H1553" s="320"/>
      <c r="I1553" s="321"/>
    </row>
    <row r="1554" spans="2:9" x14ac:dyDescent="0.2">
      <c r="C1554" s="319"/>
      <c r="D1554" s="320"/>
      <c r="E1554" s="320"/>
      <c r="F1554" s="320"/>
      <c r="G1554" s="320"/>
      <c r="H1554" s="320"/>
      <c r="I1554" s="321"/>
    </row>
    <row r="1555" spans="2:9" x14ac:dyDescent="0.2">
      <c r="C1555" s="322"/>
      <c r="D1555" s="323"/>
      <c r="E1555" s="323"/>
      <c r="F1555" s="323"/>
      <c r="G1555" s="323"/>
      <c r="H1555" s="323"/>
      <c r="I1555" s="324"/>
    </row>
    <row r="1556" spans="2:9" x14ac:dyDescent="0.2">
      <c r="C1556" s="113"/>
      <c r="D1556" s="113"/>
      <c r="E1556" s="113"/>
      <c r="F1556" s="113"/>
      <c r="G1556" s="113"/>
      <c r="H1556" s="113"/>
      <c r="I1556" s="113"/>
    </row>
    <row r="1557" spans="2:9" x14ac:dyDescent="0.2">
      <c r="C1557" s="188" t="s">
        <v>173</v>
      </c>
      <c r="D1557" s="188"/>
      <c r="E1557" s="188"/>
      <c r="F1557" s="188"/>
      <c r="G1557" s="188"/>
      <c r="H1557" s="188"/>
      <c r="I1557" s="188"/>
    </row>
    <row r="1558" spans="2:9" x14ac:dyDescent="0.2">
      <c r="C1558" s="183" t="s">
        <v>577</v>
      </c>
      <c r="D1558" s="183"/>
      <c r="E1558" s="183"/>
      <c r="F1558" s="183"/>
      <c r="G1558" s="183"/>
      <c r="H1558" s="183"/>
      <c r="I1558" s="183"/>
    </row>
    <row r="1559" spans="2:9" x14ac:dyDescent="0.2">
      <c r="C1559" s="183"/>
      <c r="D1559" s="183"/>
      <c r="E1559" s="183"/>
      <c r="F1559" s="183"/>
      <c r="G1559" s="183"/>
      <c r="H1559" s="183"/>
      <c r="I1559" s="183"/>
    </row>
    <row r="1560" spans="2:9" x14ac:dyDescent="0.2">
      <c r="C1560" s="183"/>
      <c r="D1560" s="183"/>
      <c r="E1560" s="183"/>
      <c r="F1560" s="183"/>
      <c r="G1560" s="183"/>
      <c r="H1560" s="183"/>
      <c r="I1560" s="183"/>
    </row>
    <row r="1561" spans="2:9" x14ac:dyDescent="0.2">
      <c r="C1561" s="183"/>
      <c r="D1561" s="183"/>
      <c r="E1561" s="183"/>
      <c r="F1561" s="183"/>
      <c r="G1561" s="183"/>
      <c r="H1561" s="183"/>
      <c r="I1561" s="183"/>
    </row>
    <row r="1562" spans="2:9" x14ac:dyDescent="0.2">
      <c r="C1562" s="183"/>
      <c r="D1562" s="183"/>
      <c r="E1562" s="183"/>
      <c r="F1562" s="183"/>
      <c r="G1562" s="183"/>
      <c r="H1562" s="183"/>
      <c r="I1562" s="183"/>
    </row>
    <row r="1564" spans="2:9" x14ac:dyDescent="0.2">
      <c r="B1564" s="268" t="s">
        <v>0</v>
      </c>
      <c r="C1564" s="268"/>
      <c r="D1564" s="268"/>
      <c r="E1564" s="269" t="s">
        <v>269</v>
      </c>
      <c r="F1564" s="270"/>
      <c r="G1564" s="270"/>
      <c r="H1564" s="270"/>
      <c r="I1564" s="271"/>
    </row>
    <row r="1565" spans="2:9" x14ac:dyDescent="0.2">
      <c r="B1565" s="268" t="s">
        <v>1</v>
      </c>
      <c r="C1565" s="268"/>
      <c r="D1565" s="268"/>
      <c r="E1565" s="272" t="s">
        <v>256</v>
      </c>
      <c r="F1565" s="272"/>
      <c r="G1565" s="272"/>
      <c r="H1565" s="272"/>
      <c r="I1565" s="272"/>
    </row>
    <row r="1566" spans="2:9" ht="25.5" x14ac:dyDescent="0.2">
      <c r="B1566" s="275"/>
      <c r="C1566" s="275"/>
      <c r="D1566" s="275"/>
      <c r="E1566" s="88" t="s">
        <v>2</v>
      </c>
      <c r="F1566" s="88" t="s">
        <v>2</v>
      </c>
      <c r="G1566" s="88" t="s">
        <v>2</v>
      </c>
      <c r="H1566" s="88" t="s">
        <v>2</v>
      </c>
      <c r="I1566" s="88" t="s">
        <v>2</v>
      </c>
    </row>
    <row r="1567" spans="2:9" ht="15" x14ac:dyDescent="0.2">
      <c r="B1567" s="275"/>
      <c r="C1567" s="275"/>
      <c r="D1567" s="275"/>
      <c r="E1567" s="88" t="s">
        <v>516</v>
      </c>
      <c r="F1567" s="88" t="s">
        <v>517</v>
      </c>
      <c r="G1567" s="88" t="s">
        <v>3</v>
      </c>
      <c r="H1567" s="88" t="s">
        <v>518</v>
      </c>
      <c r="I1567" s="88" t="s">
        <v>4</v>
      </c>
    </row>
    <row r="1568" spans="2:9" ht="25.5" x14ac:dyDescent="0.2">
      <c r="B1568" s="275"/>
      <c r="C1568" s="275"/>
      <c r="D1568" s="275"/>
      <c r="E1568" s="88" t="s">
        <v>5</v>
      </c>
      <c r="F1568" s="88" t="s">
        <v>6</v>
      </c>
      <c r="G1568" s="88" t="s">
        <v>7</v>
      </c>
      <c r="H1568" s="88" t="s">
        <v>8</v>
      </c>
      <c r="I1568" s="88" t="s">
        <v>9</v>
      </c>
    </row>
    <row r="1569" spans="2:9" x14ac:dyDescent="0.2">
      <c r="B1569" s="276" t="s">
        <v>10</v>
      </c>
      <c r="C1569" s="276"/>
      <c r="D1569" s="276"/>
      <c r="E1569" s="89">
        <v>43402</v>
      </c>
      <c r="F1569" s="89">
        <v>43493</v>
      </c>
      <c r="G1569" s="89">
        <v>43584</v>
      </c>
      <c r="H1569" s="89">
        <v>43675</v>
      </c>
      <c r="I1569" s="89">
        <v>43675</v>
      </c>
    </row>
    <row r="1570" spans="2:9" x14ac:dyDescent="0.2">
      <c r="B1570" s="184" t="s">
        <v>11</v>
      </c>
      <c r="C1570" s="185"/>
      <c r="D1570" s="185"/>
      <c r="E1570" s="185"/>
      <c r="F1570" s="185"/>
      <c r="G1570" s="185"/>
      <c r="H1570" s="185"/>
      <c r="I1570" s="185"/>
    </row>
    <row r="1571" spans="2:9" x14ac:dyDescent="0.2">
      <c r="B1571" s="232" t="s">
        <v>12</v>
      </c>
      <c r="C1571" s="232"/>
      <c r="D1571" s="232"/>
      <c r="E1571" s="232"/>
      <c r="F1571" s="232"/>
      <c r="G1571" s="232"/>
      <c r="H1571" s="232"/>
      <c r="I1571" s="232"/>
    </row>
    <row r="1572" spans="2:9" x14ac:dyDescent="0.2">
      <c r="B1572" s="1"/>
      <c r="C1572" s="277" t="s">
        <v>13</v>
      </c>
      <c r="D1572" s="277"/>
      <c r="E1572" s="141">
        <v>943</v>
      </c>
      <c r="F1572" s="141">
        <v>4810</v>
      </c>
      <c r="G1572" s="141">
        <v>5762</v>
      </c>
      <c r="H1572" s="141">
        <v>3015</v>
      </c>
      <c r="I1572" s="141">
        <f>SUM(E1572:H1572)</f>
        <v>14530</v>
      </c>
    </row>
    <row r="1573" spans="2:9" x14ac:dyDescent="0.2">
      <c r="B1573" s="1"/>
      <c r="C1573" s="277" t="s">
        <v>14</v>
      </c>
      <c r="D1573" s="277"/>
      <c r="E1573" s="141">
        <v>769</v>
      </c>
      <c r="F1573" s="141">
        <v>1939</v>
      </c>
      <c r="G1573" s="141">
        <v>1312</v>
      </c>
      <c r="H1573" s="141">
        <v>773</v>
      </c>
      <c r="I1573" s="141">
        <v>4793</v>
      </c>
    </row>
    <row r="1574" spans="2:9" x14ac:dyDescent="0.2">
      <c r="B1574" s="1"/>
      <c r="C1574" s="255" t="s">
        <v>15</v>
      </c>
      <c r="D1574" s="255"/>
      <c r="E1574" s="90">
        <v>0</v>
      </c>
      <c r="F1574" s="90">
        <v>169</v>
      </c>
      <c r="G1574" s="90">
        <v>200</v>
      </c>
      <c r="H1574" s="90">
        <v>384</v>
      </c>
      <c r="I1574" s="90"/>
    </row>
    <row r="1575" spans="2:9" x14ac:dyDescent="0.2">
      <c r="B1575" s="1"/>
      <c r="C1575" s="251" t="s">
        <v>16</v>
      </c>
      <c r="D1575" s="252"/>
      <c r="E1575" s="90">
        <v>0</v>
      </c>
      <c r="F1575" s="90">
        <v>0</v>
      </c>
      <c r="G1575" s="90">
        <v>0</v>
      </c>
      <c r="H1575" s="90">
        <v>0</v>
      </c>
      <c r="I1575" s="90">
        <v>0</v>
      </c>
    </row>
    <row r="1576" spans="2:9" x14ac:dyDescent="0.2">
      <c r="B1576" s="1"/>
      <c r="C1576" s="253" t="s">
        <v>17</v>
      </c>
      <c r="D1576" s="254"/>
      <c r="E1576" s="90">
        <v>468</v>
      </c>
      <c r="F1576" s="90">
        <v>1448</v>
      </c>
      <c r="G1576" s="90">
        <v>235</v>
      </c>
      <c r="H1576" s="90">
        <v>704</v>
      </c>
      <c r="I1576" s="90">
        <v>2855</v>
      </c>
    </row>
    <row r="1577" spans="2:9" x14ac:dyDescent="0.2">
      <c r="B1577" s="1"/>
      <c r="C1577" s="253" t="s">
        <v>18</v>
      </c>
      <c r="D1577" s="254"/>
      <c r="E1577" s="90">
        <v>301</v>
      </c>
      <c r="F1577" s="90">
        <v>523</v>
      </c>
      <c r="G1577" s="90">
        <v>1277</v>
      </c>
      <c r="H1577" s="90">
        <v>453</v>
      </c>
      <c r="I1577" s="90">
        <v>1938</v>
      </c>
    </row>
    <row r="1578" spans="2:9" x14ac:dyDescent="0.2">
      <c r="B1578" s="232" t="s">
        <v>519</v>
      </c>
      <c r="C1578" s="232"/>
      <c r="D1578" s="232"/>
      <c r="E1578" s="232"/>
      <c r="F1578" s="232"/>
      <c r="G1578" s="232"/>
      <c r="H1578" s="232"/>
      <c r="I1578" s="232"/>
    </row>
    <row r="1579" spans="2:9" x14ac:dyDescent="0.2">
      <c r="B1579" s="8"/>
      <c r="C1579" s="214" t="s">
        <v>19</v>
      </c>
      <c r="D1579" s="214"/>
      <c r="E1579" s="90">
        <v>226</v>
      </c>
      <c r="F1579" s="90">
        <v>359</v>
      </c>
      <c r="G1579" s="90">
        <v>801</v>
      </c>
      <c r="H1579" s="90">
        <v>314</v>
      </c>
      <c r="I1579" s="90">
        <v>1305</v>
      </c>
    </row>
    <row r="1580" spans="2:9" x14ac:dyDescent="0.2">
      <c r="B1580" s="8"/>
      <c r="C1580" s="214" t="s">
        <v>20</v>
      </c>
      <c r="D1580" s="214"/>
      <c r="E1580" s="90">
        <v>62</v>
      </c>
      <c r="F1580" s="90">
        <v>127</v>
      </c>
      <c r="G1580" s="90">
        <v>271</v>
      </c>
      <c r="H1580" s="90">
        <v>128</v>
      </c>
      <c r="I1580" s="90">
        <v>396</v>
      </c>
    </row>
    <row r="1581" spans="2:9" x14ac:dyDescent="0.2">
      <c r="B1581" s="8"/>
      <c r="C1581" s="214" t="s">
        <v>21</v>
      </c>
      <c r="D1581" s="214"/>
      <c r="E1581" s="90">
        <v>13</v>
      </c>
      <c r="F1581" s="90">
        <v>36</v>
      </c>
      <c r="G1581" s="90">
        <v>162</v>
      </c>
      <c r="H1581" s="90">
        <v>9</v>
      </c>
      <c r="I1581" s="90">
        <v>193</v>
      </c>
    </row>
    <row r="1582" spans="2:9" x14ac:dyDescent="0.2">
      <c r="B1582" s="8"/>
      <c r="C1582" s="214" t="s">
        <v>22</v>
      </c>
      <c r="D1582" s="214"/>
      <c r="E1582" s="90">
        <v>0</v>
      </c>
      <c r="F1582" s="90">
        <v>0</v>
      </c>
      <c r="G1582" s="90">
        <v>2</v>
      </c>
      <c r="H1582" s="90">
        <v>0</v>
      </c>
      <c r="I1582" s="90">
        <v>2</v>
      </c>
    </row>
    <row r="1583" spans="2:9" x14ac:dyDescent="0.2">
      <c r="B1583" s="8"/>
      <c r="C1583" s="214" t="s">
        <v>23</v>
      </c>
      <c r="D1583" s="214"/>
      <c r="E1583" s="90">
        <v>0</v>
      </c>
      <c r="F1583" s="90">
        <v>1</v>
      </c>
      <c r="G1583" s="90">
        <v>14</v>
      </c>
      <c r="H1583" s="90">
        <v>2</v>
      </c>
      <c r="I1583" s="90">
        <v>15</v>
      </c>
    </row>
    <row r="1584" spans="2:9" x14ac:dyDescent="0.2">
      <c r="B1584" s="8"/>
      <c r="C1584" s="214" t="s">
        <v>24</v>
      </c>
      <c r="D1584" s="214"/>
      <c r="E1584" s="90">
        <v>0</v>
      </c>
      <c r="F1584" s="90">
        <v>0</v>
      </c>
      <c r="G1584" s="90">
        <v>27</v>
      </c>
      <c r="H1584" s="90">
        <v>0</v>
      </c>
      <c r="I1584" s="90">
        <v>27</v>
      </c>
    </row>
    <row r="1585" spans="2:9" x14ac:dyDescent="0.2">
      <c r="B1585" s="232" t="s">
        <v>520</v>
      </c>
      <c r="C1585" s="232"/>
      <c r="D1585" s="232"/>
      <c r="E1585" s="232"/>
      <c r="F1585" s="232"/>
      <c r="G1585" s="232"/>
      <c r="H1585" s="232"/>
      <c r="I1585" s="232"/>
    </row>
    <row r="1586" spans="2:9" x14ac:dyDescent="0.2">
      <c r="B1586" s="8"/>
      <c r="C1586" s="214" t="s">
        <v>180</v>
      </c>
      <c r="D1586" s="214"/>
      <c r="E1586" s="90">
        <v>1</v>
      </c>
      <c r="F1586" s="90">
        <v>11</v>
      </c>
      <c r="G1586" s="90">
        <v>71</v>
      </c>
      <c r="H1586" s="90">
        <v>35</v>
      </c>
      <c r="I1586" s="90">
        <v>88</v>
      </c>
    </row>
    <row r="1587" spans="2:9" x14ac:dyDescent="0.2">
      <c r="B1587" s="8"/>
      <c r="C1587" s="214" t="s">
        <v>26</v>
      </c>
      <c r="D1587" s="214"/>
      <c r="E1587" s="90">
        <v>43</v>
      </c>
      <c r="F1587" s="90">
        <v>31</v>
      </c>
      <c r="G1587" s="90">
        <v>116</v>
      </c>
      <c r="H1587" s="90">
        <v>36</v>
      </c>
      <c r="I1587" s="90">
        <v>189</v>
      </c>
    </row>
    <row r="1588" spans="2:9" x14ac:dyDescent="0.2">
      <c r="B1588" s="8"/>
      <c r="C1588" s="214" t="s">
        <v>181</v>
      </c>
      <c r="D1588" s="214"/>
      <c r="E1588" s="90">
        <v>10</v>
      </c>
      <c r="F1588" s="90">
        <v>58</v>
      </c>
      <c r="G1588" s="90">
        <v>128</v>
      </c>
      <c r="H1588" s="90">
        <v>70</v>
      </c>
      <c r="I1588" s="90">
        <v>185</v>
      </c>
    </row>
    <row r="1589" spans="2:9" x14ac:dyDescent="0.2">
      <c r="B1589" s="8"/>
      <c r="C1589" s="214" t="s">
        <v>28</v>
      </c>
      <c r="D1589" s="214"/>
      <c r="E1589" s="90">
        <v>0</v>
      </c>
      <c r="F1589" s="90">
        <v>2</v>
      </c>
      <c r="G1589" s="90">
        <v>18</v>
      </c>
      <c r="H1589" s="90">
        <v>16</v>
      </c>
      <c r="I1589" s="90">
        <v>23</v>
      </c>
    </row>
    <row r="1590" spans="2:9" x14ac:dyDescent="0.2">
      <c r="B1590" s="91"/>
      <c r="C1590" s="224" t="s">
        <v>29</v>
      </c>
      <c r="D1590" s="224"/>
      <c r="E1590" s="90">
        <v>128</v>
      </c>
      <c r="F1590" s="90">
        <v>207</v>
      </c>
      <c r="G1590" s="90">
        <v>411</v>
      </c>
      <c r="H1590" s="90">
        <v>156</v>
      </c>
      <c r="I1590" s="90">
        <v>659</v>
      </c>
    </row>
    <row r="1591" spans="2:9" x14ac:dyDescent="0.2">
      <c r="B1591" s="8"/>
      <c r="C1591" s="214" t="s">
        <v>30</v>
      </c>
      <c r="D1591" s="214"/>
      <c r="E1591" s="90">
        <v>112</v>
      </c>
      <c r="F1591" s="90">
        <v>205</v>
      </c>
      <c r="G1591" s="90">
        <v>485</v>
      </c>
      <c r="H1591" s="90">
        <v>161</v>
      </c>
      <c r="I1591" s="90">
        <v>712</v>
      </c>
    </row>
    <row r="1592" spans="2:9" x14ac:dyDescent="0.2">
      <c r="B1592" s="8"/>
      <c r="C1592" s="214" t="s">
        <v>31</v>
      </c>
      <c r="D1592" s="214"/>
      <c r="E1592" s="90">
        <v>5</v>
      </c>
      <c r="F1592" s="90">
        <v>6</v>
      </c>
      <c r="G1592" s="90">
        <v>27</v>
      </c>
      <c r="H1592" s="90">
        <v>15</v>
      </c>
      <c r="I1592" s="90">
        <v>38</v>
      </c>
    </row>
    <row r="1593" spans="2:9" x14ac:dyDescent="0.2">
      <c r="B1593" s="8"/>
      <c r="C1593" s="214" t="s">
        <v>23</v>
      </c>
      <c r="D1593" s="214"/>
      <c r="E1593" s="90">
        <v>0</v>
      </c>
      <c r="F1593" s="90">
        <v>0</v>
      </c>
      <c r="G1593" s="90">
        <v>1</v>
      </c>
      <c r="H1593" s="90">
        <v>0</v>
      </c>
      <c r="I1593" s="90">
        <v>1</v>
      </c>
    </row>
    <row r="1594" spans="2:9" x14ac:dyDescent="0.2">
      <c r="B1594" s="8"/>
      <c r="C1594" s="214" t="s">
        <v>32</v>
      </c>
      <c r="D1594" s="214"/>
      <c r="E1594" s="90">
        <v>2</v>
      </c>
      <c r="F1594" s="90">
        <v>3</v>
      </c>
      <c r="G1594" s="90">
        <v>38</v>
      </c>
      <c r="H1594" s="90">
        <v>4</v>
      </c>
      <c r="I1594" s="90">
        <v>43</v>
      </c>
    </row>
    <row r="1595" spans="2:9" x14ac:dyDescent="0.2">
      <c r="B1595" s="232" t="s">
        <v>521</v>
      </c>
      <c r="C1595" s="232"/>
      <c r="D1595" s="232"/>
      <c r="E1595" s="232"/>
      <c r="F1595" s="232"/>
      <c r="G1595" s="232"/>
      <c r="H1595" s="232"/>
      <c r="I1595" s="232"/>
    </row>
    <row r="1596" spans="2:9" x14ac:dyDescent="0.2">
      <c r="B1596" s="92"/>
      <c r="C1596" s="249" t="s">
        <v>34</v>
      </c>
      <c r="D1596" s="250"/>
      <c r="E1596" s="93"/>
      <c r="F1596" s="93"/>
      <c r="G1596" s="94"/>
      <c r="H1596" s="93"/>
      <c r="I1596" s="93"/>
    </row>
    <row r="1597" spans="2:9" x14ac:dyDescent="0.2">
      <c r="B1597" s="8"/>
      <c r="C1597" s="214" t="s">
        <v>35</v>
      </c>
      <c r="D1597" s="214"/>
      <c r="E1597" s="90">
        <v>0</v>
      </c>
      <c r="F1597" s="90">
        <v>2</v>
      </c>
      <c r="G1597" s="90">
        <v>16</v>
      </c>
      <c r="H1597" s="90">
        <v>4</v>
      </c>
      <c r="I1597" s="90">
        <v>18</v>
      </c>
    </row>
    <row r="1598" spans="2:9" x14ac:dyDescent="0.2">
      <c r="B1598" s="8"/>
      <c r="C1598" s="214" t="s">
        <v>36</v>
      </c>
      <c r="D1598" s="214"/>
      <c r="E1598" s="90">
        <v>19</v>
      </c>
      <c r="F1598" s="90">
        <v>9</v>
      </c>
      <c r="G1598" s="90">
        <v>39</v>
      </c>
      <c r="H1598" s="90">
        <v>13</v>
      </c>
      <c r="I1598" s="90">
        <v>76</v>
      </c>
    </row>
    <row r="1599" spans="2:9" x14ac:dyDescent="0.2">
      <c r="B1599" s="8"/>
      <c r="C1599" s="214" t="s">
        <v>37</v>
      </c>
      <c r="D1599" s="214"/>
      <c r="E1599" s="90">
        <v>96</v>
      </c>
      <c r="F1599" s="90">
        <v>198</v>
      </c>
      <c r="G1599" s="90">
        <v>337</v>
      </c>
      <c r="H1599" s="90">
        <v>145</v>
      </c>
      <c r="I1599" s="90">
        <v>546</v>
      </c>
    </row>
    <row r="1600" spans="2:9" x14ac:dyDescent="0.2">
      <c r="B1600" s="8"/>
      <c r="C1600" s="214" t="s">
        <v>38</v>
      </c>
      <c r="D1600" s="214"/>
      <c r="E1600" s="90">
        <v>0</v>
      </c>
      <c r="F1600" s="90">
        <v>1</v>
      </c>
      <c r="G1600" s="90">
        <v>35</v>
      </c>
      <c r="H1600" s="90">
        <v>3</v>
      </c>
      <c r="I1600" s="90">
        <v>35</v>
      </c>
    </row>
    <row r="1601" spans="2:9" x14ac:dyDescent="0.2">
      <c r="B1601" s="8"/>
      <c r="C1601" s="214" t="s">
        <v>39</v>
      </c>
      <c r="D1601" s="214"/>
      <c r="E1601" s="90">
        <v>1</v>
      </c>
      <c r="F1601" s="90">
        <v>2</v>
      </c>
      <c r="G1601" s="90">
        <v>4</v>
      </c>
      <c r="H1601" s="90">
        <v>0</v>
      </c>
      <c r="I1601" s="90">
        <v>6</v>
      </c>
    </row>
    <row r="1602" spans="2:9" x14ac:dyDescent="0.2">
      <c r="B1602" s="8"/>
      <c r="C1602" s="214" t="s">
        <v>40</v>
      </c>
      <c r="D1602" s="214"/>
      <c r="E1602" s="90">
        <v>0</v>
      </c>
      <c r="F1602" s="90">
        <v>2</v>
      </c>
      <c r="G1602" s="90">
        <v>7</v>
      </c>
      <c r="H1602" s="90">
        <v>6</v>
      </c>
      <c r="I1602" s="90">
        <v>8</v>
      </c>
    </row>
    <row r="1603" spans="2:9" x14ac:dyDescent="0.2">
      <c r="B1603" s="8"/>
      <c r="C1603" s="214" t="s">
        <v>23</v>
      </c>
      <c r="D1603" s="214"/>
      <c r="E1603" s="90">
        <v>0</v>
      </c>
      <c r="F1603" s="90">
        <v>0</v>
      </c>
      <c r="G1603" s="90">
        <v>7</v>
      </c>
      <c r="H1603" s="90">
        <v>0</v>
      </c>
      <c r="I1603" s="90">
        <v>7</v>
      </c>
    </row>
    <row r="1604" spans="2:9" x14ac:dyDescent="0.2">
      <c r="B1604" s="8"/>
      <c r="C1604" s="214" t="s">
        <v>41</v>
      </c>
      <c r="D1604" s="214"/>
      <c r="E1604" s="90">
        <v>0</v>
      </c>
      <c r="F1604" s="90">
        <v>0</v>
      </c>
      <c r="G1604" s="90">
        <v>5</v>
      </c>
      <c r="H1604" s="90">
        <v>2</v>
      </c>
      <c r="I1604" s="90">
        <v>5</v>
      </c>
    </row>
    <row r="1605" spans="2:9" x14ac:dyDescent="0.2">
      <c r="B1605" s="92"/>
      <c r="C1605" s="249" t="s">
        <v>42</v>
      </c>
      <c r="D1605" s="250"/>
      <c r="E1605" s="93"/>
      <c r="F1605" s="93"/>
      <c r="G1605" s="94"/>
      <c r="H1605" s="90"/>
      <c r="I1605" s="90"/>
    </row>
    <row r="1606" spans="2:9" x14ac:dyDescent="0.2">
      <c r="B1606" s="8"/>
      <c r="C1606" s="214" t="s">
        <v>182</v>
      </c>
      <c r="D1606" s="214"/>
      <c r="E1606" s="90">
        <v>10</v>
      </c>
      <c r="F1606" s="90">
        <v>58</v>
      </c>
      <c r="G1606" s="90">
        <v>121</v>
      </c>
      <c r="H1606" s="90">
        <v>58</v>
      </c>
      <c r="I1606" s="90">
        <v>185</v>
      </c>
    </row>
    <row r="1607" spans="2:9" x14ac:dyDescent="0.2">
      <c r="B1607" s="8"/>
      <c r="C1607" s="214" t="s">
        <v>44</v>
      </c>
      <c r="D1607" s="214"/>
      <c r="E1607" s="90">
        <v>6</v>
      </c>
      <c r="F1607" s="90">
        <v>4</v>
      </c>
      <c r="G1607" s="90">
        <v>27</v>
      </c>
      <c r="H1607" s="90">
        <v>7</v>
      </c>
      <c r="I1607" s="90">
        <v>37</v>
      </c>
    </row>
    <row r="1608" spans="2:9" x14ac:dyDescent="0.2">
      <c r="B1608" s="8"/>
      <c r="C1608" s="214" t="s">
        <v>45</v>
      </c>
      <c r="D1608" s="214"/>
      <c r="E1608" s="90">
        <v>0</v>
      </c>
      <c r="F1608" s="90">
        <v>1</v>
      </c>
      <c r="G1608" s="90">
        <v>3</v>
      </c>
      <c r="H1608" s="90">
        <v>3</v>
      </c>
      <c r="I1608" s="90">
        <v>4</v>
      </c>
    </row>
    <row r="1609" spans="2:9" x14ac:dyDescent="0.2">
      <c r="B1609" s="8"/>
      <c r="C1609" s="214" t="s">
        <v>46</v>
      </c>
      <c r="D1609" s="214"/>
      <c r="E1609" s="90">
        <v>11</v>
      </c>
      <c r="F1609" s="90">
        <v>9</v>
      </c>
      <c r="G1609" s="90">
        <v>39</v>
      </c>
      <c r="H1609" s="90">
        <v>13</v>
      </c>
      <c r="I1609" s="90">
        <v>47</v>
      </c>
    </row>
    <row r="1610" spans="2:9" x14ac:dyDescent="0.2">
      <c r="B1610" s="8"/>
      <c r="C1610" s="214" t="s">
        <v>47</v>
      </c>
      <c r="D1610" s="214"/>
      <c r="E1610" s="90">
        <v>4</v>
      </c>
      <c r="F1610" s="90">
        <v>13</v>
      </c>
      <c r="G1610" s="90">
        <v>204</v>
      </c>
      <c r="H1610" s="90">
        <v>16</v>
      </c>
      <c r="I1610" s="90">
        <v>220</v>
      </c>
    </row>
    <row r="1611" spans="2:9" x14ac:dyDescent="0.2">
      <c r="B1611" s="8"/>
      <c r="C1611" s="214" t="s">
        <v>48</v>
      </c>
      <c r="D1611" s="214"/>
      <c r="E1611" s="90">
        <v>112</v>
      </c>
      <c r="F1611" s="90">
        <v>78</v>
      </c>
      <c r="G1611" s="90">
        <v>165</v>
      </c>
      <c r="H1611" s="90">
        <v>141</v>
      </c>
      <c r="I1611" s="90">
        <v>278</v>
      </c>
    </row>
    <row r="1612" spans="2:9" x14ac:dyDescent="0.2">
      <c r="B1612" s="8"/>
      <c r="C1612" s="214" t="s">
        <v>49</v>
      </c>
      <c r="D1612" s="214"/>
      <c r="E1612" s="90">
        <v>2</v>
      </c>
      <c r="F1612" s="90">
        <v>7</v>
      </c>
      <c r="G1612" s="90">
        <v>20</v>
      </c>
      <c r="H1612" s="90">
        <v>13</v>
      </c>
      <c r="I1612" s="90">
        <v>26</v>
      </c>
    </row>
    <row r="1613" spans="2:9" x14ac:dyDescent="0.2">
      <c r="B1613" s="8"/>
      <c r="C1613" s="214" t="s">
        <v>50</v>
      </c>
      <c r="D1613" s="214"/>
      <c r="E1613" s="90">
        <v>10</v>
      </c>
      <c r="F1613" s="90">
        <v>1</v>
      </c>
      <c r="G1613" s="90">
        <v>2</v>
      </c>
      <c r="H1613" s="90">
        <v>0</v>
      </c>
      <c r="I1613" s="90">
        <v>13</v>
      </c>
    </row>
    <row r="1614" spans="2:9" x14ac:dyDescent="0.2">
      <c r="B1614" s="8"/>
      <c r="C1614" s="214" t="s">
        <v>51</v>
      </c>
      <c r="D1614" s="214"/>
      <c r="E1614" s="90">
        <v>2</v>
      </c>
      <c r="F1614" s="90">
        <v>1</v>
      </c>
      <c r="G1614" s="90">
        <v>3</v>
      </c>
      <c r="H1614" s="90">
        <v>0</v>
      </c>
      <c r="I1614" s="90">
        <v>6</v>
      </c>
    </row>
    <row r="1615" spans="2:9" x14ac:dyDescent="0.2">
      <c r="B1615" s="8"/>
      <c r="C1615" s="214" t="s">
        <v>52</v>
      </c>
      <c r="D1615" s="214"/>
      <c r="E1615" s="90">
        <v>10</v>
      </c>
      <c r="F1615" s="90">
        <v>2</v>
      </c>
      <c r="G1615" s="90">
        <v>7</v>
      </c>
      <c r="H1615" s="90">
        <v>3</v>
      </c>
      <c r="I1615" s="90">
        <v>17</v>
      </c>
    </row>
    <row r="1616" spans="2:9" x14ac:dyDescent="0.2">
      <c r="B1616" s="8"/>
      <c r="C1616" s="214" t="s">
        <v>53</v>
      </c>
      <c r="D1616" s="214"/>
      <c r="E1616" s="90">
        <v>2</v>
      </c>
      <c r="F1616" s="90">
        <v>0</v>
      </c>
      <c r="G1616" s="90">
        <v>23</v>
      </c>
      <c r="H1616" s="90">
        <v>0</v>
      </c>
      <c r="I1616" s="90">
        <v>25</v>
      </c>
    </row>
    <row r="1617" spans="2:9" x14ac:dyDescent="0.2">
      <c r="B1617" s="8"/>
      <c r="C1617" s="214" t="s">
        <v>54</v>
      </c>
      <c r="D1617" s="214"/>
      <c r="E1617" s="90">
        <v>14</v>
      </c>
      <c r="F1617" s="90">
        <v>2</v>
      </c>
      <c r="G1617" s="90">
        <v>17</v>
      </c>
      <c r="H1617" s="90">
        <v>8</v>
      </c>
      <c r="I1617" s="90">
        <v>32</v>
      </c>
    </row>
    <row r="1618" spans="2:9" x14ac:dyDescent="0.2">
      <c r="B1618" s="8"/>
      <c r="C1618" s="214" t="s">
        <v>56</v>
      </c>
      <c r="D1618" s="214"/>
      <c r="E1618" s="90">
        <v>4</v>
      </c>
      <c r="F1618" s="90">
        <v>1</v>
      </c>
      <c r="G1618" s="90">
        <v>49</v>
      </c>
      <c r="H1618" s="90">
        <v>6</v>
      </c>
      <c r="I1618" s="90">
        <v>53</v>
      </c>
    </row>
    <row r="1619" spans="2:9" x14ac:dyDescent="0.2">
      <c r="B1619" s="8"/>
      <c r="C1619" s="214" t="s">
        <v>57</v>
      </c>
      <c r="D1619" s="214"/>
      <c r="E1619" s="90">
        <v>0</v>
      </c>
      <c r="F1619" s="90">
        <v>0</v>
      </c>
      <c r="G1619" s="90">
        <v>53</v>
      </c>
      <c r="H1619" s="90">
        <v>4</v>
      </c>
      <c r="I1619" s="90">
        <v>65</v>
      </c>
    </row>
    <row r="1620" spans="2:9" x14ac:dyDescent="0.2">
      <c r="B1620" s="8"/>
      <c r="C1620" s="212" t="s">
        <v>41</v>
      </c>
      <c r="D1620" s="213"/>
      <c r="E1620" s="90">
        <v>2</v>
      </c>
      <c r="F1620" s="90">
        <v>137</v>
      </c>
      <c r="G1620" s="90">
        <v>354</v>
      </c>
      <c r="H1620" s="90">
        <v>15</v>
      </c>
      <c r="I1620" s="90">
        <v>358</v>
      </c>
    </row>
    <row r="1621" spans="2:9" x14ac:dyDescent="0.2">
      <c r="B1621" s="232" t="s">
        <v>522</v>
      </c>
      <c r="C1621" s="232"/>
      <c r="D1621" s="232"/>
      <c r="E1621" s="232"/>
      <c r="F1621" s="232"/>
      <c r="G1621" s="232"/>
      <c r="H1621" s="232"/>
      <c r="I1621" s="232"/>
    </row>
    <row r="1622" spans="2:9" x14ac:dyDescent="0.2">
      <c r="B1622" s="8"/>
      <c r="C1622" s="214" t="s">
        <v>58</v>
      </c>
      <c r="D1622" s="214"/>
      <c r="E1622" s="90">
        <v>267</v>
      </c>
      <c r="F1622" s="90">
        <v>461</v>
      </c>
      <c r="G1622" s="90">
        <v>952</v>
      </c>
      <c r="H1622" s="90">
        <v>373</v>
      </c>
      <c r="I1622" s="90">
        <v>1437</v>
      </c>
    </row>
    <row r="1623" spans="2:9" x14ac:dyDescent="0.2">
      <c r="B1623" s="8"/>
      <c r="C1623" s="214" t="s">
        <v>59</v>
      </c>
      <c r="D1623" s="214"/>
      <c r="E1623" s="90">
        <v>27</v>
      </c>
      <c r="F1623" s="90">
        <v>57</v>
      </c>
      <c r="G1623" s="90">
        <v>183</v>
      </c>
      <c r="H1623" s="90">
        <v>36</v>
      </c>
      <c r="I1623" s="90">
        <v>236</v>
      </c>
    </row>
    <row r="1624" spans="2:9" x14ac:dyDescent="0.2">
      <c r="B1624" s="8"/>
      <c r="C1624" s="214" t="s">
        <v>60</v>
      </c>
      <c r="D1624" s="214"/>
      <c r="E1624" s="90">
        <v>1</v>
      </c>
      <c r="F1624" s="90">
        <v>1</v>
      </c>
      <c r="G1624" s="90">
        <v>7</v>
      </c>
      <c r="H1624" s="90">
        <v>0</v>
      </c>
      <c r="I1624" s="90">
        <v>9</v>
      </c>
    </row>
    <row r="1625" spans="2:9" x14ac:dyDescent="0.2">
      <c r="B1625" s="8"/>
      <c r="C1625" s="214" t="s">
        <v>61</v>
      </c>
      <c r="D1625" s="214"/>
      <c r="E1625" s="90">
        <v>6</v>
      </c>
      <c r="F1625" s="90">
        <v>5</v>
      </c>
      <c r="G1625" s="90">
        <v>42</v>
      </c>
      <c r="H1625" s="90">
        <v>5</v>
      </c>
      <c r="I1625" s="90">
        <v>42</v>
      </c>
    </row>
    <row r="1626" spans="2:9" x14ac:dyDescent="0.2">
      <c r="B1626" s="8"/>
      <c r="C1626" s="214" t="s">
        <v>23</v>
      </c>
      <c r="D1626" s="214"/>
      <c r="E1626" s="90">
        <v>0</v>
      </c>
      <c r="F1626" s="90">
        <v>0</v>
      </c>
      <c r="G1626" s="90">
        <v>85</v>
      </c>
      <c r="H1626" s="90">
        <v>20</v>
      </c>
      <c r="I1626" s="90">
        <v>85</v>
      </c>
    </row>
    <row r="1627" spans="2:9" x14ac:dyDescent="0.2">
      <c r="B1627" s="8"/>
      <c r="C1627" s="214" t="s">
        <v>41</v>
      </c>
      <c r="D1627" s="214"/>
      <c r="E1627" s="90">
        <v>0</v>
      </c>
      <c r="F1627" s="90">
        <v>0</v>
      </c>
      <c r="G1627" s="90">
        <v>129</v>
      </c>
      <c r="H1627" s="90">
        <v>46</v>
      </c>
      <c r="I1627" s="90">
        <v>129</v>
      </c>
    </row>
    <row r="1628" spans="2:9" x14ac:dyDescent="0.2">
      <c r="B1628" s="232" t="s">
        <v>523</v>
      </c>
      <c r="C1628" s="232"/>
      <c r="D1628" s="232"/>
      <c r="E1628" s="232"/>
      <c r="F1628" s="232"/>
      <c r="G1628" s="232"/>
      <c r="H1628" s="232"/>
      <c r="I1628" s="232"/>
    </row>
    <row r="1629" spans="2:9" x14ac:dyDescent="0.2">
      <c r="B1629" s="8"/>
      <c r="C1629" s="214" t="s">
        <v>58</v>
      </c>
      <c r="D1629" s="214"/>
      <c r="E1629" s="90">
        <v>267</v>
      </c>
      <c r="F1629" s="90">
        <v>465</v>
      </c>
      <c r="G1629" s="90">
        <v>938</v>
      </c>
      <c r="H1629" s="90">
        <v>372</v>
      </c>
      <c r="I1629" s="90">
        <v>1625</v>
      </c>
    </row>
    <row r="1630" spans="2:9" x14ac:dyDescent="0.2">
      <c r="B1630" s="8"/>
      <c r="C1630" s="214" t="s">
        <v>59</v>
      </c>
      <c r="D1630" s="214"/>
      <c r="E1630" s="90">
        <v>27</v>
      </c>
      <c r="F1630" s="90">
        <v>52</v>
      </c>
      <c r="G1630" s="90">
        <v>83</v>
      </c>
      <c r="H1630" s="90">
        <v>34</v>
      </c>
      <c r="I1630" s="90">
        <v>136</v>
      </c>
    </row>
    <row r="1631" spans="2:9" x14ac:dyDescent="0.2">
      <c r="B1631" s="8"/>
      <c r="C1631" s="214" t="s">
        <v>60</v>
      </c>
      <c r="D1631" s="214"/>
      <c r="E1631" s="90">
        <v>1</v>
      </c>
      <c r="F1631" s="90">
        <v>1</v>
      </c>
      <c r="G1631" s="90">
        <v>20</v>
      </c>
      <c r="H1631" s="90">
        <v>0</v>
      </c>
      <c r="I1631" s="90">
        <v>22</v>
      </c>
    </row>
    <row r="1632" spans="2:9" x14ac:dyDescent="0.2">
      <c r="B1632" s="8"/>
      <c r="C1632" s="214" t="s">
        <v>63</v>
      </c>
      <c r="D1632" s="214"/>
      <c r="E1632" s="90">
        <v>6</v>
      </c>
      <c r="F1632" s="90">
        <v>5</v>
      </c>
      <c r="G1632" s="90">
        <v>43</v>
      </c>
      <c r="H1632" s="90">
        <v>5</v>
      </c>
      <c r="I1632" s="90">
        <v>55</v>
      </c>
    </row>
    <row r="1633" spans="2:9" x14ac:dyDescent="0.2">
      <c r="B1633" s="8"/>
      <c r="C1633" s="214" t="s">
        <v>23</v>
      </c>
      <c r="D1633" s="214"/>
      <c r="E1633" s="90">
        <v>0</v>
      </c>
      <c r="F1633" s="90">
        <v>0</v>
      </c>
      <c r="G1633" s="90">
        <v>83</v>
      </c>
      <c r="H1633" s="90">
        <v>20</v>
      </c>
      <c r="I1633" s="90">
        <v>83</v>
      </c>
    </row>
    <row r="1634" spans="2:9" x14ac:dyDescent="0.2">
      <c r="B1634" s="8"/>
      <c r="C1634" s="214" t="s">
        <v>41</v>
      </c>
      <c r="D1634" s="214"/>
      <c r="E1634" s="90">
        <v>0</v>
      </c>
      <c r="F1634" s="90">
        <v>0</v>
      </c>
      <c r="G1634" s="90">
        <v>27</v>
      </c>
      <c r="H1634" s="90">
        <v>49</v>
      </c>
      <c r="I1634" s="90">
        <v>27</v>
      </c>
    </row>
    <row r="1635" spans="2:9" x14ac:dyDescent="0.2">
      <c r="B1635" s="248" t="s">
        <v>524</v>
      </c>
      <c r="C1635" s="248"/>
      <c r="D1635" s="248"/>
      <c r="E1635" s="248"/>
      <c r="F1635" s="248"/>
      <c r="G1635" s="248"/>
      <c r="H1635" s="248"/>
      <c r="I1635" s="248"/>
    </row>
    <row r="1636" spans="2:9" x14ac:dyDescent="0.2">
      <c r="B1636" s="8"/>
      <c r="C1636" s="214" t="s">
        <v>64</v>
      </c>
      <c r="D1636" s="214"/>
      <c r="E1636" s="90">
        <v>0</v>
      </c>
      <c r="F1636" s="90">
        <v>5</v>
      </c>
      <c r="G1636" s="90">
        <v>24</v>
      </c>
      <c r="H1636" s="90">
        <v>21</v>
      </c>
      <c r="I1636" s="90">
        <v>30</v>
      </c>
    </row>
    <row r="1637" spans="2:9" x14ac:dyDescent="0.2">
      <c r="B1637" s="8"/>
      <c r="C1637" s="214" t="s">
        <v>65</v>
      </c>
      <c r="D1637" s="214"/>
      <c r="E1637" s="90">
        <v>19</v>
      </c>
      <c r="F1637" s="90">
        <v>46</v>
      </c>
      <c r="G1637" s="90">
        <v>172</v>
      </c>
      <c r="H1637" s="90">
        <v>53</v>
      </c>
      <c r="I1637" s="90">
        <v>201</v>
      </c>
    </row>
    <row r="1638" spans="2:9" x14ac:dyDescent="0.2">
      <c r="B1638" s="8"/>
      <c r="C1638" s="214" t="s">
        <v>66</v>
      </c>
      <c r="D1638" s="214"/>
      <c r="E1638" s="90">
        <v>2</v>
      </c>
      <c r="F1638" s="90">
        <v>4</v>
      </c>
      <c r="G1638" s="90">
        <v>5</v>
      </c>
      <c r="H1638" s="90">
        <v>4</v>
      </c>
      <c r="I1638" s="90">
        <v>9</v>
      </c>
    </row>
    <row r="1639" spans="2:9" x14ac:dyDescent="0.2">
      <c r="B1639" s="8"/>
      <c r="C1639" s="214" t="s">
        <v>67</v>
      </c>
      <c r="D1639" s="214"/>
      <c r="E1639" s="90">
        <v>0</v>
      </c>
      <c r="F1639" s="90">
        <v>0</v>
      </c>
      <c r="G1639" s="90">
        <v>8</v>
      </c>
      <c r="H1639" s="90">
        <v>3</v>
      </c>
      <c r="I1639" s="90">
        <v>9</v>
      </c>
    </row>
    <row r="1640" spans="2:9" x14ac:dyDescent="0.2">
      <c r="B1640" s="8"/>
      <c r="C1640" s="214" t="s">
        <v>68</v>
      </c>
      <c r="D1640" s="214"/>
      <c r="E1640" s="90">
        <v>0</v>
      </c>
      <c r="F1640" s="90">
        <v>1</v>
      </c>
      <c r="G1640" s="90">
        <v>7</v>
      </c>
      <c r="H1640" s="90">
        <v>1</v>
      </c>
      <c r="I1640" s="90">
        <v>7</v>
      </c>
    </row>
    <row r="1641" spans="2:9" x14ac:dyDescent="0.2">
      <c r="B1641" s="8"/>
      <c r="C1641" s="214" t="s">
        <v>69</v>
      </c>
      <c r="D1641" s="214"/>
      <c r="E1641" s="90">
        <v>1</v>
      </c>
      <c r="F1641" s="90">
        <v>2</v>
      </c>
      <c r="G1641" s="90">
        <v>38</v>
      </c>
      <c r="H1641" s="90">
        <v>4</v>
      </c>
      <c r="I1641" s="90">
        <v>42</v>
      </c>
    </row>
    <row r="1642" spans="2:9" x14ac:dyDescent="0.2">
      <c r="B1642" s="8"/>
      <c r="C1642" s="214" t="s">
        <v>23</v>
      </c>
      <c r="D1642" s="214"/>
      <c r="E1642" s="90">
        <v>0</v>
      </c>
      <c r="F1642" s="90">
        <v>24</v>
      </c>
      <c r="G1642" s="90">
        <v>69</v>
      </c>
      <c r="H1642" s="90">
        <v>43</v>
      </c>
      <c r="I1642" s="90">
        <v>70</v>
      </c>
    </row>
    <row r="1643" spans="2:9" x14ac:dyDescent="0.2">
      <c r="B1643" s="91"/>
      <c r="C1643" s="224" t="s">
        <v>70</v>
      </c>
      <c r="D1643" s="224"/>
      <c r="E1643" s="90">
        <v>279</v>
      </c>
      <c r="F1643" s="90">
        <v>441</v>
      </c>
      <c r="G1643" s="90">
        <v>917</v>
      </c>
      <c r="H1643" s="90">
        <v>309</v>
      </c>
      <c r="I1643" s="90">
        <v>1578</v>
      </c>
    </row>
    <row r="1644" spans="2:9" x14ac:dyDescent="0.2">
      <c r="B1644" s="8"/>
      <c r="C1644" s="214" t="s">
        <v>41</v>
      </c>
      <c r="D1644" s="214"/>
      <c r="E1644" s="90">
        <v>0</v>
      </c>
      <c r="F1644" s="90">
        <v>0</v>
      </c>
      <c r="G1644" s="90">
        <v>37</v>
      </c>
      <c r="H1644" s="90">
        <v>36</v>
      </c>
      <c r="I1644" s="90">
        <v>37</v>
      </c>
    </row>
    <row r="1645" spans="2:9" x14ac:dyDescent="0.2">
      <c r="B1645" s="243" t="s">
        <v>525</v>
      </c>
      <c r="C1645" s="244"/>
      <c r="D1645" s="244"/>
      <c r="E1645" s="244"/>
      <c r="F1645" s="244"/>
      <c r="G1645" s="244"/>
      <c r="H1645" s="244"/>
      <c r="I1645" s="245"/>
    </row>
    <row r="1646" spans="2:9" x14ac:dyDescent="0.2">
      <c r="B1646" s="8"/>
      <c r="C1646" s="242" t="s">
        <v>71</v>
      </c>
      <c r="D1646" s="242"/>
      <c r="E1646" s="90">
        <v>3</v>
      </c>
      <c r="F1646" s="90">
        <v>10</v>
      </c>
      <c r="G1646" s="90">
        <v>25</v>
      </c>
      <c r="H1646" s="90">
        <v>17</v>
      </c>
      <c r="I1646" s="90">
        <v>45</v>
      </c>
    </row>
    <row r="1647" spans="2:9" x14ac:dyDescent="0.2">
      <c r="B1647" s="8"/>
      <c r="C1647" s="214" t="s">
        <v>72</v>
      </c>
      <c r="D1647" s="214"/>
      <c r="E1647" s="90">
        <v>1</v>
      </c>
      <c r="F1647" s="90">
        <v>7</v>
      </c>
      <c r="G1647" s="90">
        <v>16</v>
      </c>
      <c r="H1647" s="90">
        <v>10</v>
      </c>
      <c r="I1647" s="90">
        <v>22</v>
      </c>
    </row>
    <row r="1648" spans="2:9" x14ac:dyDescent="0.2">
      <c r="B1648" s="8"/>
      <c r="C1648" s="214" t="s">
        <v>73</v>
      </c>
      <c r="D1648" s="214"/>
      <c r="E1648" s="90">
        <v>1</v>
      </c>
      <c r="F1648" s="90">
        <v>2</v>
      </c>
      <c r="G1648" s="90">
        <v>83</v>
      </c>
      <c r="H1648" s="90">
        <v>0</v>
      </c>
      <c r="I1648" s="90">
        <v>85</v>
      </c>
    </row>
    <row r="1649" spans="2:9" x14ac:dyDescent="0.2">
      <c r="B1649" s="8"/>
      <c r="C1649" s="214" t="s">
        <v>74</v>
      </c>
      <c r="D1649" s="214"/>
      <c r="E1649" s="90">
        <v>1</v>
      </c>
      <c r="F1649" s="90">
        <v>2</v>
      </c>
      <c r="G1649" s="90">
        <v>7</v>
      </c>
      <c r="H1649" s="90">
        <v>3</v>
      </c>
      <c r="I1649" s="90">
        <v>11</v>
      </c>
    </row>
    <row r="1650" spans="2:9" x14ac:dyDescent="0.2">
      <c r="B1650" s="8"/>
      <c r="C1650" s="214" t="s">
        <v>75</v>
      </c>
      <c r="D1650" s="214"/>
      <c r="E1650" s="90">
        <v>1</v>
      </c>
      <c r="F1650" s="90">
        <v>3</v>
      </c>
      <c r="G1650" s="90">
        <v>9</v>
      </c>
      <c r="H1650" s="90">
        <v>2</v>
      </c>
      <c r="I1650" s="90">
        <v>12</v>
      </c>
    </row>
    <row r="1651" spans="2:9" x14ac:dyDescent="0.2">
      <c r="B1651" s="8"/>
      <c r="C1651" s="214" t="s">
        <v>76</v>
      </c>
      <c r="D1651" s="214"/>
      <c r="E1651" s="90">
        <v>0</v>
      </c>
      <c r="F1651" s="90">
        <v>0</v>
      </c>
      <c r="G1651" s="90">
        <v>97</v>
      </c>
      <c r="H1651" s="90">
        <v>0</v>
      </c>
      <c r="I1651" s="90">
        <v>97</v>
      </c>
    </row>
    <row r="1652" spans="2:9" x14ac:dyDescent="0.2">
      <c r="B1652" s="8"/>
      <c r="C1652" s="214" t="s">
        <v>77</v>
      </c>
      <c r="D1652" s="214"/>
      <c r="E1652" s="90">
        <v>0</v>
      </c>
      <c r="F1652" s="90">
        <v>1</v>
      </c>
      <c r="G1652" s="90">
        <v>78</v>
      </c>
      <c r="H1652" s="90">
        <v>1</v>
      </c>
      <c r="I1652" s="90">
        <v>78</v>
      </c>
    </row>
    <row r="1653" spans="2:9" x14ac:dyDescent="0.2">
      <c r="B1653" s="8"/>
      <c r="C1653" s="214" t="s">
        <v>78</v>
      </c>
      <c r="D1653" s="214"/>
      <c r="E1653" s="90">
        <v>0</v>
      </c>
      <c r="F1653" s="90">
        <v>0</v>
      </c>
      <c r="G1653" s="90">
        <v>56</v>
      </c>
      <c r="H1653" s="90">
        <v>22</v>
      </c>
      <c r="I1653" s="90">
        <v>66</v>
      </c>
    </row>
    <row r="1654" spans="2:9" x14ac:dyDescent="0.2">
      <c r="B1654" s="8"/>
      <c r="C1654" s="242" t="s">
        <v>79</v>
      </c>
      <c r="D1654" s="242"/>
      <c r="E1654" s="90">
        <v>296</v>
      </c>
      <c r="F1654" s="90">
        <v>417</v>
      </c>
      <c r="G1654" s="90">
        <v>695</v>
      </c>
      <c r="H1654" s="90">
        <v>275</v>
      </c>
      <c r="I1654" s="90">
        <v>1276</v>
      </c>
    </row>
    <row r="1655" spans="2:9" x14ac:dyDescent="0.2">
      <c r="B1655" s="8"/>
      <c r="C1655" s="214" t="s">
        <v>23</v>
      </c>
      <c r="D1655" s="214"/>
      <c r="E1655" s="90">
        <v>2</v>
      </c>
      <c r="F1655" s="90">
        <v>41</v>
      </c>
      <c r="G1655" s="90">
        <v>121</v>
      </c>
      <c r="H1655" s="90">
        <v>42</v>
      </c>
      <c r="I1655" s="90">
        <v>149</v>
      </c>
    </row>
    <row r="1656" spans="2:9" x14ac:dyDescent="0.2">
      <c r="B1656" s="8"/>
      <c r="C1656" s="214" t="s">
        <v>41</v>
      </c>
      <c r="D1656" s="214"/>
      <c r="E1656" s="90">
        <v>0</v>
      </c>
      <c r="F1656" s="90">
        <v>55</v>
      </c>
      <c r="G1656" s="90">
        <v>436</v>
      </c>
      <c r="H1656" s="90">
        <v>119</v>
      </c>
      <c r="I1656" s="90">
        <v>468</v>
      </c>
    </row>
    <row r="1657" spans="2:9" x14ac:dyDescent="0.2">
      <c r="B1657" s="232" t="s">
        <v>526</v>
      </c>
      <c r="C1657" s="232"/>
      <c r="D1657" s="232"/>
      <c r="E1657" s="232"/>
      <c r="F1657" s="232"/>
      <c r="G1657" s="232"/>
      <c r="H1657" s="232"/>
      <c r="I1657" s="232"/>
    </row>
    <row r="1658" spans="2:9" x14ac:dyDescent="0.2">
      <c r="B1658" s="8"/>
      <c r="C1658" s="214" t="s">
        <v>80</v>
      </c>
      <c r="D1658" s="214"/>
      <c r="E1658" s="90">
        <v>139</v>
      </c>
      <c r="F1658" s="90">
        <v>263</v>
      </c>
      <c r="G1658" s="90">
        <v>665</v>
      </c>
      <c r="H1658" s="90">
        <v>210</v>
      </c>
      <c r="I1658" s="90">
        <v>967</v>
      </c>
    </row>
    <row r="1659" spans="2:9" x14ac:dyDescent="0.2">
      <c r="B1659" s="8"/>
      <c r="C1659" s="214" t="s">
        <v>81</v>
      </c>
      <c r="D1659" s="214"/>
      <c r="E1659" s="90">
        <v>162</v>
      </c>
      <c r="F1659" s="90">
        <v>215</v>
      </c>
      <c r="G1659" s="90">
        <v>586</v>
      </c>
      <c r="H1659" s="90">
        <v>195</v>
      </c>
      <c r="I1659" s="90">
        <v>912</v>
      </c>
    </row>
    <row r="1660" spans="2:9" x14ac:dyDescent="0.2">
      <c r="B1660" s="8"/>
      <c r="C1660" s="214" t="s">
        <v>23</v>
      </c>
      <c r="D1660" s="214"/>
      <c r="E1660" s="90">
        <v>0</v>
      </c>
      <c r="F1660" s="90">
        <v>18</v>
      </c>
      <c r="G1660" s="90">
        <v>5</v>
      </c>
      <c r="H1660" s="90">
        <v>24</v>
      </c>
      <c r="I1660" s="90">
        <v>31</v>
      </c>
    </row>
    <row r="1661" spans="2:9" x14ac:dyDescent="0.2">
      <c r="B1661" s="96"/>
      <c r="C1661" s="214" t="s">
        <v>41</v>
      </c>
      <c r="D1661" s="214"/>
      <c r="E1661" s="90">
        <v>0</v>
      </c>
      <c r="F1661" s="90">
        <v>27</v>
      </c>
      <c r="G1661" s="90">
        <v>21</v>
      </c>
      <c r="H1661" s="90">
        <v>24</v>
      </c>
      <c r="I1661" s="90">
        <v>28</v>
      </c>
    </row>
    <row r="1662" spans="2:9" x14ac:dyDescent="0.2">
      <c r="B1662" s="239" t="s">
        <v>527</v>
      </c>
      <c r="C1662" s="240"/>
      <c r="D1662" s="240"/>
      <c r="E1662" s="240"/>
      <c r="F1662" s="240"/>
      <c r="G1662" s="240"/>
      <c r="H1662" s="240"/>
      <c r="I1662" s="241"/>
    </row>
    <row r="1663" spans="2:9" x14ac:dyDescent="0.2">
      <c r="B1663" s="8"/>
      <c r="C1663" s="214" t="s">
        <v>82</v>
      </c>
      <c r="D1663" s="214"/>
      <c r="E1663" s="90">
        <v>139</v>
      </c>
      <c r="F1663" s="90">
        <v>44</v>
      </c>
      <c r="G1663" s="90">
        <v>157</v>
      </c>
      <c r="H1663" s="90">
        <v>53</v>
      </c>
      <c r="I1663" s="90">
        <v>211</v>
      </c>
    </row>
    <row r="1664" spans="2:9" x14ac:dyDescent="0.2">
      <c r="B1664" s="8"/>
      <c r="C1664" s="214" t="s">
        <v>83</v>
      </c>
      <c r="D1664" s="214"/>
      <c r="E1664" s="90">
        <v>162</v>
      </c>
      <c r="F1664" s="90">
        <v>54</v>
      </c>
      <c r="G1664" s="90">
        <v>82</v>
      </c>
      <c r="H1664" s="90">
        <v>50</v>
      </c>
      <c r="I1664" s="90">
        <v>194</v>
      </c>
    </row>
    <row r="1665" spans="2:9" x14ac:dyDescent="0.2">
      <c r="B1665" s="8"/>
      <c r="C1665" s="214" t="s">
        <v>84</v>
      </c>
      <c r="D1665" s="214"/>
      <c r="E1665" s="90">
        <v>0</v>
      </c>
      <c r="F1665" s="90">
        <v>0</v>
      </c>
      <c r="G1665" s="90">
        <v>0</v>
      </c>
      <c r="H1665" s="90">
        <v>0</v>
      </c>
      <c r="I1665" s="90">
        <v>0</v>
      </c>
    </row>
    <row r="1666" spans="2:9" x14ac:dyDescent="0.2">
      <c r="B1666" s="8"/>
      <c r="C1666" s="214" t="s">
        <v>85</v>
      </c>
      <c r="D1666" s="214"/>
      <c r="E1666" s="90">
        <v>0</v>
      </c>
      <c r="F1666" s="90">
        <v>1</v>
      </c>
      <c r="G1666" s="90">
        <v>1</v>
      </c>
      <c r="H1666" s="90">
        <v>0</v>
      </c>
      <c r="I1666" s="90">
        <v>2</v>
      </c>
    </row>
    <row r="1667" spans="2:9" x14ac:dyDescent="0.2">
      <c r="B1667" s="8"/>
      <c r="C1667" s="214" t="s">
        <v>86</v>
      </c>
      <c r="D1667" s="214"/>
      <c r="E1667" s="90">
        <v>0</v>
      </c>
      <c r="F1667" s="90">
        <v>0</v>
      </c>
      <c r="G1667" s="90">
        <v>31</v>
      </c>
      <c r="H1667" s="90">
        <v>1</v>
      </c>
      <c r="I1667" s="90">
        <v>31</v>
      </c>
    </row>
    <row r="1668" spans="2:9" x14ac:dyDescent="0.2">
      <c r="B1668" s="8"/>
      <c r="C1668" s="214" t="s">
        <v>87</v>
      </c>
      <c r="D1668" s="214"/>
      <c r="E1668" s="90">
        <v>0</v>
      </c>
      <c r="F1668" s="90">
        <v>1</v>
      </c>
      <c r="G1668" s="90">
        <v>1</v>
      </c>
      <c r="H1668" s="90">
        <v>0</v>
      </c>
      <c r="I1668" s="90">
        <v>2</v>
      </c>
    </row>
    <row r="1669" spans="2:9" x14ac:dyDescent="0.2">
      <c r="B1669" s="91"/>
      <c r="C1669" s="224" t="s">
        <v>70</v>
      </c>
      <c r="D1669" s="224"/>
      <c r="E1669" s="90">
        <v>0</v>
      </c>
      <c r="F1669" s="90">
        <v>423</v>
      </c>
      <c r="G1669" s="90">
        <v>930</v>
      </c>
      <c r="H1669" s="90">
        <v>323</v>
      </c>
      <c r="I1669" s="90">
        <v>1423</v>
      </c>
    </row>
    <row r="1670" spans="2:9" x14ac:dyDescent="0.2">
      <c r="B1670" s="8"/>
      <c r="C1670" s="214" t="s">
        <v>88</v>
      </c>
      <c r="D1670" s="214"/>
      <c r="E1670" s="90">
        <v>0</v>
      </c>
      <c r="F1670" s="90">
        <v>0</v>
      </c>
      <c r="G1670" s="90">
        <v>49</v>
      </c>
      <c r="H1670" s="90">
        <v>0</v>
      </c>
      <c r="I1670" s="90">
        <v>49</v>
      </c>
    </row>
    <row r="1671" spans="2:9" x14ac:dyDescent="0.2">
      <c r="B1671" s="8"/>
      <c r="C1671" s="214" t="s">
        <v>41</v>
      </c>
      <c r="D1671" s="214"/>
      <c r="E1671" s="90">
        <v>0</v>
      </c>
      <c r="F1671" s="90">
        <v>0</v>
      </c>
      <c r="G1671" s="90">
        <v>26</v>
      </c>
      <c r="H1671" s="90">
        <v>26</v>
      </c>
      <c r="I1671" s="90">
        <v>26</v>
      </c>
    </row>
    <row r="1672" spans="2:9" x14ac:dyDescent="0.2">
      <c r="B1672" s="232" t="s">
        <v>528</v>
      </c>
      <c r="C1672" s="232"/>
      <c r="D1672" s="232"/>
      <c r="E1672" s="232"/>
      <c r="F1672" s="232"/>
      <c r="G1672" s="232"/>
      <c r="H1672" s="232"/>
      <c r="I1672" s="232"/>
    </row>
    <row r="1673" spans="2:9" x14ac:dyDescent="0.2">
      <c r="B1673" s="8"/>
      <c r="C1673" s="214" t="s">
        <v>89</v>
      </c>
      <c r="D1673" s="214"/>
      <c r="E1673" s="90">
        <v>0</v>
      </c>
      <c r="F1673" s="90">
        <v>1</v>
      </c>
      <c r="G1673" s="90">
        <v>4</v>
      </c>
      <c r="H1673" s="90">
        <v>1</v>
      </c>
      <c r="I1673" s="90">
        <v>4</v>
      </c>
    </row>
    <row r="1674" spans="2:9" x14ac:dyDescent="0.2">
      <c r="B1674" s="8"/>
      <c r="C1674" s="214" t="s">
        <v>90</v>
      </c>
      <c r="D1674" s="214"/>
      <c r="E1674" s="90">
        <v>13</v>
      </c>
      <c r="F1674" s="90">
        <v>20</v>
      </c>
      <c r="G1674" s="90">
        <v>116</v>
      </c>
      <c r="H1674" s="90">
        <v>28</v>
      </c>
      <c r="I1674" s="90">
        <v>129</v>
      </c>
    </row>
    <row r="1675" spans="2:9" x14ac:dyDescent="0.2">
      <c r="B1675" s="8"/>
      <c r="C1675" s="214" t="s">
        <v>23</v>
      </c>
      <c r="D1675" s="214"/>
      <c r="E1675" s="90">
        <v>0</v>
      </c>
      <c r="F1675" s="90">
        <v>0</v>
      </c>
      <c r="G1675" s="90">
        <v>27</v>
      </c>
      <c r="H1675" s="90">
        <v>24</v>
      </c>
      <c r="I1675" s="90">
        <v>29</v>
      </c>
    </row>
    <row r="1676" spans="2:9" x14ac:dyDescent="0.2">
      <c r="B1676" s="91"/>
      <c r="C1676" s="224" t="s">
        <v>70</v>
      </c>
      <c r="D1676" s="224"/>
      <c r="E1676" s="90">
        <v>288</v>
      </c>
      <c r="F1676" s="90">
        <v>502</v>
      </c>
      <c r="G1676" s="90">
        <v>968</v>
      </c>
      <c r="H1676" s="90">
        <v>376</v>
      </c>
      <c r="I1676" s="90">
        <v>1597</v>
      </c>
    </row>
    <row r="1677" spans="2:9" x14ac:dyDescent="0.2">
      <c r="B1677" s="8"/>
      <c r="C1677" s="214" t="s">
        <v>41</v>
      </c>
      <c r="D1677" s="214"/>
      <c r="E1677" s="90">
        <v>0</v>
      </c>
      <c r="F1677" s="90">
        <v>0</v>
      </c>
      <c r="G1677" s="90">
        <v>162</v>
      </c>
      <c r="H1677" s="90">
        <v>24</v>
      </c>
      <c r="I1677" s="90">
        <v>179</v>
      </c>
    </row>
    <row r="1678" spans="2:9" x14ac:dyDescent="0.2">
      <c r="B1678" s="237" t="s">
        <v>91</v>
      </c>
      <c r="C1678" s="238"/>
      <c r="D1678" s="238"/>
      <c r="E1678" s="238"/>
      <c r="F1678" s="238"/>
      <c r="G1678" s="238"/>
      <c r="H1678" s="238"/>
      <c r="I1678" s="238"/>
    </row>
    <row r="1679" spans="2:9" x14ac:dyDescent="0.2">
      <c r="B1679" s="232" t="s">
        <v>529</v>
      </c>
      <c r="C1679" s="232"/>
      <c r="D1679" s="232"/>
      <c r="E1679" s="232"/>
      <c r="F1679" s="232"/>
      <c r="G1679" s="232"/>
      <c r="H1679" s="232"/>
      <c r="I1679" s="232"/>
    </row>
    <row r="1680" spans="2:9" x14ac:dyDescent="0.2">
      <c r="B1680" s="97"/>
      <c r="C1680" s="233" t="s">
        <v>92</v>
      </c>
      <c r="D1680" s="234"/>
      <c r="E1680" s="17">
        <v>0</v>
      </c>
      <c r="F1680" s="17">
        <v>0</v>
      </c>
      <c r="G1680" s="17">
        <v>0</v>
      </c>
      <c r="H1680" s="17">
        <v>0</v>
      </c>
      <c r="I1680" s="17">
        <v>0</v>
      </c>
    </row>
    <row r="1681" spans="2:9" x14ac:dyDescent="0.2">
      <c r="B1681" s="97"/>
      <c r="C1681" s="233" t="s">
        <v>93</v>
      </c>
      <c r="D1681" s="235"/>
      <c r="E1681" s="17">
        <v>0</v>
      </c>
      <c r="F1681" s="17">
        <v>0</v>
      </c>
      <c r="G1681" s="17">
        <v>0</v>
      </c>
      <c r="H1681" s="17">
        <v>0</v>
      </c>
      <c r="I1681" s="17">
        <v>0</v>
      </c>
    </row>
    <row r="1682" spans="2:9" x14ac:dyDescent="0.2">
      <c r="B1682" s="91"/>
      <c r="C1682" s="224" t="s">
        <v>94</v>
      </c>
      <c r="D1682" s="224"/>
      <c r="E1682" s="90">
        <v>141</v>
      </c>
      <c r="F1682" s="90">
        <v>62</v>
      </c>
      <c r="G1682" s="90">
        <v>205</v>
      </c>
      <c r="H1682" s="90">
        <v>31</v>
      </c>
      <c r="I1682" s="90">
        <v>349</v>
      </c>
    </row>
    <row r="1683" spans="2:9" x14ac:dyDescent="0.2">
      <c r="B1683" s="91"/>
      <c r="C1683" s="224" t="s">
        <v>95</v>
      </c>
      <c r="D1683" s="224"/>
      <c r="E1683" s="90">
        <v>0</v>
      </c>
      <c r="F1683" s="90">
        <v>0</v>
      </c>
      <c r="G1683" s="90">
        <v>0</v>
      </c>
      <c r="H1683" s="90">
        <v>0</v>
      </c>
      <c r="I1683" s="90">
        <v>0</v>
      </c>
    </row>
    <row r="1684" spans="2:9" x14ac:dyDescent="0.2">
      <c r="B1684" s="91"/>
      <c r="C1684" s="224" t="s">
        <v>96</v>
      </c>
      <c r="D1684" s="224"/>
      <c r="E1684" s="90">
        <v>0</v>
      </c>
      <c r="F1684" s="90">
        <v>0</v>
      </c>
      <c r="G1684" s="90">
        <v>94</v>
      </c>
      <c r="H1684" s="90">
        <v>0</v>
      </c>
      <c r="I1684" s="90">
        <v>94</v>
      </c>
    </row>
    <row r="1685" spans="2:9" x14ac:dyDescent="0.2">
      <c r="B1685" s="91"/>
      <c r="C1685" s="224" t="s">
        <v>97</v>
      </c>
      <c r="D1685" s="224"/>
      <c r="E1685" s="90">
        <v>0</v>
      </c>
      <c r="F1685" s="90">
        <v>0</v>
      </c>
      <c r="G1685" s="90">
        <v>0</v>
      </c>
      <c r="H1685" s="90">
        <v>0</v>
      </c>
      <c r="I1685" s="90">
        <v>0</v>
      </c>
    </row>
    <row r="1686" spans="2:9" x14ac:dyDescent="0.2">
      <c r="B1686" s="91"/>
      <c r="C1686" s="224" t="s">
        <v>98</v>
      </c>
      <c r="D1686" s="224"/>
      <c r="E1686" s="90">
        <v>0</v>
      </c>
      <c r="F1686" s="90">
        <v>0</v>
      </c>
      <c r="G1686" s="90">
        <v>0</v>
      </c>
      <c r="H1686" s="90">
        <v>0</v>
      </c>
      <c r="I1686" s="90">
        <v>0</v>
      </c>
    </row>
    <row r="1687" spans="2:9" x14ac:dyDescent="0.2">
      <c r="B1687" s="91"/>
      <c r="C1687" s="224" t="s">
        <v>99</v>
      </c>
      <c r="D1687" s="224"/>
      <c r="E1687" s="90">
        <v>0</v>
      </c>
      <c r="F1687" s="90">
        <v>0</v>
      </c>
      <c r="G1687" s="90">
        <v>0</v>
      </c>
      <c r="H1687" s="90">
        <v>0</v>
      </c>
      <c r="I1687" s="90">
        <v>0</v>
      </c>
    </row>
    <row r="1688" spans="2:9" x14ac:dyDescent="0.2">
      <c r="B1688" s="91"/>
      <c r="C1688" s="224" t="s">
        <v>100</v>
      </c>
      <c r="D1688" s="224"/>
      <c r="E1688" s="90">
        <v>0</v>
      </c>
      <c r="F1688" s="90">
        <v>18</v>
      </c>
      <c r="G1688" s="90">
        <v>39</v>
      </c>
      <c r="H1688" s="90">
        <v>2</v>
      </c>
      <c r="I1688" s="90">
        <v>41</v>
      </c>
    </row>
    <row r="1689" spans="2:9" x14ac:dyDescent="0.2">
      <c r="B1689" s="91"/>
      <c r="C1689" s="224" t="s">
        <v>101</v>
      </c>
      <c r="D1689" s="224"/>
      <c r="E1689" s="90">
        <v>21</v>
      </c>
      <c r="F1689" s="90">
        <v>230</v>
      </c>
      <c r="G1689" s="90">
        <v>484</v>
      </c>
      <c r="H1689" s="90">
        <v>244</v>
      </c>
      <c r="I1689" s="90">
        <v>705</v>
      </c>
    </row>
    <row r="1690" spans="2:9" x14ac:dyDescent="0.2">
      <c r="B1690" s="91"/>
      <c r="C1690" s="224" t="s">
        <v>102</v>
      </c>
      <c r="D1690" s="224"/>
      <c r="E1690" s="90">
        <v>0</v>
      </c>
      <c r="F1690" s="90">
        <v>0</v>
      </c>
      <c r="G1690" s="90">
        <v>56</v>
      </c>
      <c r="H1690" s="90">
        <v>20</v>
      </c>
      <c r="I1690" s="90">
        <v>56</v>
      </c>
    </row>
    <row r="1691" spans="2:9" x14ac:dyDescent="0.2">
      <c r="B1691" s="91"/>
      <c r="C1691" s="224" t="s">
        <v>103</v>
      </c>
      <c r="D1691" s="224"/>
      <c r="E1691" s="90">
        <v>139</v>
      </c>
      <c r="F1691" s="90">
        <v>212</v>
      </c>
      <c r="G1691" s="90">
        <v>245</v>
      </c>
      <c r="H1691" s="90">
        <v>135</v>
      </c>
      <c r="I1691" s="90">
        <v>526</v>
      </c>
    </row>
    <row r="1692" spans="2:9" x14ac:dyDescent="0.2">
      <c r="B1692" s="91"/>
      <c r="C1692" s="224" t="s">
        <v>104</v>
      </c>
      <c r="D1692" s="224"/>
      <c r="E1692" s="90">
        <v>0</v>
      </c>
      <c r="F1692" s="90">
        <v>0</v>
      </c>
      <c r="G1692" s="90">
        <v>5</v>
      </c>
      <c r="H1692" s="90">
        <v>4</v>
      </c>
      <c r="I1692" s="90">
        <v>5</v>
      </c>
    </row>
    <row r="1693" spans="2:9" x14ac:dyDescent="0.2">
      <c r="B1693" s="91"/>
      <c r="C1693" s="224" t="s">
        <v>105</v>
      </c>
      <c r="D1693" s="224"/>
      <c r="E1693" s="90">
        <v>0</v>
      </c>
      <c r="F1693" s="90">
        <v>0</v>
      </c>
      <c r="G1693" s="90">
        <v>104</v>
      </c>
      <c r="H1693" s="90">
        <v>0</v>
      </c>
      <c r="I1693" s="90">
        <v>104</v>
      </c>
    </row>
    <row r="1694" spans="2:9" x14ac:dyDescent="0.2">
      <c r="B1694" s="91"/>
      <c r="C1694" s="347" t="s">
        <v>530</v>
      </c>
      <c r="D1694" s="347"/>
      <c r="E1694" s="90">
        <v>0</v>
      </c>
      <c r="F1694" s="90">
        <v>0</v>
      </c>
      <c r="G1694" s="90">
        <v>1</v>
      </c>
      <c r="H1694" s="90">
        <v>0</v>
      </c>
      <c r="I1694" s="90">
        <v>1</v>
      </c>
    </row>
    <row r="1695" spans="2:9" x14ac:dyDescent="0.2">
      <c r="B1695" s="91"/>
      <c r="C1695" s="347" t="s">
        <v>106</v>
      </c>
      <c r="D1695" s="347"/>
      <c r="E1695" s="90">
        <v>0</v>
      </c>
      <c r="F1695" s="90">
        <v>1</v>
      </c>
      <c r="G1695" s="90">
        <v>2</v>
      </c>
      <c r="H1695" s="90">
        <v>2</v>
      </c>
      <c r="I1695" s="90">
        <v>5</v>
      </c>
    </row>
    <row r="1696" spans="2:9" x14ac:dyDescent="0.2">
      <c r="B1696" s="91"/>
      <c r="C1696" s="347" t="s">
        <v>23</v>
      </c>
      <c r="D1696" s="347"/>
      <c r="E1696" s="90">
        <v>0</v>
      </c>
      <c r="F1696" s="90">
        <v>0</v>
      </c>
      <c r="G1696" s="90">
        <v>2</v>
      </c>
      <c r="H1696" s="90">
        <v>0</v>
      </c>
      <c r="I1696" s="90">
        <v>2</v>
      </c>
    </row>
    <row r="1697" spans="2:9" x14ac:dyDescent="0.2">
      <c r="B1697" s="8"/>
      <c r="C1697" s="344" t="s">
        <v>41</v>
      </c>
      <c r="D1697" s="344"/>
      <c r="E1697" s="90">
        <v>0</v>
      </c>
      <c r="F1697" s="90">
        <v>0</v>
      </c>
      <c r="G1697" s="90">
        <v>38</v>
      </c>
      <c r="H1697" s="90">
        <v>15</v>
      </c>
      <c r="I1697" s="90">
        <v>50</v>
      </c>
    </row>
    <row r="1698" spans="2:9" x14ac:dyDescent="0.2">
      <c r="B1698" s="345" t="s">
        <v>531</v>
      </c>
      <c r="C1698" s="346"/>
      <c r="D1698" s="346"/>
      <c r="E1698" s="346"/>
      <c r="F1698" s="346"/>
      <c r="G1698" s="346"/>
      <c r="H1698" s="346"/>
      <c r="I1698" s="346"/>
    </row>
    <row r="1699" spans="2:9" x14ac:dyDescent="0.2">
      <c r="B1699" s="232" t="s">
        <v>533</v>
      </c>
      <c r="C1699" s="232"/>
      <c r="D1699" s="232"/>
      <c r="E1699" s="232"/>
      <c r="F1699" s="232"/>
      <c r="G1699" s="232"/>
      <c r="H1699" s="232"/>
      <c r="I1699" s="232"/>
    </row>
    <row r="1700" spans="2:9" x14ac:dyDescent="0.2">
      <c r="B1700" s="97"/>
      <c r="C1700" s="315" t="s">
        <v>108</v>
      </c>
      <c r="D1700" s="316"/>
      <c r="E1700" s="17">
        <v>1</v>
      </c>
      <c r="F1700" s="17">
        <v>9</v>
      </c>
      <c r="G1700" s="17">
        <v>123</v>
      </c>
      <c r="H1700" s="17">
        <v>4</v>
      </c>
      <c r="I1700" s="17">
        <v>137</v>
      </c>
    </row>
    <row r="1701" spans="2:9" x14ac:dyDescent="0.2">
      <c r="B1701" s="97"/>
      <c r="C1701" s="233" t="s">
        <v>109</v>
      </c>
      <c r="D1701" s="234"/>
      <c r="E1701" s="17">
        <v>18</v>
      </c>
      <c r="F1701" s="17">
        <v>22</v>
      </c>
      <c r="G1701" s="17">
        <v>42</v>
      </c>
      <c r="H1701" s="17">
        <v>6</v>
      </c>
      <c r="I1701" s="17">
        <v>58</v>
      </c>
    </row>
    <row r="1702" spans="2:9" x14ac:dyDescent="0.2">
      <c r="B1702" s="97"/>
      <c r="C1702" s="233" t="s">
        <v>110</v>
      </c>
      <c r="D1702" s="235"/>
      <c r="E1702" s="17">
        <v>109</v>
      </c>
      <c r="F1702" s="17">
        <v>141</v>
      </c>
      <c r="G1702" s="17">
        <v>277</v>
      </c>
      <c r="H1702" s="17">
        <v>173</v>
      </c>
      <c r="I1702" s="17">
        <v>449</v>
      </c>
    </row>
    <row r="1703" spans="2:9" x14ac:dyDescent="0.2">
      <c r="B1703" s="3"/>
      <c r="C1703" s="233" t="s">
        <v>111</v>
      </c>
      <c r="D1703" s="235"/>
      <c r="E1703" s="17">
        <v>174</v>
      </c>
      <c r="F1703" s="17">
        <v>351</v>
      </c>
      <c r="G1703" s="19">
        <v>835</v>
      </c>
      <c r="H1703" s="17">
        <v>270</v>
      </c>
      <c r="I1703" s="17">
        <v>1294</v>
      </c>
    </row>
    <row r="1704" spans="2:9" x14ac:dyDescent="0.2">
      <c r="B1704" s="184" t="s">
        <v>112</v>
      </c>
      <c r="C1704" s="185"/>
      <c r="D1704" s="185"/>
      <c r="E1704" s="185"/>
      <c r="F1704" s="185"/>
      <c r="G1704" s="185"/>
      <c r="H1704" s="185"/>
      <c r="I1704" s="185"/>
    </row>
    <row r="1705" spans="2:9" x14ac:dyDescent="0.2">
      <c r="B1705" s="229" t="s">
        <v>113</v>
      </c>
      <c r="C1705" s="229"/>
      <c r="D1705" s="229"/>
      <c r="E1705" s="229"/>
      <c r="F1705" s="229"/>
      <c r="G1705" s="229"/>
      <c r="H1705" s="229"/>
      <c r="I1705" s="229"/>
    </row>
    <row r="1706" spans="2:9" x14ac:dyDescent="0.2">
      <c r="B1706" s="8"/>
      <c r="C1706" s="236" t="s">
        <v>114</v>
      </c>
      <c r="D1706" s="236"/>
      <c r="E1706" s="90">
        <v>6</v>
      </c>
      <c r="F1706" s="90">
        <v>7</v>
      </c>
      <c r="G1706" s="90">
        <v>0</v>
      </c>
      <c r="H1706" s="90">
        <v>0</v>
      </c>
      <c r="I1706" s="90">
        <f>SUM(E1706:H1706)</f>
        <v>13</v>
      </c>
    </row>
    <row r="1707" spans="2:9" x14ac:dyDescent="0.2">
      <c r="B1707" s="229" t="s">
        <v>116</v>
      </c>
      <c r="C1707" s="229"/>
      <c r="D1707" s="229"/>
      <c r="E1707" s="229"/>
      <c r="F1707" s="229"/>
      <c r="G1707" s="229"/>
      <c r="H1707" s="229"/>
      <c r="I1707" s="229"/>
    </row>
    <row r="1708" spans="2:9" x14ac:dyDescent="0.2">
      <c r="B1708" s="8"/>
      <c r="C1708" s="230" t="s">
        <v>117</v>
      </c>
      <c r="D1708" s="231"/>
      <c r="E1708" s="90">
        <v>54</v>
      </c>
      <c r="F1708" s="90">
        <v>32</v>
      </c>
      <c r="G1708" s="90">
        <v>0</v>
      </c>
      <c r="H1708" s="90">
        <v>0</v>
      </c>
      <c r="I1708" s="90">
        <f>SUM(E1708:H1708)</f>
        <v>86</v>
      </c>
    </row>
    <row r="1709" spans="2:9" x14ac:dyDescent="0.2">
      <c r="B1709" s="229" t="s">
        <v>118</v>
      </c>
      <c r="C1709" s="229"/>
      <c r="D1709" s="229"/>
      <c r="E1709" s="229"/>
      <c r="F1709" s="229"/>
      <c r="G1709" s="229"/>
      <c r="H1709" s="229"/>
      <c r="I1709" s="229"/>
    </row>
    <row r="1710" spans="2:9" x14ac:dyDescent="0.2">
      <c r="B1710" s="8"/>
      <c r="C1710" s="219" t="s">
        <v>119</v>
      </c>
      <c r="D1710" s="219"/>
      <c r="E1710" s="90"/>
      <c r="F1710" s="90">
        <v>2</v>
      </c>
      <c r="G1710" s="95"/>
      <c r="H1710" s="90"/>
      <c r="I1710" s="90">
        <f>SUM(E1710:H1710)</f>
        <v>2</v>
      </c>
    </row>
    <row r="1711" spans="2:9" x14ac:dyDescent="0.2">
      <c r="B1711" s="8"/>
      <c r="C1711" s="219" t="s">
        <v>120</v>
      </c>
      <c r="D1711" s="219"/>
      <c r="E1711" s="90"/>
      <c r="F1711" s="90"/>
      <c r="G1711" s="95"/>
      <c r="H1711" s="90"/>
      <c r="I1711" s="90"/>
    </row>
    <row r="1712" spans="2:9" x14ac:dyDescent="0.2">
      <c r="B1712" s="8"/>
      <c r="C1712" s="219" t="s">
        <v>121</v>
      </c>
      <c r="D1712" s="219"/>
      <c r="E1712" s="90"/>
      <c r="F1712" s="90"/>
      <c r="G1712" s="95"/>
      <c r="H1712" s="90"/>
      <c r="I1712" s="90"/>
    </row>
    <row r="1713" spans="2:9" x14ac:dyDescent="0.2">
      <c r="B1713" s="8"/>
      <c r="C1713" s="219" t="s">
        <v>122</v>
      </c>
      <c r="D1713" s="219"/>
      <c r="E1713" s="90"/>
      <c r="F1713" s="90"/>
      <c r="G1713" s="95"/>
      <c r="H1713" s="90"/>
      <c r="I1713" s="90"/>
    </row>
    <row r="1714" spans="2:9" x14ac:dyDescent="0.2">
      <c r="B1714" s="8"/>
      <c r="C1714" s="219" t="s">
        <v>123</v>
      </c>
      <c r="D1714" s="219"/>
      <c r="E1714" s="90"/>
      <c r="F1714" s="90"/>
      <c r="G1714" s="95"/>
      <c r="H1714" s="90"/>
      <c r="I1714" s="90"/>
    </row>
    <row r="1715" spans="2:9" x14ac:dyDescent="0.2">
      <c r="B1715" s="8"/>
      <c r="C1715" s="219" t="s">
        <v>124</v>
      </c>
      <c r="D1715" s="219"/>
      <c r="E1715" s="90"/>
      <c r="F1715" s="90"/>
      <c r="G1715" s="95"/>
      <c r="H1715" s="90"/>
      <c r="I1715" s="90"/>
    </row>
    <row r="1716" spans="2:9" x14ac:dyDescent="0.2">
      <c r="B1716" s="8"/>
      <c r="C1716" s="219" t="s">
        <v>125</v>
      </c>
      <c r="D1716" s="219"/>
      <c r="E1716" s="90"/>
      <c r="F1716" s="90"/>
      <c r="G1716" s="95"/>
      <c r="H1716" s="90"/>
      <c r="I1716" s="90"/>
    </row>
    <row r="1717" spans="2:9" x14ac:dyDescent="0.2">
      <c r="B1717" s="8"/>
      <c r="C1717" s="219" t="s">
        <v>126</v>
      </c>
      <c r="D1717" s="219"/>
      <c r="E1717" s="90"/>
      <c r="F1717" s="90"/>
      <c r="G1717" s="95"/>
      <c r="H1717" s="90"/>
      <c r="I1717" s="90"/>
    </row>
    <row r="1718" spans="2:9" x14ac:dyDescent="0.2">
      <c r="B1718" s="8"/>
      <c r="C1718" s="219" t="s">
        <v>54</v>
      </c>
      <c r="D1718" s="219"/>
      <c r="E1718" s="90">
        <v>1</v>
      </c>
      <c r="F1718" s="90"/>
      <c r="G1718" s="95"/>
      <c r="H1718" s="90"/>
      <c r="I1718" s="90">
        <f>SUM(E1718:H1718)</f>
        <v>1</v>
      </c>
    </row>
    <row r="1719" spans="2:9" x14ac:dyDescent="0.2">
      <c r="B1719" s="8"/>
      <c r="C1719" s="219" t="s">
        <v>127</v>
      </c>
      <c r="D1719" s="219"/>
      <c r="E1719" s="90"/>
      <c r="F1719" s="90"/>
      <c r="G1719" s="95"/>
      <c r="H1719" s="90"/>
      <c r="I1719" s="90"/>
    </row>
    <row r="1720" spans="2:9" x14ac:dyDescent="0.2">
      <c r="B1720" s="8"/>
      <c r="C1720" s="219" t="s">
        <v>128</v>
      </c>
      <c r="D1720" s="219"/>
      <c r="E1720" s="90"/>
      <c r="F1720" s="90"/>
      <c r="G1720" s="95"/>
      <c r="H1720" s="90"/>
      <c r="I1720" s="90"/>
    </row>
    <row r="1721" spans="2:9" x14ac:dyDescent="0.2">
      <c r="B1721" s="8"/>
      <c r="C1721" s="219" t="s">
        <v>129</v>
      </c>
      <c r="D1721" s="219"/>
      <c r="E1721" s="90"/>
      <c r="F1721" s="90"/>
      <c r="G1721" s="95"/>
      <c r="H1721" s="90"/>
      <c r="I1721" s="90"/>
    </row>
    <row r="1722" spans="2:9" x14ac:dyDescent="0.2">
      <c r="B1722" s="8"/>
      <c r="C1722" s="219" t="s">
        <v>130</v>
      </c>
      <c r="D1722" s="219"/>
      <c r="E1722" s="90"/>
      <c r="F1722" s="90"/>
      <c r="G1722" s="95"/>
      <c r="H1722" s="90"/>
      <c r="I1722" s="90"/>
    </row>
    <row r="1723" spans="2:9" x14ac:dyDescent="0.2">
      <c r="B1723" s="8"/>
      <c r="C1723" s="219" t="s">
        <v>131</v>
      </c>
      <c r="D1723" s="219"/>
      <c r="E1723" s="90">
        <v>5</v>
      </c>
      <c r="F1723" s="90">
        <v>5</v>
      </c>
      <c r="G1723" s="95"/>
      <c r="H1723" s="90"/>
      <c r="I1723" s="90">
        <f>SUM(E1723:H1723)</f>
        <v>10</v>
      </c>
    </row>
    <row r="1724" spans="2:9" x14ac:dyDescent="0.2">
      <c r="B1724" s="8"/>
      <c r="C1724" s="219" t="s">
        <v>132</v>
      </c>
      <c r="D1724" s="219"/>
      <c r="E1724" s="90"/>
      <c r="F1724" s="90"/>
      <c r="G1724" s="95"/>
      <c r="H1724" s="90"/>
      <c r="I1724" s="90"/>
    </row>
    <row r="1725" spans="2:9" x14ac:dyDescent="0.2">
      <c r="B1725" s="8"/>
      <c r="C1725" s="219" t="s">
        <v>133</v>
      </c>
      <c r="D1725" s="219"/>
      <c r="E1725" s="90"/>
      <c r="F1725" s="90"/>
      <c r="G1725" s="95"/>
      <c r="H1725" s="90"/>
      <c r="I1725" s="90"/>
    </row>
    <row r="1726" spans="2:9" x14ac:dyDescent="0.2">
      <c r="B1726" s="8"/>
      <c r="C1726" s="219" t="s">
        <v>134</v>
      </c>
      <c r="D1726" s="219"/>
      <c r="E1726" s="90"/>
      <c r="F1726" s="90"/>
      <c r="G1726" s="95"/>
      <c r="H1726" s="90"/>
      <c r="I1726" s="90"/>
    </row>
    <row r="1727" spans="2:9" x14ac:dyDescent="0.2">
      <c r="B1727" s="8"/>
      <c r="C1727" s="219" t="s">
        <v>135</v>
      </c>
      <c r="D1727" s="219"/>
      <c r="E1727" s="90"/>
      <c r="F1727" s="90"/>
      <c r="G1727" s="95"/>
      <c r="H1727" s="90"/>
      <c r="I1727" s="90"/>
    </row>
    <row r="1728" spans="2:9" x14ac:dyDescent="0.2">
      <c r="B1728" s="184" t="s">
        <v>137</v>
      </c>
      <c r="C1728" s="185"/>
      <c r="D1728" s="185"/>
      <c r="E1728" s="185"/>
      <c r="F1728" s="185"/>
      <c r="G1728" s="185"/>
      <c r="H1728" s="185"/>
      <c r="I1728" s="185"/>
    </row>
    <row r="1729" spans="2:9" x14ac:dyDescent="0.2">
      <c r="B1729" s="102"/>
      <c r="C1729" s="215" t="s">
        <v>138</v>
      </c>
      <c r="D1729" s="216"/>
      <c r="E1729" s="216"/>
      <c r="F1729" s="216"/>
      <c r="G1729" s="216"/>
      <c r="H1729" s="216"/>
      <c r="I1729" s="217"/>
    </row>
    <row r="1730" spans="2:9" x14ac:dyDescent="0.2">
      <c r="B1730" s="103"/>
      <c r="C1730" s="222" t="s">
        <v>139</v>
      </c>
      <c r="D1730" s="223"/>
      <c r="E1730" s="104"/>
      <c r="F1730" s="104"/>
      <c r="G1730" s="104"/>
      <c r="H1730" s="105"/>
      <c r="I1730" s="106"/>
    </row>
    <row r="1731" spans="2:9" x14ac:dyDescent="0.2">
      <c r="B1731" s="107"/>
      <c r="C1731" s="219" t="s">
        <v>140</v>
      </c>
      <c r="D1731" s="219"/>
      <c r="E1731" s="108"/>
      <c r="F1731" s="109"/>
      <c r="G1731" s="110"/>
      <c r="H1731" s="111"/>
      <c r="I1731" s="111"/>
    </row>
    <row r="1732" spans="2:9" x14ac:dyDescent="0.2">
      <c r="B1732" s="102"/>
      <c r="C1732" s="215" t="s">
        <v>534</v>
      </c>
      <c r="D1732" s="216"/>
      <c r="E1732" s="216"/>
      <c r="F1732" s="216"/>
      <c r="G1732" s="216"/>
      <c r="H1732" s="216"/>
      <c r="I1732" s="217"/>
    </row>
    <row r="1733" spans="2:9" x14ac:dyDescent="0.2">
      <c r="B1733" s="107"/>
      <c r="C1733" s="218" t="s">
        <v>141</v>
      </c>
      <c r="D1733" s="218"/>
      <c r="E1733" s="95"/>
      <c r="F1733" s="112"/>
      <c r="G1733" s="112"/>
      <c r="H1733" s="111"/>
      <c r="I1733" s="111"/>
    </row>
    <row r="1734" spans="2:9" x14ac:dyDescent="0.2">
      <c r="B1734" s="107"/>
      <c r="C1734" s="218" t="s">
        <v>142</v>
      </c>
      <c r="D1734" s="218"/>
      <c r="E1734" s="95"/>
      <c r="F1734" s="112"/>
      <c r="G1734" s="112"/>
      <c r="H1734" s="111"/>
      <c r="I1734" s="111"/>
    </row>
    <row r="1735" spans="2:9" x14ac:dyDescent="0.2">
      <c r="B1735" s="107"/>
      <c r="C1735" s="218" t="s">
        <v>535</v>
      </c>
      <c r="D1735" s="218"/>
      <c r="E1735" s="95"/>
      <c r="F1735" s="112"/>
      <c r="G1735" s="112"/>
      <c r="H1735" s="111"/>
      <c r="I1735" s="111"/>
    </row>
    <row r="1736" spans="2:9" x14ac:dyDescent="0.2">
      <c r="B1736" s="215" t="s">
        <v>536</v>
      </c>
      <c r="C1736" s="220"/>
      <c r="D1736" s="220"/>
      <c r="E1736" s="220"/>
      <c r="F1736" s="220"/>
      <c r="G1736" s="220"/>
      <c r="H1736" s="220"/>
      <c r="I1736" s="221"/>
    </row>
    <row r="1737" spans="2:9" x14ac:dyDescent="0.2">
      <c r="B1737" s="16"/>
      <c r="C1737" s="275"/>
      <c r="D1737" s="275"/>
      <c r="E1737" s="88"/>
      <c r="F1737" s="88"/>
      <c r="G1737" s="88"/>
      <c r="H1737" s="88"/>
      <c r="I1737" s="88"/>
    </row>
    <row r="1738" spans="2:9" x14ac:dyDescent="0.2">
      <c r="B1738" s="16"/>
      <c r="C1738" s="275"/>
      <c r="D1738" s="275"/>
      <c r="E1738" s="88"/>
      <c r="F1738" s="88"/>
      <c r="G1738" s="88"/>
      <c r="H1738" s="88"/>
      <c r="I1738" s="88"/>
    </row>
    <row r="1739" spans="2:9" x14ac:dyDescent="0.2">
      <c r="B1739" s="16"/>
      <c r="C1739" s="275"/>
      <c r="D1739" s="275"/>
      <c r="E1739" s="88"/>
      <c r="F1739" s="88"/>
      <c r="G1739" s="88"/>
      <c r="H1739" s="88"/>
      <c r="I1739" s="88"/>
    </row>
    <row r="1740" spans="2:9" x14ac:dyDescent="0.2">
      <c r="B1740" s="102"/>
      <c r="C1740" s="215" t="s">
        <v>537</v>
      </c>
      <c r="D1740" s="216"/>
      <c r="E1740" s="216"/>
      <c r="F1740" s="216"/>
      <c r="G1740" s="216"/>
      <c r="H1740" s="216"/>
      <c r="I1740" s="217"/>
    </row>
    <row r="1741" spans="2:9" x14ac:dyDescent="0.2">
      <c r="B1741" s="107"/>
      <c r="C1741" s="218" t="s">
        <v>143</v>
      </c>
      <c r="D1741" s="218"/>
      <c r="E1741" s="95"/>
      <c r="F1741" s="112"/>
      <c r="G1741" s="112"/>
      <c r="H1741" s="111"/>
      <c r="I1741" s="111"/>
    </row>
    <row r="1742" spans="2:9" x14ac:dyDescent="0.2">
      <c r="B1742" s="107"/>
      <c r="C1742" s="218" t="s">
        <v>538</v>
      </c>
      <c r="D1742" s="218"/>
      <c r="E1742" s="95"/>
      <c r="F1742" s="112"/>
      <c r="G1742" s="112"/>
      <c r="H1742" s="111"/>
      <c r="I1742" s="111"/>
    </row>
    <row r="1743" spans="2:9" x14ac:dyDescent="0.2">
      <c r="B1743" s="107"/>
      <c r="C1743" s="218" t="s">
        <v>144</v>
      </c>
      <c r="D1743" s="218"/>
      <c r="E1743" s="95"/>
      <c r="F1743" s="112"/>
      <c r="G1743" s="112"/>
      <c r="H1743" s="111"/>
      <c r="I1743" s="111"/>
    </row>
    <row r="1744" spans="2:9" x14ac:dyDescent="0.2">
      <c r="B1744" s="102"/>
      <c r="C1744" s="215" t="s">
        <v>145</v>
      </c>
      <c r="D1744" s="216"/>
      <c r="E1744" s="216"/>
      <c r="F1744" s="216"/>
      <c r="G1744" s="216"/>
      <c r="H1744" s="216"/>
      <c r="I1744" s="217"/>
    </row>
    <row r="1745" spans="2:9" x14ac:dyDescent="0.2">
      <c r="B1745" s="107"/>
      <c r="C1745" s="208" t="s">
        <v>146</v>
      </c>
      <c r="D1745" s="209"/>
      <c r="E1745" s="95"/>
      <c r="F1745" s="112"/>
      <c r="G1745" s="112"/>
      <c r="H1745" s="111"/>
      <c r="I1745" s="111"/>
    </row>
    <row r="1746" spans="2:9" x14ac:dyDescent="0.2">
      <c r="B1746" s="107"/>
      <c r="C1746" s="208" t="s">
        <v>147</v>
      </c>
      <c r="D1746" s="209"/>
      <c r="E1746" s="95"/>
      <c r="F1746" s="112"/>
      <c r="G1746" s="112"/>
      <c r="H1746" s="111"/>
      <c r="I1746" s="111"/>
    </row>
    <row r="1747" spans="2:9" x14ac:dyDescent="0.2">
      <c r="B1747" s="107"/>
      <c r="C1747" s="208" t="s">
        <v>148</v>
      </c>
      <c r="D1747" s="209"/>
      <c r="E1747" s="95"/>
      <c r="F1747" s="112"/>
      <c r="G1747" s="112"/>
      <c r="H1747" s="111"/>
      <c r="I1747" s="111"/>
    </row>
    <row r="1748" spans="2:9" x14ac:dyDescent="0.2">
      <c r="B1748" s="107"/>
      <c r="C1748" s="208" t="s">
        <v>149</v>
      </c>
      <c r="D1748" s="209"/>
      <c r="E1748" s="95"/>
      <c r="F1748" s="112"/>
      <c r="G1748" s="112"/>
      <c r="H1748" s="111"/>
      <c r="I1748" s="111"/>
    </row>
    <row r="1749" spans="2:9" x14ac:dyDescent="0.2">
      <c r="B1749" s="107"/>
      <c r="C1749" s="208" t="s">
        <v>150</v>
      </c>
      <c r="D1749" s="209"/>
      <c r="E1749" s="95"/>
      <c r="F1749" s="112"/>
      <c r="G1749" s="112"/>
      <c r="H1749" s="111"/>
      <c r="I1749" s="111"/>
    </row>
    <row r="1750" spans="2:9" x14ac:dyDescent="0.2">
      <c r="B1750" s="107"/>
      <c r="C1750" s="208" t="s">
        <v>151</v>
      </c>
      <c r="D1750" s="209"/>
      <c r="E1750" s="95"/>
      <c r="F1750" s="112"/>
      <c r="G1750" s="112"/>
      <c r="H1750" s="111"/>
      <c r="I1750" s="111"/>
    </row>
    <row r="1751" spans="2:9" x14ac:dyDescent="0.2">
      <c r="B1751" s="107"/>
      <c r="C1751" s="208" t="s">
        <v>152</v>
      </c>
      <c r="D1751" s="209"/>
      <c r="E1751" s="95"/>
      <c r="F1751" s="112"/>
      <c r="G1751" s="112"/>
      <c r="H1751" s="111"/>
      <c r="I1751" s="111"/>
    </row>
    <row r="1752" spans="2:9" x14ac:dyDescent="0.2">
      <c r="B1752" s="107"/>
      <c r="C1752" s="208" t="s">
        <v>153</v>
      </c>
      <c r="D1752" s="209"/>
      <c r="E1752" s="95"/>
      <c r="F1752" s="112"/>
      <c r="G1752" s="112"/>
      <c r="H1752" s="111"/>
      <c r="I1752" s="111"/>
    </row>
    <row r="1753" spans="2:9" x14ac:dyDescent="0.2">
      <c r="B1753" s="107"/>
      <c r="C1753" s="208" t="s">
        <v>154</v>
      </c>
      <c r="D1753" s="209"/>
      <c r="E1753" s="95"/>
      <c r="F1753" s="112"/>
      <c r="G1753" s="112"/>
      <c r="H1753" s="111"/>
      <c r="I1753" s="111"/>
    </row>
    <row r="1754" spans="2:9" x14ac:dyDescent="0.2">
      <c r="B1754" s="107"/>
      <c r="C1754" s="208" t="s">
        <v>155</v>
      </c>
      <c r="D1754" s="209"/>
      <c r="E1754" s="95"/>
      <c r="F1754" s="112"/>
      <c r="G1754" s="112"/>
      <c r="H1754" s="111"/>
      <c r="I1754" s="111"/>
    </row>
    <row r="1755" spans="2:9" x14ac:dyDescent="0.2">
      <c r="B1755" s="107"/>
      <c r="C1755" s="208" t="s">
        <v>156</v>
      </c>
      <c r="D1755" s="209"/>
      <c r="E1755" s="95"/>
      <c r="F1755" s="112"/>
      <c r="G1755" s="112"/>
      <c r="H1755" s="111"/>
      <c r="I1755" s="111"/>
    </row>
    <row r="1756" spans="2:9" x14ac:dyDescent="0.2">
      <c r="B1756" s="107"/>
      <c r="C1756" s="208" t="s">
        <v>157</v>
      </c>
      <c r="D1756" s="209"/>
      <c r="E1756" s="95"/>
      <c r="F1756" s="112"/>
      <c r="G1756" s="112"/>
      <c r="H1756" s="111"/>
      <c r="I1756" s="111"/>
    </row>
    <row r="1757" spans="2:9" x14ac:dyDescent="0.2">
      <c r="B1757" s="107"/>
      <c r="C1757" s="208" t="s">
        <v>158</v>
      </c>
      <c r="D1757" s="209"/>
      <c r="E1757" s="95"/>
      <c r="F1757" s="112"/>
      <c r="G1757" s="112"/>
      <c r="H1757" s="111"/>
      <c r="I1757" s="111"/>
    </row>
    <row r="1758" spans="2:9" x14ac:dyDescent="0.2">
      <c r="B1758" s="107"/>
      <c r="C1758" s="208" t="s">
        <v>159</v>
      </c>
      <c r="D1758" s="209"/>
      <c r="E1758" s="95"/>
      <c r="F1758" s="112"/>
      <c r="G1758" s="112"/>
      <c r="H1758" s="111"/>
      <c r="I1758" s="111"/>
    </row>
    <row r="1759" spans="2:9" x14ac:dyDescent="0.2">
      <c r="B1759" s="107"/>
      <c r="C1759" s="208" t="s">
        <v>160</v>
      </c>
      <c r="D1759" s="209"/>
      <c r="E1759" s="95"/>
      <c r="F1759" s="112"/>
      <c r="G1759" s="112"/>
      <c r="H1759" s="111"/>
      <c r="I1759" s="111"/>
    </row>
    <row r="1760" spans="2:9" x14ac:dyDescent="0.2">
      <c r="B1760" s="102"/>
      <c r="C1760" s="210" t="s">
        <v>161</v>
      </c>
      <c r="D1760" s="211"/>
      <c r="E1760" s="211"/>
      <c r="F1760" s="211"/>
      <c r="G1760" s="211"/>
      <c r="H1760" s="211"/>
      <c r="I1760" s="211"/>
    </row>
    <row r="1761" spans="2:9" x14ac:dyDescent="0.2">
      <c r="B1761" s="102"/>
      <c r="C1761" s="208" t="s">
        <v>146</v>
      </c>
      <c r="D1761" s="209"/>
      <c r="E1761" s="95"/>
      <c r="F1761" s="112"/>
      <c r="G1761" s="112"/>
      <c r="H1761" s="111"/>
      <c r="I1761" s="111"/>
    </row>
    <row r="1762" spans="2:9" x14ac:dyDescent="0.2">
      <c r="B1762" s="102"/>
      <c r="C1762" s="208" t="s">
        <v>147</v>
      </c>
      <c r="D1762" s="209"/>
      <c r="E1762" s="95"/>
      <c r="F1762" s="112"/>
      <c r="G1762" s="112"/>
      <c r="H1762" s="111"/>
      <c r="I1762" s="111"/>
    </row>
    <row r="1763" spans="2:9" x14ac:dyDescent="0.2">
      <c r="B1763" s="102"/>
      <c r="C1763" s="208" t="s">
        <v>148</v>
      </c>
      <c r="D1763" s="209"/>
      <c r="E1763" s="95"/>
      <c r="F1763" s="112"/>
      <c r="G1763" s="112"/>
      <c r="H1763" s="111"/>
      <c r="I1763" s="111"/>
    </row>
    <row r="1764" spans="2:9" x14ac:dyDescent="0.2">
      <c r="B1764" s="102"/>
      <c r="C1764" s="208" t="s">
        <v>149</v>
      </c>
      <c r="D1764" s="209"/>
      <c r="E1764" s="95"/>
      <c r="F1764" s="112"/>
      <c r="G1764" s="112"/>
      <c r="H1764" s="111"/>
      <c r="I1764" s="111"/>
    </row>
    <row r="1765" spans="2:9" x14ac:dyDescent="0.2">
      <c r="B1765" s="102"/>
      <c r="C1765" s="208" t="s">
        <v>150</v>
      </c>
      <c r="D1765" s="209"/>
      <c r="E1765" s="95"/>
      <c r="F1765" s="112"/>
      <c r="G1765" s="112"/>
      <c r="H1765" s="111"/>
      <c r="I1765" s="111"/>
    </row>
    <row r="1766" spans="2:9" x14ac:dyDescent="0.2">
      <c r="B1766" s="102"/>
      <c r="C1766" s="208" t="s">
        <v>151</v>
      </c>
      <c r="D1766" s="209"/>
      <c r="E1766" s="95"/>
      <c r="F1766" s="112"/>
      <c r="G1766" s="112"/>
      <c r="H1766" s="111"/>
      <c r="I1766" s="111"/>
    </row>
    <row r="1767" spans="2:9" x14ac:dyDescent="0.2">
      <c r="B1767" s="102"/>
      <c r="C1767" s="207" t="s">
        <v>152</v>
      </c>
      <c r="D1767" s="207"/>
      <c r="E1767" s="106"/>
      <c r="F1767" s="106"/>
      <c r="G1767" s="106"/>
      <c r="H1767" s="106"/>
      <c r="I1767" s="106"/>
    </row>
    <row r="1768" spans="2:9" x14ac:dyDescent="0.2">
      <c r="B1768" s="102"/>
      <c r="C1768" s="207" t="s">
        <v>153</v>
      </c>
      <c r="D1768" s="207"/>
      <c r="E1768" s="106"/>
      <c r="F1768" s="106"/>
      <c r="G1768" s="106"/>
      <c r="H1768" s="106"/>
      <c r="I1768" s="106"/>
    </row>
    <row r="1769" spans="2:9" x14ac:dyDescent="0.2">
      <c r="B1769" s="102"/>
      <c r="C1769" s="207" t="s">
        <v>154</v>
      </c>
      <c r="D1769" s="207"/>
      <c r="E1769" s="106"/>
      <c r="F1769" s="106"/>
      <c r="G1769" s="106"/>
      <c r="H1769" s="106"/>
      <c r="I1769" s="106"/>
    </row>
    <row r="1770" spans="2:9" x14ac:dyDescent="0.2">
      <c r="B1770" s="102"/>
      <c r="C1770" s="207" t="s">
        <v>155</v>
      </c>
      <c r="D1770" s="207"/>
      <c r="E1770" s="106"/>
      <c r="F1770" s="106"/>
      <c r="G1770" s="106"/>
      <c r="H1770" s="106"/>
      <c r="I1770" s="106"/>
    </row>
    <row r="1771" spans="2:9" x14ac:dyDescent="0.2">
      <c r="B1771" s="102"/>
      <c r="C1771" s="207" t="s">
        <v>156</v>
      </c>
      <c r="D1771" s="207"/>
      <c r="E1771" s="106"/>
      <c r="F1771" s="106"/>
      <c r="G1771" s="106"/>
      <c r="H1771" s="106"/>
      <c r="I1771" s="106"/>
    </row>
    <row r="1772" spans="2:9" x14ac:dyDescent="0.2">
      <c r="B1772" s="102"/>
      <c r="C1772" s="207" t="s">
        <v>157</v>
      </c>
      <c r="D1772" s="207"/>
      <c r="E1772" s="106"/>
      <c r="F1772" s="106"/>
      <c r="G1772" s="106"/>
      <c r="H1772" s="106"/>
      <c r="I1772" s="106"/>
    </row>
    <row r="1773" spans="2:9" x14ac:dyDescent="0.2">
      <c r="B1773" s="102"/>
      <c r="C1773" s="207" t="s">
        <v>158</v>
      </c>
      <c r="D1773" s="207"/>
      <c r="E1773" s="106"/>
      <c r="F1773" s="106"/>
      <c r="G1773" s="106"/>
      <c r="H1773" s="106"/>
      <c r="I1773" s="106"/>
    </row>
    <row r="1774" spans="2:9" x14ac:dyDescent="0.2">
      <c r="B1774" s="102"/>
      <c r="C1774" s="207" t="s">
        <v>162</v>
      </c>
      <c r="D1774" s="207"/>
      <c r="E1774" s="106"/>
      <c r="F1774" s="106"/>
      <c r="G1774" s="106"/>
      <c r="H1774" s="106"/>
      <c r="I1774" s="106"/>
    </row>
    <row r="1775" spans="2:9" x14ac:dyDescent="0.2">
      <c r="B1775" s="102"/>
      <c r="C1775" s="207" t="s">
        <v>163</v>
      </c>
      <c r="D1775" s="207"/>
      <c r="E1775" s="106"/>
      <c r="F1775" s="106"/>
      <c r="G1775" s="106"/>
      <c r="H1775" s="106"/>
      <c r="I1775" s="106"/>
    </row>
    <row r="1776" spans="2:9" x14ac:dyDescent="0.2">
      <c r="B1776" s="184" t="s">
        <v>164</v>
      </c>
      <c r="C1776" s="185"/>
      <c r="D1776" s="185"/>
      <c r="E1776" s="185"/>
      <c r="F1776" s="185"/>
      <c r="G1776" s="185"/>
      <c r="H1776" s="185"/>
      <c r="I1776" s="185"/>
    </row>
    <row r="1777" spans="2:9" x14ac:dyDescent="0.2">
      <c r="B1777" s="186" t="s">
        <v>165</v>
      </c>
      <c r="C1777" s="187"/>
      <c r="D1777" s="187"/>
      <c r="E1777" s="187"/>
      <c r="F1777" s="187"/>
      <c r="G1777" s="187"/>
      <c r="H1777" s="187"/>
      <c r="I1777" s="187"/>
    </row>
    <row r="1778" spans="2:9" x14ac:dyDescent="0.2">
      <c r="C1778" s="188" t="s">
        <v>166</v>
      </c>
      <c r="D1778" s="188"/>
      <c r="E1778" s="188"/>
      <c r="F1778" s="188"/>
      <c r="G1778" s="188"/>
      <c r="H1778" s="188"/>
      <c r="I1778" s="188"/>
    </row>
    <row r="1779" spans="2:9" x14ac:dyDescent="0.2">
      <c r="C1779" s="362" t="s">
        <v>578</v>
      </c>
      <c r="D1779" s="363"/>
      <c r="E1779" s="363"/>
      <c r="F1779" s="363"/>
      <c r="G1779" s="363"/>
      <c r="H1779" s="363"/>
      <c r="I1779" s="364"/>
    </row>
    <row r="1780" spans="2:9" x14ac:dyDescent="0.2">
      <c r="C1780" s="365"/>
      <c r="D1780" s="366"/>
      <c r="E1780" s="366"/>
      <c r="F1780" s="366"/>
      <c r="G1780" s="366"/>
      <c r="H1780" s="366"/>
      <c r="I1780" s="367"/>
    </row>
    <row r="1781" spans="2:9" x14ac:dyDescent="0.2">
      <c r="C1781" s="365"/>
      <c r="D1781" s="366"/>
      <c r="E1781" s="366"/>
      <c r="F1781" s="366"/>
      <c r="G1781" s="366"/>
      <c r="H1781" s="366"/>
      <c r="I1781" s="367"/>
    </row>
    <row r="1782" spans="2:9" x14ac:dyDescent="0.2">
      <c r="C1782" s="365"/>
      <c r="D1782" s="366"/>
      <c r="E1782" s="366"/>
      <c r="F1782" s="366"/>
      <c r="G1782" s="366"/>
      <c r="H1782" s="366"/>
      <c r="I1782" s="367"/>
    </row>
    <row r="1783" spans="2:9" x14ac:dyDescent="0.2">
      <c r="C1783" s="368"/>
      <c r="D1783" s="369"/>
      <c r="E1783" s="369"/>
      <c r="F1783" s="369"/>
      <c r="G1783" s="369"/>
      <c r="H1783" s="369"/>
      <c r="I1783" s="370"/>
    </row>
    <row r="1785" spans="2:9" x14ac:dyDescent="0.2">
      <c r="C1785" s="188" t="s">
        <v>168</v>
      </c>
      <c r="D1785" s="188"/>
      <c r="E1785" s="188"/>
      <c r="F1785" s="188"/>
      <c r="G1785" s="188"/>
      <c r="H1785" s="188"/>
      <c r="I1785" s="188"/>
    </row>
    <row r="1786" spans="2:9" x14ac:dyDescent="0.2">
      <c r="C1786" s="353" t="s">
        <v>579</v>
      </c>
      <c r="D1786" s="354"/>
      <c r="E1786" s="354"/>
      <c r="F1786" s="354"/>
      <c r="G1786" s="354"/>
      <c r="H1786" s="354"/>
      <c r="I1786" s="355"/>
    </row>
    <row r="1787" spans="2:9" x14ac:dyDescent="0.2">
      <c r="C1787" s="356"/>
      <c r="D1787" s="357"/>
      <c r="E1787" s="357"/>
      <c r="F1787" s="357"/>
      <c r="G1787" s="357"/>
      <c r="H1787" s="357"/>
      <c r="I1787" s="358"/>
    </row>
    <row r="1788" spans="2:9" x14ac:dyDescent="0.2">
      <c r="C1788" s="356"/>
      <c r="D1788" s="357"/>
      <c r="E1788" s="357"/>
      <c r="F1788" s="357"/>
      <c r="G1788" s="357"/>
      <c r="H1788" s="357"/>
      <c r="I1788" s="358"/>
    </row>
    <row r="1789" spans="2:9" x14ac:dyDescent="0.2">
      <c r="C1789" s="356"/>
      <c r="D1789" s="357"/>
      <c r="E1789" s="357"/>
      <c r="F1789" s="357"/>
      <c r="G1789" s="357"/>
      <c r="H1789" s="357"/>
      <c r="I1789" s="358"/>
    </row>
    <row r="1790" spans="2:9" x14ac:dyDescent="0.2">
      <c r="C1790" s="359"/>
      <c r="D1790" s="360"/>
      <c r="E1790" s="360"/>
      <c r="F1790" s="360"/>
      <c r="G1790" s="360"/>
      <c r="H1790" s="360"/>
      <c r="I1790" s="361"/>
    </row>
    <row r="1792" spans="2:9" x14ac:dyDescent="0.2">
      <c r="C1792" s="188" t="s">
        <v>170</v>
      </c>
      <c r="D1792" s="188"/>
      <c r="E1792" s="188"/>
      <c r="F1792" s="188"/>
      <c r="G1792" s="188"/>
      <c r="H1792" s="188"/>
      <c r="I1792" s="188"/>
    </row>
    <row r="1793" spans="3:9" x14ac:dyDescent="0.2">
      <c r="C1793" s="188" t="s">
        <v>171</v>
      </c>
      <c r="D1793" s="188"/>
      <c r="E1793" s="188"/>
      <c r="F1793" s="188"/>
      <c r="G1793" s="188"/>
      <c r="H1793" s="188"/>
      <c r="I1793" s="188"/>
    </row>
    <row r="1794" spans="3:9" x14ac:dyDescent="0.2">
      <c r="C1794" s="353" t="s">
        <v>580</v>
      </c>
      <c r="D1794" s="354"/>
      <c r="E1794" s="354"/>
      <c r="F1794" s="354"/>
      <c r="G1794" s="354"/>
      <c r="H1794" s="354"/>
      <c r="I1794" s="355"/>
    </row>
    <row r="1795" spans="3:9" x14ac:dyDescent="0.2">
      <c r="C1795" s="356"/>
      <c r="D1795" s="357"/>
      <c r="E1795" s="357"/>
      <c r="F1795" s="357"/>
      <c r="G1795" s="357"/>
      <c r="H1795" s="357"/>
      <c r="I1795" s="358"/>
    </row>
    <row r="1796" spans="3:9" x14ac:dyDescent="0.2">
      <c r="C1796" s="356"/>
      <c r="D1796" s="357"/>
      <c r="E1796" s="357"/>
      <c r="F1796" s="357"/>
      <c r="G1796" s="357"/>
      <c r="H1796" s="357"/>
      <c r="I1796" s="358"/>
    </row>
    <row r="1797" spans="3:9" x14ac:dyDescent="0.2">
      <c r="C1797" s="356"/>
      <c r="D1797" s="357"/>
      <c r="E1797" s="357"/>
      <c r="F1797" s="357"/>
      <c r="G1797" s="357"/>
      <c r="H1797" s="357"/>
      <c r="I1797" s="358"/>
    </row>
    <row r="1798" spans="3:9" x14ac:dyDescent="0.2">
      <c r="C1798" s="359"/>
      <c r="D1798" s="360"/>
      <c r="E1798" s="360"/>
      <c r="F1798" s="360"/>
      <c r="G1798" s="360"/>
      <c r="H1798" s="360"/>
      <c r="I1798" s="361"/>
    </row>
    <row r="1800" spans="3:9" x14ac:dyDescent="0.2">
      <c r="C1800" s="188" t="s">
        <v>172</v>
      </c>
      <c r="D1800" s="188"/>
      <c r="E1800" s="188"/>
      <c r="F1800" s="188"/>
      <c r="G1800" s="188"/>
      <c r="H1800" s="188"/>
      <c r="I1800" s="188"/>
    </row>
    <row r="1801" spans="3:9" x14ac:dyDescent="0.2">
      <c r="C1801" s="353" t="s">
        <v>581</v>
      </c>
      <c r="D1801" s="354"/>
      <c r="E1801" s="354"/>
      <c r="F1801" s="354"/>
      <c r="G1801" s="354"/>
      <c r="H1801" s="354"/>
      <c r="I1801" s="355"/>
    </row>
    <row r="1802" spans="3:9" x14ac:dyDescent="0.2">
      <c r="C1802" s="356"/>
      <c r="D1802" s="357"/>
      <c r="E1802" s="357"/>
      <c r="F1802" s="357"/>
      <c r="G1802" s="357"/>
      <c r="H1802" s="357"/>
      <c r="I1802" s="358"/>
    </row>
    <row r="1803" spans="3:9" x14ac:dyDescent="0.2">
      <c r="C1803" s="356"/>
      <c r="D1803" s="357"/>
      <c r="E1803" s="357"/>
      <c r="F1803" s="357"/>
      <c r="G1803" s="357"/>
      <c r="H1803" s="357"/>
      <c r="I1803" s="358"/>
    </row>
    <row r="1804" spans="3:9" x14ac:dyDescent="0.2">
      <c r="C1804" s="356"/>
      <c r="D1804" s="357"/>
      <c r="E1804" s="357"/>
      <c r="F1804" s="357"/>
      <c r="G1804" s="357"/>
      <c r="H1804" s="357"/>
      <c r="I1804" s="358"/>
    </row>
    <row r="1805" spans="3:9" x14ac:dyDescent="0.2">
      <c r="C1805" s="359"/>
      <c r="D1805" s="360"/>
      <c r="E1805" s="360"/>
      <c r="F1805" s="360"/>
      <c r="G1805" s="360"/>
      <c r="H1805" s="360"/>
      <c r="I1805" s="361"/>
    </row>
    <row r="1806" spans="3:9" x14ac:dyDescent="0.2">
      <c r="C1806" s="113"/>
      <c r="D1806" s="113"/>
      <c r="E1806" s="113"/>
      <c r="F1806" s="113"/>
      <c r="G1806" s="113"/>
      <c r="H1806" s="113"/>
      <c r="I1806" s="113"/>
    </row>
    <row r="1807" spans="3:9" x14ac:dyDescent="0.2">
      <c r="C1807" s="188" t="s">
        <v>173</v>
      </c>
      <c r="D1807" s="188"/>
      <c r="E1807" s="188"/>
      <c r="F1807" s="188"/>
      <c r="G1807" s="188"/>
      <c r="H1807" s="188"/>
      <c r="I1807" s="188"/>
    </row>
    <row r="1808" spans="3:9" x14ac:dyDescent="0.2">
      <c r="C1808" s="224" t="s">
        <v>582</v>
      </c>
      <c r="D1808" s="224"/>
      <c r="E1808" s="224"/>
      <c r="F1808" s="224"/>
      <c r="G1808" s="224"/>
      <c r="H1808" s="224"/>
      <c r="I1808" s="224"/>
    </row>
    <row r="1809" spans="2:9" x14ac:dyDescent="0.2">
      <c r="C1809" s="224"/>
      <c r="D1809" s="224"/>
      <c r="E1809" s="224"/>
      <c r="F1809" s="224"/>
      <c r="G1809" s="224"/>
      <c r="H1809" s="224"/>
      <c r="I1809" s="224"/>
    </row>
    <row r="1810" spans="2:9" x14ac:dyDescent="0.2">
      <c r="C1810" s="224"/>
      <c r="D1810" s="224"/>
      <c r="E1810" s="224"/>
      <c r="F1810" s="224"/>
      <c r="G1810" s="224"/>
      <c r="H1810" s="224"/>
      <c r="I1810" s="224"/>
    </row>
    <row r="1811" spans="2:9" x14ac:dyDescent="0.2">
      <c r="C1811" s="224"/>
      <c r="D1811" s="224"/>
      <c r="E1811" s="224"/>
      <c r="F1811" s="224"/>
      <c r="G1811" s="224"/>
      <c r="H1811" s="224"/>
      <c r="I1811" s="224"/>
    </row>
    <row r="1812" spans="2:9" x14ac:dyDescent="0.2">
      <c r="C1812" s="224"/>
      <c r="D1812" s="224"/>
      <c r="E1812" s="224"/>
      <c r="F1812" s="224"/>
      <c r="G1812" s="224"/>
      <c r="H1812" s="224"/>
      <c r="I1812" s="224"/>
    </row>
    <row r="1815" spans="2:9" x14ac:dyDescent="0.2">
      <c r="B1815" s="290" t="s">
        <v>0</v>
      </c>
      <c r="C1815" s="286"/>
      <c r="D1815" s="274"/>
      <c r="E1815" s="291" t="s">
        <v>270</v>
      </c>
      <c r="F1815" s="292"/>
      <c r="G1815" s="292"/>
      <c r="H1815" s="292"/>
      <c r="I1815" s="293"/>
    </row>
    <row r="1816" spans="2:9" x14ac:dyDescent="0.2">
      <c r="B1816" s="290" t="s">
        <v>1</v>
      </c>
      <c r="C1816" s="286"/>
      <c r="D1816" s="274"/>
      <c r="E1816" s="291" t="s">
        <v>266</v>
      </c>
      <c r="F1816" s="292"/>
      <c r="G1816" s="292"/>
      <c r="H1816" s="292"/>
      <c r="I1816" s="293"/>
    </row>
    <row r="1817" spans="2:9" ht="25.5" x14ac:dyDescent="0.2">
      <c r="B1817" s="294"/>
      <c r="C1817" s="295"/>
      <c r="D1817" s="296"/>
      <c r="E1817" s="22" t="s">
        <v>2</v>
      </c>
      <c r="F1817" s="22" t="s">
        <v>2</v>
      </c>
      <c r="G1817" s="22" t="s">
        <v>2</v>
      </c>
      <c r="H1817" s="22" t="s">
        <v>2</v>
      </c>
      <c r="I1817" s="22" t="s">
        <v>2</v>
      </c>
    </row>
    <row r="1818" spans="2:9" ht="15" x14ac:dyDescent="0.2">
      <c r="B1818" s="297"/>
      <c r="C1818" s="298"/>
      <c r="D1818" s="299"/>
      <c r="E1818" s="22" t="s">
        <v>540</v>
      </c>
      <c r="F1818" s="22" t="s">
        <v>541</v>
      </c>
      <c r="G1818" s="22" t="s">
        <v>3</v>
      </c>
      <c r="H1818" s="22" t="s">
        <v>542</v>
      </c>
      <c r="I1818" s="22" t="s">
        <v>4</v>
      </c>
    </row>
    <row r="1819" spans="2:9" ht="25.5" x14ac:dyDescent="0.2">
      <c r="B1819" s="300"/>
      <c r="C1819" s="301"/>
      <c r="D1819" s="302"/>
      <c r="E1819" s="22" t="s">
        <v>5</v>
      </c>
      <c r="F1819" s="22" t="s">
        <v>6</v>
      </c>
      <c r="G1819" s="22" t="s">
        <v>7</v>
      </c>
      <c r="H1819" s="22" t="s">
        <v>8</v>
      </c>
      <c r="I1819" s="22" t="s">
        <v>9</v>
      </c>
    </row>
    <row r="1820" spans="2:9" x14ac:dyDescent="0.2">
      <c r="B1820" s="303" t="s">
        <v>10</v>
      </c>
      <c r="C1820" s="286"/>
      <c r="D1820" s="274"/>
      <c r="E1820" s="142">
        <v>43402</v>
      </c>
      <c r="F1820" s="142">
        <v>43493</v>
      </c>
      <c r="G1820" s="142">
        <v>43584</v>
      </c>
      <c r="H1820" s="142">
        <v>43675</v>
      </c>
      <c r="I1820" s="142">
        <v>43675</v>
      </c>
    </row>
    <row r="1821" spans="2:9" x14ac:dyDescent="0.2">
      <c r="B1821" s="278" t="s">
        <v>11</v>
      </c>
      <c r="C1821" s="257"/>
      <c r="D1821" s="257"/>
      <c r="E1821" s="257"/>
      <c r="F1821" s="257"/>
      <c r="G1821" s="257"/>
      <c r="H1821" s="257"/>
      <c r="I1821" s="257"/>
    </row>
    <row r="1822" spans="2:9" x14ac:dyDescent="0.2">
      <c r="B1822" s="246" t="s">
        <v>12</v>
      </c>
      <c r="C1822" s="351"/>
      <c r="D1822" s="351"/>
      <c r="E1822" s="351"/>
      <c r="F1822" s="351"/>
      <c r="G1822" s="351"/>
      <c r="H1822" s="351"/>
      <c r="I1822" s="352"/>
    </row>
    <row r="1823" spans="2:9" x14ac:dyDescent="0.2">
      <c r="B1823" s="20"/>
      <c r="C1823" s="313" t="s">
        <v>13</v>
      </c>
      <c r="D1823" s="274"/>
      <c r="E1823" s="143">
        <v>564</v>
      </c>
      <c r="F1823" s="143">
        <v>878</v>
      </c>
      <c r="G1823" s="143">
        <v>836</v>
      </c>
      <c r="H1823" s="143">
        <v>1156</v>
      </c>
      <c r="I1823" s="143">
        <v>3434</v>
      </c>
    </row>
    <row r="1824" spans="2:9" x14ac:dyDescent="0.2">
      <c r="B1824" s="20"/>
      <c r="C1824" s="313" t="s">
        <v>14</v>
      </c>
      <c r="D1824" s="274"/>
      <c r="E1824" s="143">
        <v>70</v>
      </c>
      <c r="F1824" s="143">
        <v>16</v>
      </c>
      <c r="G1824" s="143">
        <v>6</v>
      </c>
      <c r="H1824" s="143">
        <v>24</v>
      </c>
      <c r="I1824" s="145">
        <v>116</v>
      </c>
    </row>
    <row r="1825" spans="2:9" x14ac:dyDescent="0.2">
      <c r="B1825" s="20"/>
      <c r="C1825" s="314" t="s">
        <v>15</v>
      </c>
      <c r="D1825" s="274"/>
      <c r="E1825" s="143">
        <v>0</v>
      </c>
      <c r="F1825" s="143">
        <v>70</v>
      </c>
      <c r="G1825" s="143">
        <v>78</v>
      </c>
      <c r="H1825" s="143">
        <v>81</v>
      </c>
      <c r="I1825" s="145">
        <v>81</v>
      </c>
    </row>
    <row r="1826" spans="2:9" x14ac:dyDescent="0.2">
      <c r="B1826" s="20"/>
      <c r="C1826" s="314" t="s">
        <v>16</v>
      </c>
      <c r="D1826" s="274"/>
      <c r="E1826" s="143">
        <v>0</v>
      </c>
      <c r="F1826" s="143">
        <v>0</v>
      </c>
      <c r="G1826" s="143">
        <v>0</v>
      </c>
      <c r="H1826" s="143">
        <v>0</v>
      </c>
      <c r="I1826" s="145">
        <v>0</v>
      </c>
    </row>
    <row r="1827" spans="2:9" x14ac:dyDescent="0.2">
      <c r="B1827" s="20"/>
      <c r="C1827" s="313" t="s">
        <v>17</v>
      </c>
      <c r="D1827" s="274"/>
      <c r="E1827" s="143">
        <v>64</v>
      </c>
      <c r="F1827" s="143">
        <v>16</v>
      </c>
      <c r="G1827" s="143">
        <v>6</v>
      </c>
      <c r="H1827" s="143">
        <v>18</v>
      </c>
      <c r="I1827" s="143">
        <v>104</v>
      </c>
    </row>
    <row r="1828" spans="2:9" x14ac:dyDescent="0.2">
      <c r="B1828" s="20"/>
      <c r="C1828" s="313" t="s">
        <v>18</v>
      </c>
      <c r="D1828" s="274"/>
      <c r="E1828" s="143">
        <v>6</v>
      </c>
      <c r="F1828" s="143">
        <v>0</v>
      </c>
      <c r="G1828" s="143">
        <v>0</v>
      </c>
      <c r="H1828" s="143">
        <v>6</v>
      </c>
      <c r="I1828" s="143">
        <v>12</v>
      </c>
    </row>
    <row r="1829" spans="2:9" ht="12.75" customHeight="1" x14ac:dyDescent="0.2">
      <c r="B1829" s="246" t="s">
        <v>543</v>
      </c>
      <c r="C1829" s="351"/>
      <c r="D1829" s="351"/>
      <c r="E1829" s="351"/>
      <c r="F1829" s="351"/>
      <c r="G1829" s="351"/>
      <c r="H1829" s="351"/>
      <c r="I1829" s="352"/>
    </row>
    <row r="1830" spans="2:9" x14ac:dyDescent="0.2">
      <c r="B1830" s="23"/>
      <c r="C1830" s="287" t="s">
        <v>19</v>
      </c>
      <c r="D1830" s="274"/>
      <c r="E1830" s="143">
        <v>57</v>
      </c>
      <c r="F1830" s="143">
        <v>14</v>
      </c>
      <c r="G1830" s="143">
        <v>6</v>
      </c>
      <c r="H1830" s="143">
        <v>6</v>
      </c>
      <c r="I1830" s="143">
        <v>83</v>
      </c>
    </row>
    <row r="1831" spans="2:9" x14ac:dyDescent="0.2">
      <c r="B1831" s="23"/>
      <c r="C1831" s="287" t="s">
        <v>20</v>
      </c>
      <c r="D1831" s="274"/>
      <c r="E1831" s="143">
        <v>13</v>
      </c>
      <c r="F1831" s="143">
        <v>2</v>
      </c>
      <c r="G1831" s="143">
        <v>0</v>
      </c>
      <c r="H1831" s="143">
        <v>18</v>
      </c>
      <c r="I1831" s="143">
        <v>33</v>
      </c>
    </row>
    <row r="1832" spans="2:9" x14ac:dyDescent="0.2">
      <c r="B1832" s="23"/>
      <c r="C1832" s="287" t="s">
        <v>21</v>
      </c>
      <c r="D1832" s="274"/>
      <c r="E1832" s="143">
        <v>0</v>
      </c>
      <c r="F1832" s="143">
        <v>0</v>
      </c>
      <c r="G1832" s="143">
        <v>0</v>
      </c>
      <c r="H1832" s="143">
        <v>0</v>
      </c>
      <c r="I1832" s="143">
        <v>0</v>
      </c>
    </row>
    <row r="1833" spans="2:9" x14ac:dyDescent="0.2">
      <c r="B1833" s="23"/>
      <c r="C1833" s="287" t="s">
        <v>22</v>
      </c>
      <c r="D1833" s="274"/>
      <c r="E1833" s="143">
        <v>0</v>
      </c>
      <c r="F1833" s="143">
        <v>0</v>
      </c>
      <c r="G1833" s="143">
        <v>0</v>
      </c>
      <c r="H1833" s="143">
        <v>0</v>
      </c>
      <c r="I1833" s="143">
        <v>0</v>
      </c>
    </row>
    <row r="1834" spans="2:9" x14ac:dyDescent="0.2">
      <c r="B1834" s="23"/>
      <c r="C1834" s="287" t="s">
        <v>23</v>
      </c>
      <c r="D1834" s="274"/>
      <c r="E1834" s="143">
        <v>0</v>
      </c>
      <c r="F1834" s="143">
        <v>0</v>
      </c>
      <c r="G1834" s="143">
        <v>0</v>
      </c>
      <c r="H1834" s="143">
        <v>0</v>
      </c>
      <c r="I1834" s="143">
        <v>0</v>
      </c>
    </row>
    <row r="1835" spans="2:9" x14ac:dyDescent="0.2">
      <c r="B1835" s="23"/>
      <c r="C1835" s="287" t="s">
        <v>24</v>
      </c>
      <c r="D1835" s="274"/>
      <c r="E1835" s="143">
        <v>0</v>
      </c>
      <c r="F1835" s="143">
        <v>0</v>
      </c>
      <c r="G1835" s="143">
        <v>0</v>
      </c>
      <c r="H1835" s="143">
        <v>0</v>
      </c>
      <c r="I1835" s="143">
        <v>0</v>
      </c>
    </row>
    <row r="1836" spans="2:9" ht="12.75" customHeight="1" x14ac:dyDescent="0.2">
      <c r="B1836" s="246" t="s">
        <v>544</v>
      </c>
      <c r="C1836" s="351"/>
      <c r="D1836" s="351"/>
      <c r="E1836" s="351"/>
      <c r="F1836" s="351"/>
      <c r="G1836" s="351"/>
      <c r="H1836" s="351"/>
      <c r="I1836" s="352"/>
    </row>
    <row r="1837" spans="2:9" x14ac:dyDescent="0.2">
      <c r="B1837" s="23"/>
      <c r="C1837" s="287" t="s">
        <v>180</v>
      </c>
      <c r="D1837" s="274"/>
      <c r="E1837" s="143">
        <v>0</v>
      </c>
      <c r="F1837" s="143">
        <v>0</v>
      </c>
      <c r="G1837" s="143">
        <v>0</v>
      </c>
      <c r="H1837" s="143">
        <v>0</v>
      </c>
      <c r="I1837" s="143">
        <v>0</v>
      </c>
    </row>
    <row r="1838" spans="2:9" x14ac:dyDescent="0.2">
      <c r="B1838" s="23"/>
      <c r="C1838" s="287" t="s">
        <v>26</v>
      </c>
      <c r="D1838" s="274"/>
      <c r="E1838" s="143">
        <v>0</v>
      </c>
      <c r="F1838" s="143">
        <v>0</v>
      </c>
      <c r="G1838" s="143">
        <v>0</v>
      </c>
      <c r="H1838" s="143">
        <v>0</v>
      </c>
      <c r="I1838" s="143">
        <v>0</v>
      </c>
    </row>
    <row r="1839" spans="2:9" x14ac:dyDescent="0.2">
      <c r="B1839" s="23"/>
      <c r="C1839" s="287" t="s">
        <v>181</v>
      </c>
      <c r="D1839" s="274"/>
      <c r="E1839" s="143">
        <v>1</v>
      </c>
      <c r="F1839" s="143">
        <v>0</v>
      </c>
      <c r="G1839" s="143">
        <v>0</v>
      </c>
      <c r="H1839" s="143">
        <v>3</v>
      </c>
      <c r="I1839" s="143">
        <v>4</v>
      </c>
    </row>
    <row r="1840" spans="2:9" x14ac:dyDescent="0.2">
      <c r="B1840" s="23"/>
      <c r="C1840" s="287" t="s">
        <v>28</v>
      </c>
      <c r="D1840" s="274"/>
      <c r="E1840" s="143">
        <v>0</v>
      </c>
      <c r="F1840" s="143">
        <v>0</v>
      </c>
      <c r="G1840" s="143">
        <v>0</v>
      </c>
      <c r="H1840" s="143">
        <v>0</v>
      </c>
      <c r="I1840" s="143">
        <v>0</v>
      </c>
    </row>
    <row r="1841" spans="2:9" x14ac:dyDescent="0.2">
      <c r="B1841" s="23"/>
      <c r="C1841" s="287" t="s">
        <v>29</v>
      </c>
      <c r="D1841" s="274"/>
      <c r="E1841" s="143">
        <v>9</v>
      </c>
      <c r="F1841" s="143">
        <v>0</v>
      </c>
      <c r="G1841" s="143">
        <v>0</v>
      </c>
      <c r="H1841" s="143">
        <v>0</v>
      </c>
      <c r="I1841" s="143">
        <v>9</v>
      </c>
    </row>
    <row r="1842" spans="2:9" x14ac:dyDescent="0.2">
      <c r="B1842" s="23"/>
      <c r="C1842" s="287" t="s">
        <v>30</v>
      </c>
      <c r="D1842" s="274"/>
      <c r="E1842" s="143">
        <v>69</v>
      </c>
      <c r="F1842" s="143">
        <v>16</v>
      </c>
      <c r="G1842" s="143">
        <v>6</v>
      </c>
      <c r="H1842" s="143">
        <v>21</v>
      </c>
      <c r="I1842" s="143">
        <v>112</v>
      </c>
    </row>
    <row r="1843" spans="2:9" x14ac:dyDescent="0.2">
      <c r="B1843" s="23"/>
      <c r="C1843" s="287" t="s">
        <v>31</v>
      </c>
      <c r="D1843" s="274"/>
      <c r="E1843" s="143">
        <v>2</v>
      </c>
      <c r="F1843" s="143">
        <v>0</v>
      </c>
      <c r="G1843" s="143">
        <v>0</v>
      </c>
      <c r="H1843" s="143">
        <v>0</v>
      </c>
      <c r="I1843" s="143">
        <v>2</v>
      </c>
    </row>
    <row r="1844" spans="2:9" x14ac:dyDescent="0.2">
      <c r="B1844" s="23"/>
      <c r="C1844" s="287" t="s">
        <v>23</v>
      </c>
      <c r="D1844" s="274"/>
      <c r="E1844" s="143">
        <v>0</v>
      </c>
      <c r="F1844" s="143">
        <v>0</v>
      </c>
      <c r="G1844" s="143">
        <v>0</v>
      </c>
      <c r="H1844" s="143">
        <v>0</v>
      </c>
      <c r="I1844" s="143">
        <v>0</v>
      </c>
    </row>
    <row r="1845" spans="2:9" x14ac:dyDescent="0.2">
      <c r="B1845" s="23"/>
      <c r="C1845" s="287" t="s">
        <v>32</v>
      </c>
      <c r="D1845" s="274"/>
      <c r="E1845" s="143">
        <v>0</v>
      </c>
      <c r="F1845" s="143">
        <v>0</v>
      </c>
      <c r="G1845" s="143">
        <v>0</v>
      </c>
      <c r="H1845" s="143">
        <v>0</v>
      </c>
      <c r="I1845" s="143">
        <v>0</v>
      </c>
    </row>
    <row r="1846" spans="2:9" ht="12.75" customHeight="1" x14ac:dyDescent="0.2">
      <c r="B1846" s="246" t="s">
        <v>545</v>
      </c>
      <c r="C1846" s="351"/>
      <c r="D1846" s="351"/>
      <c r="E1846" s="351"/>
      <c r="F1846" s="351"/>
      <c r="G1846" s="351"/>
      <c r="H1846" s="351"/>
      <c r="I1846" s="352"/>
    </row>
    <row r="1847" spans="2:9" x14ac:dyDescent="0.2">
      <c r="B1847" s="144"/>
      <c r="C1847" s="246" t="s">
        <v>34</v>
      </c>
      <c r="D1847" s="351"/>
      <c r="E1847" s="246"/>
      <c r="F1847" s="351"/>
      <c r="G1847" s="246"/>
      <c r="H1847" s="351"/>
      <c r="I1847" s="178"/>
    </row>
    <row r="1848" spans="2:9" x14ac:dyDescent="0.2">
      <c r="B1848" s="23"/>
      <c r="C1848" s="287" t="s">
        <v>35</v>
      </c>
      <c r="D1848" s="274"/>
      <c r="E1848" s="143">
        <v>0</v>
      </c>
      <c r="F1848" s="143">
        <v>0</v>
      </c>
      <c r="G1848" s="143">
        <v>0</v>
      </c>
      <c r="H1848" s="143">
        <v>0</v>
      </c>
      <c r="I1848" s="143">
        <v>0</v>
      </c>
    </row>
    <row r="1849" spans="2:9" x14ac:dyDescent="0.2">
      <c r="B1849" s="23"/>
      <c r="C1849" s="287" t="s">
        <v>36</v>
      </c>
      <c r="D1849" s="274"/>
      <c r="E1849" s="143">
        <v>0</v>
      </c>
      <c r="F1849" s="143">
        <v>0</v>
      </c>
      <c r="G1849" s="143">
        <v>0</v>
      </c>
      <c r="H1849" s="143">
        <v>0</v>
      </c>
      <c r="I1849" s="143">
        <v>0</v>
      </c>
    </row>
    <row r="1850" spans="2:9" x14ac:dyDescent="0.2">
      <c r="B1850" s="23"/>
      <c r="C1850" s="287" t="s">
        <v>37</v>
      </c>
      <c r="D1850" s="274"/>
      <c r="E1850" s="143">
        <v>61</v>
      </c>
      <c r="F1850" s="143">
        <v>16</v>
      </c>
      <c r="G1850" s="143">
        <v>6</v>
      </c>
      <c r="H1850" s="143">
        <v>21</v>
      </c>
      <c r="I1850" s="143">
        <v>104</v>
      </c>
    </row>
    <row r="1851" spans="2:9" x14ac:dyDescent="0.2">
      <c r="B1851" s="23"/>
      <c r="C1851" s="287" t="s">
        <v>38</v>
      </c>
      <c r="D1851" s="274"/>
      <c r="E1851" s="143">
        <v>0</v>
      </c>
      <c r="F1851" s="143">
        <v>0</v>
      </c>
      <c r="G1851" s="143">
        <v>0</v>
      </c>
      <c r="H1851" s="143">
        <v>0</v>
      </c>
      <c r="I1851" s="143">
        <v>0</v>
      </c>
    </row>
    <row r="1852" spans="2:9" x14ac:dyDescent="0.2">
      <c r="B1852" s="23"/>
      <c r="C1852" s="287" t="s">
        <v>39</v>
      </c>
      <c r="D1852" s="274"/>
      <c r="E1852" s="143">
        <v>0</v>
      </c>
      <c r="F1852" s="143">
        <v>0</v>
      </c>
      <c r="G1852" s="143">
        <v>0</v>
      </c>
      <c r="H1852" s="143">
        <v>0</v>
      </c>
      <c r="I1852" s="143">
        <v>0</v>
      </c>
    </row>
    <row r="1853" spans="2:9" x14ac:dyDescent="0.2">
      <c r="B1853" s="23"/>
      <c r="C1853" s="287" t="s">
        <v>40</v>
      </c>
      <c r="D1853" s="274"/>
      <c r="E1853" s="143">
        <v>0</v>
      </c>
      <c r="F1853" s="143">
        <v>0</v>
      </c>
      <c r="G1853" s="143">
        <v>0</v>
      </c>
      <c r="H1853" s="143">
        <v>0</v>
      </c>
      <c r="I1853" s="143">
        <v>0</v>
      </c>
    </row>
    <row r="1854" spans="2:9" x14ac:dyDescent="0.2">
      <c r="B1854" s="23"/>
      <c r="C1854" s="287" t="s">
        <v>23</v>
      </c>
      <c r="D1854" s="274"/>
      <c r="E1854" s="143">
        <v>0</v>
      </c>
      <c r="F1854" s="143">
        <v>0</v>
      </c>
      <c r="G1854" s="143">
        <v>0</v>
      </c>
      <c r="H1854" s="143">
        <v>0</v>
      </c>
      <c r="I1854" s="143">
        <v>0</v>
      </c>
    </row>
    <row r="1855" spans="2:9" x14ac:dyDescent="0.2">
      <c r="B1855" s="23"/>
      <c r="C1855" s="287" t="s">
        <v>41</v>
      </c>
      <c r="D1855" s="274"/>
      <c r="E1855" s="143">
        <v>0</v>
      </c>
      <c r="F1855" s="143">
        <v>0</v>
      </c>
      <c r="G1855" s="143">
        <v>0</v>
      </c>
      <c r="H1855" s="143">
        <v>0</v>
      </c>
      <c r="I1855" s="143">
        <v>0</v>
      </c>
    </row>
    <row r="1856" spans="2:9" ht="12.75" customHeight="1" x14ac:dyDescent="0.2">
      <c r="B1856" s="144"/>
      <c r="C1856" s="246" t="s">
        <v>42</v>
      </c>
      <c r="D1856" s="351"/>
      <c r="E1856" s="246"/>
      <c r="F1856" s="351"/>
      <c r="G1856" s="246"/>
      <c r="H1856" s="351"/>
      <c r="I1856" s="178"/>
    </row>
    <row r="1857" spans="2:9" x14ac:dyDescent="0.2">
      <c r="B1857" s="23"/>
      <c r="C1857" s="287" t="s">
        <v>182</v>
      </c>
      <c r="D1857" s="274"/>
      <c r="E1857" s="143">
        <v>1</v>
      </c>
      <c r="F1857" s="143">
        <v>0</v>
      </c>
      <c r="G1857" s="143">
        <v>0</v>
      </c>
      <c r="H1857" s="143">
        <v>0</v>
      </c>
      <c r="I1857" s="143">
        <v>1</v>
      </c>
    </row>
    <row r="1858" spans="2:9" x14ac:dyDescent="0.2">
      <c r="B1858" s="23"/>
      <c r="C1858" s="287" t="s">
        <v>44</v>
      </c>
      <c r="D1858" s="274"/>
      <c r="E1858" s="143">
        <v>0</v>
      </c>
      <c r="F1858" s="143">
        <v>0</v>
      </c>
      <c r="G1858" s="143">
        <v>0</v>
      </c>
      <c r="H1858" s="143">
        <v>0</v>
      </c>
      <c r="I1858" s="143">
        <v>0</v>
      </c>
    </row>
    <row r="1859" spans="2:9" x14ac:dyDescent="0.2">
      <c r="B1859" s="23"/>
      <c r="C1859" s="287" t="s">
        <v>45</v>
      </c>
      <c r="D1859" s="274"/>
      <c r="E1859" s="143">
        <v>0</v>
      </c>
      <c r="F1859" s="143">
        <v>0</v>
      </c>
      <c r="G1859" s="143">
        <v>0</v>
      </c>
      <c r="H1859" s="143">
        <v>0</v>
      </c>
      <c r="I1859" s="143">
        <v>0</v>
      </c>
    </row>
    <row r="1860" spans="2:9" x14ac:dyDescent="0.2">
      <c r="B1860" s="23"/>
      <c r="C1860" s="287" t="s">
        <v>46</v>
      </c>
      <c r="D1860" s="274"/>
      <c r="E1860" s="143">
        <v>0</v>
      </c>
      <c r="F1860" s="143">
        <v>0</v>
      </c>
      <c r="G1860" s="143">
        <v>0</v>
      </c>
      <c r="H1860" s="143">
        <v>0</v>
      </c>
      <c r="I1860" s="143">
        <v>0</v>
      </c>
    </row>
    <row r="1861" spans="2:9" x14ac:dyDescent="0.2">
      <c r="B1861" s="23"/>
      <c r="C1861" s="287" t="s">
        <v>47</v>
      </c>
      <c r="D1861" s="274"/>
      <c r="E1861" s="143">
        <v>0</v>
      </c>
      <c r="F1861" s="143">
        <v>0</v>
      </c>
      <c r="G1861" s="143">
        <v>0</v>
      </c>
      <c r="H1861" s="143">
        <v>0</v>
      </c>
      <c r="I1861" s="143">
        <v>0</v>
      </c>
    </row>
    <row r="1862" spans="2:9" x14ac:dyDescent="0.2">
      <c r="B1862" s="23"/>
      <c r="C1862" s="287" t="s">
        <v>48</v>
      </c>
      <c r="D1862" s="274"/>
      <c r="E1862" s="143">
        <v>16</v>
      </c>
      <c r="F1862" s="143">
        <v>0</v>
      </c>
      <c r="G1862" s="143">
        <v>0</v>
      </c>
      <c r="H1862" s="143">
        <v>0</v>
      </c>
      <c r="I1862" s="143">
        <v>16</v>
      </c>
    </row>
    <row r="1863" spans="2:9" x14ac:dyDescent="0.2">
      <c r="B1863" s="23"/>
      <c r="C1863" s="287" t="s">
        <v>49</v>
      </c>
      <c r="D1863" s="274"/>
      <c r="E1863" s="143">
        <v>0</v>
      </c>
      <c r="F1863" s="143">
        <v>0</v>
      </c>
      <c r="G1863" s="143">
        <v>0</v>
      </c>
      <c r="H1863" s="143">
        <v>0</v>
      </c>
      <c r="I1863" s="143">
        <v>0</v>
      </c>
    </row>
    <row r="1864" spans="2:9" x14ac:dyDescent="0.2">
      <c r="B1864" s="23"/>
      <c r="C1864" s="287" t="s">
        <v>50</v>
      </c>
      <c r="D1864" s="274"/>
      <c r="E1864" s="143">
        <v>0</v>
      </c>
      <c r="F1864" s="143">
        <v>0</v>
      </c>
      <c r="G1864" s="143">
        <v>0</v>
      </c>
      <c r="H1864" s="143">
        <v>0</v>
      </c>
      <c r="I1864" s="143">
        <v>0</v>
      </c>
    </row>
    <row r="1865" spans="2:9" x14ac:dyDescent="0.2">
      <c r="B1865" s="23"/>
      <c r="C1865" s="287" t="s">
        <v>51</v>
      </c>
      <c r="D1865" s="274"/>
      <c r="E1865" s="143">
        <v>0</v>
      </c>
      <c r="F1865" s="143">
        <v>0</v>
      </c>
      <c r="G1865" s="143">
        <v>0</v>
      </c>
      <c r="H1865" s="143">
        <v>0</v>
      </c>
      <c r="I1865" s="143">
        <v>0</v>
      </c>
    </row>
    <row r="1866" spans="2:9" x14ac:dyDescent="0.2">
      <c r="B1866" s="23"/>
      <c r="C1866" s="287" t="s">
        <v>52</v>
      </c>
      <c r="D1866" s="274"/>
      <c r="E1866" s="143">
        <v>2</v>
      </c>
      <c r="F1866" s="143">
        <v>0</v>
      </c>
      <c r="G1866" s="143">
        <v>0</v>
      </c>
      <c r="H1866" s="143">
        <v>0</v>
      </c>
      <c r="I1866" s="143">
        <v>2</v>
      </c>
    </row>
    <row r="1867" spans="2:9" x14ac:dyDescent="0.2">
      <c r="B1867" s="23"/>
      <c r="C1867" s="287" t="s">
        <v>53</v>
      </c>
      <c r="D1867" s="274"/>
      <c r="E1867" s="143">
        <v>0</v>
      </c>
      <c r="F1867" s="143">
        <v>0</v>
      </c>
      <c r="G1867" s="143">
        <v>0</v>
      </c>
      <c r="H1867" s="143">
        <v>0</v>
      </c>
      <c r="I1867" s="143">
        <v>0</v>
      </c>
    </row>
    <row r="1868" spans="2:9" x14ac:dyDescent="0.2">
      <c r="B1868" s="23"/>
      <c r="C1868" s="287" t="s">
        <v>54</v>
      </c>
      <c r="D1868" s="274"/>
      <c r="E1868" s="143">
        <v>1</v>
      </c>
      <c r="F1868" s="143">
        <v>0</v>
      </c>
      <c r="G1868" s="143">
        <v>0</v>
      </c>
      <c r="H1868" s="143">
        <v>0</v>
      </c>
      <c r="I1868" s="143">
        <v>1</v>
      </c>
    </row>
    <row r="1869" spans="2:9" x14ac:dyDescent="0.2">
      <c r="B1869" s="23"/>
      <c r="C1869" s="287" t="s">
        <v>56</v>
      </c>
      <c r="D1869" s="274"/>
      <c r="E1869" s="143">
        <v>2</v>
      </c>
      <c r="F1869" s="143">
        <v>0</v>
      </c>
      <c r="G1869" s="143">
        <v>0</v>
      </c>
      <c r="H1869" s="143">
        <v>0</v>
      </c>
      <c r="I1869" s="143">
        <v>2</v>
      </c>
    </row>
    <row r="1870" spans="2:9" x14ac:dyDescent="0.2">
      <c r="B1870" s="23"/>
      <c r="C1870" s="287" t="s">
        <v>57</v>
      </c>
      <c r="D1870" s="274"/>
      <c r="E1870" s="143">
        <v>0</v>
      </c>
      <c r="F1870" s="143">
        <v>0</v>
      </c>
      <c r="G1870" s="143">
        <v>0</v>
      </c>
      <c r="H1870" s="143">
        <v>0</v>
      </c>
      <c r="I1870" s="143">
        <v>0</v>
      </c>
    </row>
    <row r="1871" spans="2:9" x14ac:dyDescent="0.2">
      <c r="B1871" s="23"/>
      <c r="C1871" s="287" t="s">
        <v>41</v>
      </c>
      <c r="D1871" s="274"/>
      <c r="E1871" s="143">
        <v>0</v>
      </c>
      <c r="F1871" s="143">
        <v>0</v>
      </c>
      <c r="G1871" s="143">
        <v>0</v>
      </c>
      <c r="H1871" s="143">
        <v>0</v>
      </c>
      <c r="I1871" s="143">
        <v>0</v>
      </c>
    </row>
    <row r="1872" spans="2:9" ht="12.75" customHeight="1" x14ac:dyDescent="0.2">
      <c r="B1872" s="246" t="s">
        <v>546</v>
      </c>
      <c r="C1872" s="247"/>
      <c r="D1872" s="247"/>
      <c r="E1872" s="247"/>
      <c r="F1872" s="247"/>
      <c r="G1872" s="247"/>
      <c r="H1872" s="247"/>
      <c r="I1872" s="350"/>
    </row>
    <row r="1873" spans="2:9" x14ac:dyDescent="0.2">
      <c r="B1873" s="23"/>
      <c r="C1873" s="287" t="s">
        <v>58</v>
      </c>
      <c r="D1873" s="274"/>
      <c r="E1873" s="143">
        <v>22</v>
      </c>
      <c r="F1873" s="143">
        <v>16</v>
      </c>
      <c r="G1873" s="143">
        <v>0</v>
      </c>
      <c r="H1873" s="143">
        <v>4</v>
      </c>
      <c r="I1873" s="145">
        <v>42</v>
      </c>
    </row>
    <row r="1874" spans="2:9" x14ac:dyDescent="0.2">
      <c r="B1874" s="23"/>
      <c r="C1874" s="287" t="s">
        <v>59</v>
      </c>
      <c r="D1874" s="274"/>
      <c r="E1874" s="143">
        <v>46</v>
      </c>
      <c r="F1874" s="143">
        <v>0</v>
      </c>
      <c r="G1874" s="143">
        <v>0</v>
      </c>
      <c r="H1874" s="143">
        <v>20</v>
      </c>
      <c r="I1874" s="143">
        <v>66</v>
      </c>
    </row>
    <row r="1875" spans="2:9" x14ac:dyDescent="0.2">
      <c r="B1875" s="23"/>
      <c r="C1875" s="287" t="s">
        <v>60</v>
      </c>
      <c r="D1875" s="274"/>
      <c r="E1875" s="143">
        <v>0</v>
      </c>
      <c r="F1875" s="143">
        <v>0</v>
      </c>
      <c r="G1875" s="143">
        <v>0</v>
      </c>
      <c r="H1875" s="143">
        <v>0</v>
      </c>
      <c r="I1875" s="143">
        <v>0</v>
      </c>
    </row>
    <row r="1876" spans="2:9" x14ac:dyDescent="0.2">
      <c r="B1876" s="23"/>
      <c r="C1876" s="287" t="s">
        <v>61</v>
      </c>
      <c r="D1876" s="274"/>
      <c r="E1876" s="143">
        <v>2</v>
      </c>
      <c r="F1876" s="143">
        <v>0</v>
      </c>
      <c r="G1876" s="143">
        <v>0</v>
      </c>
      <c r="H1876" s="143">
        <v>0</v>
      </c>
      <c r="I1876" s="143">
        <v>2</v>
      </c>
    </row>
    <row r="1877" spans="2:9" x14ac:dyDescent="0.2">
      <c r="B1877" s="23"/>
      <c r="C1877" s="287" t="s">
        <v>23</v>
      </c>
      <c r="D1877" s="274"/>
      <c r="E1877" s="143">
        <v>0</v>
      </c>
      <c r="F1877" s="143">
        <v>0</v>
      </c>
      <c r="G1877" s="143">
        <v>0</v>
      </c>
      <c r="H1877" s="143">
        <v>0</v>
      </c>
      <c r="I1877" s="143">
        <v>0</v>
      </c>
    </row>
    <row r="1878" spans="2:9" x14ac:dyDescent="0.2">
      <c r="B1878" s="23"/>
      <c r="C1878" s="287" t="s">
        <v>41</v>
      </c>
      <c r="D1878" s="274"/>
      <c r="E1878" s="143">
        <v>0</v>
      </c>
      <c r="F1878" s="143">
        <v>0</v>
      </c>
      <c r="G1878" s="143">
        <v>0</v>
      </c>
      <c r="H1878" s="143">
        <v>0</v>
      </c>
      <c r="I1878" s="143">
        <v>0</v>
      </c>
    </row>
    <row r="1879" spans="2:9" ht="12.75" customHeight="1" x14ac:dyDescent="0.2">
      <c r="B1879" s="246" t="s">
        <v>547</v>
      </c>
      <c r="C1879" s="247"/>
      <c r="D1879" s="247"/>
      <c r="E1879" s="247"/>
      <c r="F1879" s="247"/>
      <c r="G1879" s="247"/>
      <c r="H1879" s="247"/>
      <c r="I1879" s="350"/>
    </row>
    <row r="1880" spans="2:9" x14ac:dyDescent="0.2">
      <c r="B1880" s="23"/>
      <c r="C1880" s="287" t="s">
        <v>58</v>
      </c>
      <c r="D1880" s="274"/>
      <c r="E1880" s="143">
        <v>61</v>
      </c>
      <c r="F1880" s="143">
        <v>16</v>
      </c>
      <c r="G1880" s="143">
        <v>6</v>
      </c>
      <c r="H1880" s="143">
        <v>4</v>
      </c>
      <c r="I1880" s="143">
        <v>87</v>
      </c>
    </row>
    <row r="1881" spans="2:9" x14ac:dyDescent="0.2">
      <c r="B1881" s="23"/>
      <c r="C1881" s="287" t="s">
        <v>59</v>
      </c>
      <c r="D1881" s="274"/>
      <c r="E1881" s="143">
        <v>50</v>
      </c>
      <c r="F1881" s="143">
        <v>0</v>
      </c>
      <c r="G1881" s="143">
        <v>0</v>
      </c>
      <c r="H1881" s="143">
        <v>20</v>
      </c>
      <c r="I1881" s="143">
        <v>70</v>
      </c>
    </row>
    <row r="1882" spans="2:9" x14ac:dyDescent="0.2">
      <c r="B1882" s="23"/>
      <c r="C1882" s="287" t="s">
        <v>60</v>
      </c>
      <c r="D1882" s="274"/>
      <c r="E1882" s="143">
        <v>0</v>
      </c>
      <c r="F1882" s="143">
        <v>0</v>
      </c>
      <c r="G1882" s="143">
        <v>0</v>
      </c>
      <c r="H1882" s="143">
        <v>0</v>
      </c>
      <c r="I1882" s="143">
        <v>0</v>
      </c>
    </row>
    <row r="1883" spans="2:9" x14ac:dyDescent="0.2">
      <c r="B1883" s="23"/>
      <c r="C1883" s="287" t="s">
        <v>63</v>
      </c>
      <c r="D1883" s="274"/>
      <c r="E1883" s="143">
        <v>2</v>
      </c>
      <c r="F1883" s="143">
        <v>0</v>
      </c>
      <c r="G1883" s="143">
        <v>0</v>
      </c>
      <c r="H1883" s="143">
        <v>0</v>
      </c>
      <c r="I1883" s="143">
        <v>2</v>
      </c>
    </row>
    <row r="1884" spans="2:9" x14ac:dyDescent="0.2">
      <c r="B1884" s="23"/>
      <c r="C1884" s="287" t="s">
        <v>23</v>
      </c>
      <c r="D1884" s="274"/>
      <c r="E1884" s="143">
        <v>0</v>
      </c>
      <c r="F1884" s="143">
        <v>0</v>
      </c>
      <c r="G1884" s="143">
        <v>0</v>
      </c>
      <c r="H1884" s="143">
        <v>0</v>
      </c>
      <c r="I1884" s="143">
        <v>0</v>
      </c>
    </row>
    <row r="1885" spans="2:9" x14ac:dyDescent="0.2">
      <c r="B1885" s="23"/>
      <c r="C1885" s="287" t="s">
        <v>41</v>
      </c>
      <c r="D1885" s="274"/>
      <c r="E1885" s="143">
        <v>0</v>
      </c>
      <c r="F1885" s="143">
        <v>0</v>
      </c>
      <c r="G1885" s="143">
        <v>0</v>
      </c>
      <c r="H1885" s="143">
        <v>0</v>
      </c>
      <c r="I1885" s="143">
        <v>0</v>
      </c>
    </row>
    <row r="1886" spans="2:9" ht="12.75" customHeight="1" x14ac:dyDescent="0.2">
      <c r="B1886" s="246" t="s">
        <v>548</v>
      </c>
      <c r="C1886" s="247"/>
      <c r="D1886" s="247"/>
      <c r="E1886" s="247"/>
      <c r="F1886" s="247"/>
      <c r="G1886" s="247"/>
      <c r="H1886" s="247"/>
      <c r="I1886" s="350"/>
    </row>
    <row r="1887" spans="2:9" x14ac:dyDescent="0.2">
      <c r="B1887" s="23"/>
      <c r="C1887" s="287" t="s">
        <v>64</v>
      </c>
      <c r="D1887" s="274"/>
      <c r="E1887" s="143">
        <v>0</v>
      </c>
      <c r="F1887" s="143">
        <v>0</v>
      </c>
      <c r="G1887" s="143">
        <v>0</v>
      </c>
      <c r="H1887" s="143">
        <v>3</v>
      </c>
      <c r="I1887" s="143">
        <v>3</v>
      </c>
    </row>
    <row r="1888" spans="2:9" x14ac:dyDescent="0.2">
      <c r="B1888" s="23"/>
      <c r="C1888" s="287" t="s">
        <v>65</v>
      </c>
      <c r="D1888" s="274"/>
      <c r="E1888" s="143">
        <v>48</v>
      </c>
      <c r="F1888" s="143">
        <v>0</v>
      </c>
      <c r="G1888" s="143">
        <v>6</v>
      </c>
      <c r="H1888" s="143">
        <v>21</v>
      </c>
      <c r="I1888" s="143">
        <v>75</v>
      </c>
    </row>
    <row r="1889" spans="2:9" x14ac:dyDescent="0.2">
      <c r="B1889" s="23"/>
      <c r="C1889" s="287" t="s">
        <v>66</v>
      </c>
      <c r="D1889" s="274"/>
      <c r="E1889" s="143">
        <v>0</v>
      </c>
      <c r="F1889" s="143">
        <v>0</v>
      </c>
      <c r="G1889" s="143">
        <v>0</v>
      </c>
      <c r="H1889" s="143">
        <v>0</v>
      </c>
      <c r="I1889" s="143">
        <v>0</v>
      </c>
    </row>
    <row r="1890" spans="2:9" x14ac:dyDescent="0.2">
      <c r="B1890" s="23"/>
      <c r="C1890" s="287" t="s">
        <v>67</v>
      </c>
      <c r="D1890" s="274"/>
      <c r="E1890" s="143">
        <v>0</v>
      </c>
      <c r="F1890" s="143">
        <v>0</v>
      </c>
      <c r="G1890" s="143">
        <v>0</v>
      </c>
      <c r="H1890" s="143">
        <v>0</v>
      </c>
      <c r="I1890" s="143">
        <v>0</v>
      </c>
    </row>
    <row r="1891" spans="2:9" x14ac:dyDescent="0.2">
      <c r="B1891" s="23"/>
      <c r="C1891" s="287" t="s">
        <v>68</v>
      </c>
      <c r="D1891" s="274"/>
      <c r="E1891" s="143">
        <v>0</v>
      </c>
      <c r="F1891" s="143">
        <v>0</v>
      </c>
      <c r="G1891" s="143">
        <v>0</v>
      </c>
      <c r="H1891" s="143">
        <v>0</v>
      </c>
      <c r="I1891" s="143">
        <v>0</v>
      </c>
    </row>
    <row r="1892" spans="2:9" x14ac:dyDescent="0.2">
      <c r="B1892" s="23"/>
      <c r="C1892" s="287" t="s">
        <v>69</v>
      </c>
      <c r="D1892" s="274"/>
      <c r="E1892" s="143">
        <v>0</v>
      </c>
      <c r="F1892" s="143">
        <v>0</v>
      </c>
      <c r="G1892" s="143">
        <v>0</v>
      </c>
      <c r="H1892" s="143">
        <v>0</v>
      </c>
      <c r="I1892" s="143">
        <v>0</v>
      </c>
    </row>
    <row r="1893" spans="2:9" x14ac:dyDescent="0.2">
      <c r="B1893" s="23"/>
      <c r="C1893" s="287" t="s">
        <v>23</v>
      </c>
      <c r="D1893" s="274"/>
      <c r="E1893" s="143">
        <v>0</v>
      </c>
      <c r="F1893" s="143">
        <v>0</v>
      </c>
      <c r="G1893" s="143">
        <v>0</v>
      </c>
      <c r="H1893" s="143">
        <v>0</v>
      </c>
      <c r="I1893" s="143">
        <v>0</v>
      </c>
    </row>
    <row r="1894" spans="2:9" x14ac:dyDescent="0.2">
      <c r="B1894" s="23"/>
      <c r="C1894" s="287" t="s">
        <v>70</v>
      </c>
      <c r="D1894" s="274"/>
      <c r="E1894" s="143">
        <v>22</v>
      </c>
      <c r="F1894" s="143">
        <v>0</v>
      </c>
      <c r="G1894" s="143">
        <v>0</v>
      </c>
      <c r="H1894" s="143">
        <v>0</v>
      </c>
      <c r="I1894" s="143">
        <v>22</v>
      </c>
    </row>
    <row r="1895" spans="2:9" x14ac:dyDescent="0.2">
      <c r="B1895" s="23"/>
      <c r="C1895" s="287" t="s">
        <v>41</v>
      </c>
      <c r="D1895" s="274"/>
      <c r="E1895" s="143">
        <v>0</v>
      </c>
      <c r="F1895" s="143">
        <v>0</v>
      </c>
      <c r="G1895" s="143">
        <v>0</v>
      </c>
      <c r="H1895" s="143">
        <v>0</v>
      </c>
      <c r="I1895" s="143">
        <v>0</v>
      </c>
    </row>
    <row r="1896" spans="2:9" ht="12.75" customHeight="1" x14ac:dyDescent="0.2">
      <c r="B1896" s="246" t="s">
        <v>549</v>
      </c>
      <c r="C1896" s="247"/>
      <c r="D1896" s="247"/>
      <c r="E1896" s="247"/>
      <c r="F1896" s="247"/>
      <c r="G1896" s="247"/>
      <c r="H1896" s="247"/>
      <c r="I1896" s="350"/>
    </row>
    <row r="1897" spans="2:9" x14ac:dyDescent="0.2">
      <c r="B1897" s="23"/>
      <c r="C1897" s="289" t="s">
        <v>71</v>
      </c>
      <c r="D1897" s="274"/>
      <c r="E1897" s="143">
        <v>1</v>
      </c>
      <c r="F1897" s="143">
        <v>0</v>
      </c>
      <c r="G1897" s="143">
        <v>0</v>
      </c>
      <c r="H1897" s="143">
        <v>0</v>
      </c>
      <c r="I1897" s="143">
        <v>1</v>
      </c>
    </row>
    <row r="1898" spans="2:9" x14ac:dyDescent="0.2">
      <c r="B1898" s="23"/>
      <c r="C1898" s="287" t="s">
        <v>72</v>
      </c>
      <c r="D1898" s="274"/>
      <c r="E1898" s="143">
        <v>0</v>
      </c>
      <c r="F1898" s="143">
        <v>0</v>
      </c>
      <c r="G1898" s="143">
        <v>0</v>
      </c>
      <c r="H1898" s="143">
        <v>0</v>
      </c>
      <c r="I1898" s="143">
        <v>0</v>
      </c>
    </row>
    <row r="1899" spans="2:9" x14ac:dyDescent="0.2">
      <c r="B1899" s="23"/>
      <c r="C1899" s="287" t="s">
        <v>73</v>
      </c>
      <c r="D1899" s="274"/>
      <c r="E1899" s="143">
        <v>0</v>
      </c>
      <c r="F1899" s="143">
        <v>0</v>
      </c>
      <c r="G1899" s="143">
        <v>0</v>
      </c>
      <c r="H1899" s="143">
        <v>0</v>
      </c>
      <c r="I1899" s="143">
        <v>0</v>
      </c>
    </row>
    <row r="1900" spans="2:9" x14ac:dyDescent="0.2">
      <c r="B1900" s="23"/>
      <c r="C1900" s="287" t="s">
        <v>74</v>
      </c>
      <c r="D1900" s="274"/>
      <c r="E1900" s="143">
        <v>0</v>
      </c>
      <c r="F1900" s="143">
        <v>0</v>
      </c>
      <c r="G1900" s="143">
        <v>0</v>
      </c>
      <c r="H1900" s="143">
        <v>0</v>
      </c>
      <c r="I1900" s="143">
        <v>0</v>
      </c>
    </row>
    <row r="1901" spans="2:9" x14ac:dyDescent="0.2">
      <c r="B1901" s="23"/>
      <c r="C1901" s="287" t="s">
        <v>75</v>
      </c>
      <c r="D1901" s="274"/>
      <c r="E1901" s="143">
        <v>1</v>
      </c>
      <c r="F1901" s="143">
        <v>0</v>
      </c>
      <c r="G1901" s="143">
        <v>0</v>
      </c>
      <c r="H1901" s="143">
        <v>0</v>
      </c>
      <c r="I1901" s="143">
        <v>1</v>
      </c>
    </row>
    <row r="1902" spans="2:9" x14ac:dyDescent="0.2">
      <c r="B1902" s="23"/>
      <c r="C1902" s="287" t="s">
        <v>76</v>
      </c>
      <c r="D1902" s="274"/>
      <c r="E1902" s="143">
        <v>0</v>
      </c>
      <c r="F1902" s="143">
        <v>0</v>
      </c>
      <c r="G1902" s="143">
        <v>0</v>
      </c>
      <c r="H1902" s="143">
        <v>0</v>
      </c>
      <c r="I1902" s="143">
        <v>0</v>
      </c>
    </row>
    <row r="1903" spans="2:9" x14ac:dyDescent="0.2">
      <c r="B1903" s="23"/>
      <c r="C1903" s="287" t="s">
        <v>77</v>
      </c>
      <c r="D1903" s="274"/>
      <c r="E1903" s="143">
        <v>0</v>
      </c>
      <c r="F1903" s="143">
        <v>0</v>
      </c>
      <c r="G1903" s="143">
        <v>0</v>
      </c>
      <c r="H1903" s="143">
        <v>0</v>
      </c>
      <c r="I1903" s="143">
        <v>0</v>
      </c>
    </row>
    <row r="1904" spans="2:9" x14ac:dyDescent="0.2">
      <c r="B1904" s="23"/>
      <c r="C1904" s="287" t="s">
        <v>78</v>
      </c>
      <c r="D1904" s="274"/>
      <c r="E1904" s="143">
        <v>0</v>
      </c>
      <c r="F1904" s="143">
        <v>0</v>
      </c>
      <c r="G1904" s="143">
        <v>0</v>
      </c>
      <c r="H1904" s="143">
        <v>0</v>
      </c>
      <c r="I1904" s="143">
        <v>0</v>
      </c>
    </row>
    <row r="1905" spans="2:9" x14ac:dyDescent="0.2">
      <c r="B1905" s="23"/>
      <c r="C1905" s="289" t="s">
        <v>79</v>
      </c>
      <c r="D1905" s="274"/>
      <c r="E1905" s="143">
        <v>65</v>
      </c>
      <c r="F1905" s="143">
        <v>16</v>
      </c>
      <c r="G1905" s="143">
        <v>6</v>
      </c>
      <c r="H1905" s="143">
        <v>24</v>
      </c>
      <c r="I1905" s="143">
        <v>111</v>
      </c>
    </row>
    <row r="1906" spans="2:9" x14ac:dyDescent="0.2">
      <c r="B1906" s="23"/>
      <c r="C1906" s="287" t="s">
        <v>23</v>
      </c>
      <c r="D1906" s="274"/>
      <c r="E1906" s="143">
        <v>4</v>
      </c>
      <c r="F1906" s="143">
        <v>0</v>
      </c>
      <c r="G1906" s="143">
        <v>0</v>
      </c>
      <c r="H1906" s="143">
        <v>0</v>
      </c>
      <c r="I1906" s="143">
        <v>4</v>
      </c>
    </row>
    <row r="1907" spans="2:9" x14ac:dyDescent="0.2">
      <c r="B1907" s="23"/>
      <c r="C1907" s="287" t="s">
        <v>41</v>
      </c>
      <c r="D1907" s="274"/>
      <c r="E1907" s="143">
        <v>0</v>
      </c>
      <c r="F1907" s="143">
        <v>0</v>
      </c>
      <c r="G1907" s="143">
        <v>0</v>
      </c>
      <c r="H1907" s="143">
        <v>0</v>
      </c>
      <c r="I1907" s="143">
        <v>0</v>
      </c>
    </row>
    <row r="1908" spans="2:9" ht="12.75" customHeight="1" x14ac:dyDescent="0.2">
      <c r="B1908" s="246" t="s">
        <v>550</v>
      </c>
      <c r="C1908" s="247"/>
      <c r="D1908" s="247"/>
      <c r="E1908" s="247"/>
      <c r="F1908" s="247"/>
      <c r="G1908" s="247"/>
      <c r="H1908" s="247"/>
      <c r="I1908" s="350"/>
    </row>
    <row r="1909" spans="2:9" x14ac:dyDescent="0.2">
      <c r="B1909" s="23"/>
      <c r="C1909" s="287" t="s">
        <v>80</v>
      </c>
      <c r="D1909" s="274"/>
      <c r="E1909" s="143">
        <v>42</v>
      </c>
      <c r="F1909" s="143">
        <v>4</v>
      </c>
      <c r="G1909" s="143">
        <v>4</v>
      </c>
      <c r="H1909" s="143">
        <v>13</v>
      </c>
      <c r="I1909" s="143">
        <v>63</v>
      </c>
    </row>
    <row r="1910" spans="2:9" x14ac:dyDescent="0.2">
      <c r="B1910" s="23"/>
      <c r="C1910" s="287" t="s">
        <v>81</v>
      </c>
      <c r="D1910" s="274"/>
      <c r="E1910" s="143">
        <v>28</v>
      </c>
      <c r="F1910" s="143">
        <v>12</v>
      </c>
      <c r="G1910" s="143">
        <v>2</v>
      </c>
      <c r="H1910" s="143">
        <v>11</v>
      </c>
      <c r="I1910" s="143">
        <v>53</v>
      </c>
    </row>
    <row r="1911" spans="2:9" x14ac:dyDescent="0.2">
      <c r="B1911" s="23"/>
      <c r="C1911" s="287" t="s">
        <v>23</v>
      </c>
      <c r="D1911" s="274"/>
      <c r="E1911" s="143">
        <v>0</v>
      </c>
      <c r="F1911" s="143">
        <v>0</v>
      </c>
      <c r="G1911" s="143">
        <v>0</v>
      </c>
      <c r="H1911" s="143">
        <v>0</v>
      </c>
      <c r="I1911" s="143">
        <v>0</v>
      </c>
    </row>
    <row r="1912" spans="2:9" x14ac:dyDescent="0.2">
      <c r="B1912" s="146"/>
      <c r="C1912" s="287" t="s">
        <v>41</v>
      </c>
      <c r="D1912" s="274"/>
      <c r="E1912" s="143">
        <v>0</v>
      </c>
      <c r="F1912" s="143">
        <v>0</v>
      </c>
      <c r="G1912" s="143">
        <v>0</v>
      </c>
      <c r="H1912" s="143">
        <v>0</v>
      </c>
      <c r="I1912" s="143">
        <v>0</v>
      </c>
    </row>
    <row r="1913" spans="2:9" ht="12.75" customHeight="1" x14ac:dyDescent="0.2">
      <c r="B1913" s="246" t="s">
        <v>551</v>
      </c>
      <c r="C1913" s="247"/>
      <c r="D1913" s="247"/>
      <c r="E1913" s="247"/>
      <c r="F1913" s="247"/>
      <c r="G1913" s="247"/>
      <c r="H1913" s="247"/>
      <c r="I1913" s="350"/>
    </row>
    <row r="1914" spans="2:9" x14ac:dyDescent="0.2">
      <c r="B1914" s="23"/>
      <c r="C1914" s="287" t="s">
        <v>82</v>
      </c>
      <c r="D1914" s="274"/>
      <c r="E1914" s="143">
        <v>41</v>
      </c>
      <c r="F1914" s="143">
        <v>4</v>
      </c>
      <c r="G1914" s="143">
        <v>4</v>
      </c>
      <c r="H1914" s="143">
        <v>13</v>
      </c>
      <c r="I1914" s="145">
        <v>62</v>
      </c>
    </row>
    <row r="1915" spans="2:9" x14ac:dyDescent="0.2">
      <c r="B1915" s="23"/>
      <c r="C1915" s="287" t="s">
        <v>83</v>
      </c>
      <c r="D1915" s="274"/>
      <c r="E1915" s="143">
        <v>29</v>
      </c>
      <c r="F1915" s="143">
        <v>12</v>
      </c>
      <c r="G1915" s="143">
        <v>2</v>
      </c>
      <c r="H1915" s="143">
        <v>11</v>
      </c>
      <c r="I1915" s="143">
        <v>54</v>
      </c>
    </row>
    <row r="1916" spans="2:9" x14ac:dyDescent="0.2">
      <c r="B1916" s="23"/>
      <c r="C1916" s="287" t="s">
        <v>84</v>
      </c>
      <c r="D1916" s="274"/>
      <c r="E1916" s="143">
        <v>0</v>
      </c>
      <c r="F1916" s="143">
        <v>0</v>
      </c>
      <c r="G1916" s="143">
        <v>0</v>
      </c>
      <c r="H1916" s="143">
        <v>0</v>
      </c>
      <c r="I1916" s="143">
        <v>0</v>
      </c>
    </row>
    <row r="1917" spans="2:9" x14ac:dyDescent="0.2">
      <c r="B1917" s="23"/>
      <c r="C1917" s="287" t="s">
        <v>85</v>
      </c>
      <c r="D1917" s="274"/>
      <c r="E1917" s="143">
        <v>0</v>
      </c>
      <c r="F1917" s="143">
        <v>0</v>
      </c>
      <c r="G1917" s="143">
        <v>0</v>
      </c>
      <c r="H1917" s="143">
        <v>0</v>
      </c>
      <c r="I1917" s="143">
        <v>0</v>
      </c>
    </row>
    <row r="1918" spans="2:9" x14ac:dyDescent="0.2">
      <c r="B1918" s="23"/>
      <c r="C1918" s="287" t="s">
        <v>86</v>
      </c>
      <c r="D1918" s="274"/>
      <c r="E1918" s="143">
        <v>0</v>
      </c>
      <c r="F1918" s="143">
        <v>0</v>
      </c>
      <c r="G1918" s="143">
        <v>0</v>
      </c>
      <c r="H1918" s="143">
        <v>0</v>
      </c>
      <c r="I1918" s="143">
        <v>0</v>
      </c>
    </row>
    <row r="1919" spans="2:9" x14ac:dyDescent="0.2">
      <c r="B1919" s="23"/>
      <c r="C1919" s="287" t="s">
        <v>87</v>
      </c>
      <c r="D1919" s="274"/>
      <c r="E1919" s="143">
        <v>0</v>
      </c>
      <c r="F1919" s="143">
        <v>0</v>
      </c>
      <c r="G1919" s="143">
        <v>0</v>
      </c>
      <c r="H1919" s="143">
        <v>0</v>
      </c>
      <c r="I1919" s="143">
        <v>0</v>
      </c>
    </row>
    <row r="1920" spans="2:9" x14ac:dyDescent="0.2">
      <c r="B1920" s="23"/>
      <c r="C1920" s="287" t="s">
        <v>70</v>
      </c>
      <c r="D1920" s="274"/>
      <c r="E1920" s="143">
        <v>0</v>
      </c>
      <c r="F1920" s="143">
        <v>0</v>
      </c>
      <c r="G1920" s="143">
        <v>0</v>
      </c>
      <c r="H1920" s="143">
        <v>0</v>
      </c>
      <c r="I1920" s="143">
        <v>0</v>
      </c>
    </row>
    <row r="1921" spans="2:9" x14ac:dyDescent="0.2">
      <c r="B1921" s="23"/>
      <c r="C1921" s="287" t="s">
        <v>88</v>
      </c>
      <c r="D1921" s="274"/>
      <c r="E1921" s="143">
        <v>0</v>
      </c>
      <c r="F1921" s="143">
        <v>0</v>
      </c>
      <c r="G1921" s="143">
        <v>0</v>
      </c>
      <c r="H1921" s="143">
        <v>0</v>
      </c>
      <c r="I1921" s="143">
        <v>0</v>
      </c>
    </row>
    <row r="1922" spans="2:9" x14ac:dyDescent="0.2">
      <c r="B1922" s="23"/>
      <c r="C1922" s="287" t="s">
        <v>41</v>
      </c>
      <c r="D1922" s="274"/>
      <c r="E1922" s="143">
        <v>0</v>
      </c>
      <c r="F1922" s="143">
        <v>0</v>
      </c>
      <c r="G1922" s="143">
        <v>0</v>
      </c>
      <c r="H1922" s="143">
        <v>0</v>
      </c>
      <c r="I1922" s="143">
        <v>0</v>
      </c>
    </row>
    <row r="1923" spans="2:9" ht="12.75" customHeight="1" x14ac:dyDescent="0.2">
      <c r="B1923" s="246" t="s">
        <v>552</v>
      </c>
      <c r="C1923" s="247"/>
      <c r="D1923" s="247"/>
      <c r="E1923" s="247"/>
      <c r="F1923" s="247"/>
      <c r="G1923" s="247"/>
      <c r="H1923" s="247"/>
      <c r="I1923" s="350"/>
    </row>
    <row r="1924" spans="2:9" x14ac:dyDescent="0.2">
      <c r="B1924" s="23"/>
      <c r="C1924" s="287" t="s">
        <v>89</v>
      </c>
      <c r="D1924" s="274"/>
      <c r="E1924" s="143">
        <v>0</v>
      </c>
      <c r="F1924" s="143">
        <v>0</v>
      </c>
      <c r="G1924" s="143">
        <v>0</v>
      </c>
      <c r="H1924" s="143">
        <v>0</v>
      </c>
      <c r="I1924" s="143">
        <v>0</v>
      </c>
    </row>
    <row r="1925" spans="2:9" x14ac:dyDescent="0.2">
      <c r="B1925" s="23"/>
      <c r="C1925" s="287" t="s">
        <v>90</v>
      </c>
      <c r="D1925" s="274"/>
      <c r="E1925" s="143">
        <v>0</v>
      </c>
      <c r="F1925" s="143">
        <v>0</v>
      </c>
      <c r="G1925" s="143">
        <v>0</v>
      </c>
      <c r="H1925" s="143">
        <v>0</v>
      </c>
      <c r="I1925" s="143">
        <v>0</v>
      </c>
    </row>
    <row r="1926" spans="2:9" x14ac:dyDescent="0.2">
      <c r="B1926" s="23"/>
      <c r="C1926" s="287" t="s">
        <v>23</v>
      </c>
      <c r="D1926" s="274"/>
      <c r="E1926" s="143">
        <v>0</v>
      </c>
      <c r="F1926" s="143">
        <v>0</v>
      </c>
      <c r="G1926" s="143">
        <v>0</v>
      </c>
      <c r="H1926" s="143">
        <v>0</v>
      </c>
      <c r="I1926" s="143">
        <v>0</v>
      </c>
    </row>
    <row r="1927" spans="2:9" x14ac:dyDescent="0.2">
      <c r="B1927" s="23"/>
      <c r="C1927" s="287" t="s">
        <v>70</v>
      </c>
      <c r="D1927" s="274"/>
      <c r="E1927" s="143">
        <v>70</v>
      </c>
      <c r="F1927" s="143">
        <v>16</v>
      </c>
      <c r="G1927" s="143">
        <v>6</v>
      </c>
      <c r="H1927" s="143">
        <v>24</v>
      </c>
      <c r="I1927" s="145">
        <v>116</v>
      </c>
    </row>
    <row r="1928" spans="2:9" x14ac:dyDescent="0.2">
      <c r="B1928" s="23"/>
      <c r="C1928" s="287" t="s">
        <v>41</v>
      </c>
      <c r="D1928" s="274"/>
      <c r="E1928" s="143">
        <v>0</v>
      </c>
      <c r="F1928" s="143">
        <v>0</v>
      </c>
      <c r="G1928" s="143">
        <v>0</v>
      </c>
      <c r="H1928" s="143">
        <v>0</v>
      </c>
      <c r="I1928" s="143">
        <v>0</v>
      </c>
    </row>
    <row r="1929" spans="2:9" x14ac:dyDescent="0.2">
      <c r="B1929" s="288" t="s">
        <v>91</v>
      </c>
      <c r="C1929" s="286"/>
      <c r="D1929" s="286"/>
      <c r="E1929" s="286"/>
      <c r="F1929" s="286"/>
      <c r="G1929" s="286"/>
      <c r="H1929" s="286"/>
      <c r="I1929" s="274"/>
    </row>
    <row r="1930" spans="2:9" ht="12.75" customHeight="1" x14ac:dyDescent="0.2">
      <c r="B1930" s="246" t="s">
        <v>553</v>
      </c>
      <c r="C1930" s="247"/>
      <c r="D1930" s="247"/>
      <c r="E1930" s="247"/>
      <c r="F1930" s="247"/>
      <c r="G1930" s="247"/>
      <c r="H1930" s="247"/>
      <c r="I1930" s="350"/>
    </row>
    <row r="1931" spans="2:9" x14ac:dyDescent="0.2">
      <c r="B1931" s="149"/>
      <c r="C1931" s="284" t="s">
        <v>92</v>
      </c>
      <c r="D1931" s="274"/>
      <c r="E1931" s="150">
        <v>0</v>
      </c>
      <c r="F1931" s="150">
        <v>0</v>
      </c>
      <c r="G1931" s="150">
        <v>0</v>
      </c>
      <c r="H1931" s="150">
        <v>0</v>
      </c>
      <c r="I1931" s="150">
        <v>0</v>
      </c>
    </row>
    <row r="1932" spans="2:9" x14ac:dyDescent="0.2">
      <c r="B1932" s="149"/>
      <c r="C1932" s="284" t="s">
        <v>93</v>
      </c>
      <c r="D1932" s="274"/>
      <c r="E1932" s="150">
        <v>0</v>
      </c>
      <c r="F1932" s="150">
        <v>0</v>
      </c>
      <c r="G1932" s="150">
        <v>0</v>
      </c>
      <c r="H1932" s="150">
        <v>0</v>
      </c>
      <c r="I1932" s="150">
        <v>0</v>
      </c>
    </row>
    <row r="1933" spans="2:9" x14ac:dyDescent="0.2">
      <c r="B1933" s="23"/>
      <c r="C1933" s="287" t="s">
        <v>94</v>
      </c>
      <c r="D1933" s="274"/>
      <c r="E1933" s="143">
        <v>0</v>
      </c>
      <c r="F1933" s="143">
        <v>0</v>
      </c>
      <c r="G1933" s="143">
        <v>0</v>
      </c>
      <c r="H1933" s="143">
        <v>0</v>
      </c>
      <c r="I1933" s="143">
        <v>0</v>
      </c>
    </row>
    <row r="1934" spans="2:9" x14ac:dyDescent="0.2">
      <c r="B1934" s="23"/>
      <c r="C1934" s="287" t="s">
        <v>95</v>
      </c>
      <c r="D1934" s="274"/>
      <c r="E1934" s="143">
        <v>0</v>
      </c>
      <c r="F1934" s="143">
        <v>0</v>
      </c>
      <c r="G1934" s="143">
        <v>0</v>
      </c>
      <c r="H1934" s="143">
        <v>0</v>
      </c>
      <c r="I1934" s="143">
        <v>0</v>
      </c>
    </row>
    <row r="1935" spans="2:9" x14ac:dyDescent="0.2">
      <c r="B1935" s="23"/>
      <c r="C1935" s="287" t="s">
        <v>96</v>
      </c>
      <c r="D1935" s="274"/>
      <c r="E1935" s="143">
        <v>27</v>
      </c>
      <c r="F1935" s="143">
        <v>10</v>
      </c>
      <c r="G1935" s="143">
        <v>4</v>
      </c>
      <c r="H1935" s="143">
        <v>5</v>
      </c>
      <c r="I1935" s="143">
        <v>46</v>
      </c>
    </row>
    <row r="1936" spans="2:9" x14ac:dyDescent="0.2">
      <c r="B1936" s="23"/>
      <c r="C1936" s="287" t="s">
        <v>97</v>
      </c>
      <c r="D1936" s="274"/>
      <c r="E1936" s="143">
        <v>0</v>
      </c>
      <c r="F1936" s="143">
        <v>0</v>
      </c>
      <c r="G1936" s="143">
        <v>0</v>
      </c>
      <c r="H1936" s="143">
        <v>0</v>
      </c>
      <c r="I1936" s="143">
        <v>0</v>
      </c>
    </row>
    <row r="1937" spans="2:9" x14ac:dyDescent="0.2">
      <c r="B1937" s="23"/>
      <c r="C1937" s="287" t="s">
        <v>98</v>
      </c>
      <c r="D1937" s="274"/>
      <c r="E1937" s="143">
        <v>0</v>
      </c>
      <c r="F1937" s="143">
        <v>0</v>
      </c>
      <c r="G1937" s="143">
        <v>0</v>
      </c>
      <c r="H1937" s="143">
        <v>0</v>
      </c>
      <c r="I1937" s="143">
        <v>0</v>
      </c>
    </row>
    <row r="1938" spans="2:9" x14ac:dyDescent="0.2">
      <c r="B1938" s="23"/>
      <c r="C1938" s="287" t="s">
        <v>99</v>
      </c>
      <c r="D1938" s="274"/>
      <c r="E1938" s="143">
        <v>3</v>
      </c>
      <c r="F1938" s="143">
        <v>0</v>
      </c>
      <c r="G1938" s="143">
        <v>0</v>
      </c>
      <c r="H1938" s="143">
        <v>5</v>
      </c>
      <c r="I1938" s="143">
        <v>8</v>
      </c>
    </row>
    <row r="1939" spans="2:9" x14ac:dyDescent="0.2">
      <c r="B1939" s="23"/>
      <c r="C1939" s="287" t="s">
        <v>100</v>
      </c>
      <c r="D1939" s="274"/>
      <c r="E1939" s="143">
        <v>0</v>
      </c>
      <c r="F1939" s="143">
        <v>0</v>
      </c>
      <c r="G1939" s="143">
        <v>0</v>
      </c>
      <c r="H1939" s="143">
        <v>0</v>
      </c>
      <c r="I1939" s="143">
        <v>0</v>
      </c>
    </row>
    <row r="1940" spans="2:9" x14ac:dyDescent="0.2">
      <c r="B1940" s="23"/>
      <c r="C1940" s="287" t="s">
        <v>101</v>
      </c>
      <c r="D1940" s="274"/>
      <c r="E1940" s="143">
        <v>0</v>
      </c>
      <c r="F1940" s="143">
        <v>0</v>
      </c>
      <c r="G1940" s="143">
        <v>0</v>
      </c>
      <c r="H1940" s="143">
        <v>0</v>
      </c>
      <c r="I1940" s="143">
        <v>0</v>
      </c>
    </row>
    <row r="1941" spans="2:9" x14ac:dyDescent="0.2">
      <c r="B1941" s="23"/>
      <c r="C1941" s="287" t="s">
        <v>102</v>
      </c>
      <c r="D1941" s="274"/>
      <c r="E1941" s="143">
        <v>44</v>
      </c>
      <c r="F1941" s="143">
        <v>6</v>
      </c>
      <c r="G1941" s="143">
        <v>2</v>
      </c>
      <c r="H1941" s="143">
        <v>14</v>
      </c>
      <c r="I1941" s="143">
        <v>66</v>
      </c>
    </row>
    <row r="1942" spans="2:9" x14ac:dyDescent="0.2">
      <c r="B1942" s="23"/>
      <c r="C1942" s="287" t="s">
        <v>103</v>
      </c>
      <c r="D1942" s="274"/>
      <c r="E1942" s="143">
        <v>0</v>
      </c>
      <c r="F1942" s="143">
        <v>0</v>
      </c>
      <c r="G1942" s="143">
        <v>0</v>
      </c>
      <c r="H1942" s="143">
        <v>0</v>
      </c>
      <c r="I1942" s="143">
        <v>0</v>
      </c>
    </row>
    <row r="1943" spans="2:9" x14ac:dyDescent="0.2">
      <c r="B1943" s="23"/>
      <c r="C1943" s="287" t="s">
        <v>104</v>
      </c>
      <c r="D1943" s="274"/>
      <c r="E1943" s="143">
        <v>0</v>
      </c>
      <c r="F1943" s="143">
        <v>0</v>
      </c>
      <c r="G1943" s="143">
        <v>0</v>
      </c>
      <c r="H1943" s="143">
        <v>0</v>
      </c>
      <c r="I1943" s="143">
        <v>0</v>
      </c>
    </row>
    <row r="1944" spans="2:9" x14ac:dyDescent="0.2">
      <c r="B1944" s="23"/>
      <c r="C1944" s="287" t="s">
        <v>105</v>
      </c>
      <c r="D1944" s="274"/>
      <c r="E1944" s="143">
        <v>0</v>
      </c>
      <c r="F1944" s="143">
        <v>0</v>
      </c>
      <c r="G1944" s="143">
        <v>0</v>
      </c>
      <c r="H1944" s="143">
        <v>0</v>
      </c>
      <c r="I1944" s="143">
        <v>0</v>
      </c>
    </row>
    <row r="1945" spans="2:9" ht="12.75" customHeight="1" x14ac:dyDescent="0.2">
      <c r="B1945" s="23"/>
      <c r="C1945" s="347" t="s">
        <v>530</v>
      </c>
      <c r="D1945" s="347"/>
      <c r="E1945" s="143">
        <v>0</v>
      </c>
      <c r="F1945" s="143">
        <v>0</v>
      </c>
      <c r="G1945" s="143">
        <v>0</v>
      </c>
      <c r="H1945" s="143">
        <v>0</v>
      </c>
      <c r="I1945" s="143">
        <v>0</v>
      </c>
    </row>
    <row r="1946" spans="2:9" x14ac:dyDescent="0.2">
      <c r="B1946" s="23"/>
      <c r="C1946" s="347" t="s">
        <v>106</v>
      </c>
      <c r="D1946" s="347"/>
      <c r="E1946" s="143">
        <v>0</v>
      </c>
      <c r="F1946" s="143">
        <v>0</v>
      </c>
      <c r="G1946" s="143">
        <v>0</v>
      </c>
      <c r="H1946" s="143">
        <v>0</v>
      </c>
      <c r="I1946" s="143">
        <v>0</v>
      </c>
    </row>
    <row r="1947" spans="2:9" x14ac:dyDescent="0.2">
      <c r="B1947" s="23"/>
      <c r="C1947" s="347" t="s">
        <v>23</v>
      </c>
      <c r="D1947" s="347"/>
      <c r="E1947" s="143">
        <v>0</v>
      </c>
      <c r="F1947" s="143">
        <v>0</v>
      </c>
      <c r="G1947" s="143">
        <v>0</v>
      </c>
      <c r="H1947" s="143">
        <v>0</v>
      </c>
      <c r="I1947" s="143">
        <v>0</v>
      </c>
    </row>
    <row r="1948" spans="2:9" ht="12.75" customHeight="1" x14ac:dyDescent="0.2">
      <c r="B1948" s="23"/>
      <c r="C1948" s="344" t="s">
        <v>41</v>
      </c>
      <c r="D1948" s="344"/>
      <c r="E1948" s="143">
        <v>0</v>
      </c>
      <c r="F1948" s="143">
        <v>0</v>
      </c>
      <c r="G1948" s="143">
        <v>0</v>
      </c>
      <c r="H1948" s="143">
        <v>0</v>
      </c>
      <c r="I1948" s="143">
        <v>0</v>
      </c>
    </row>
    <row r="1949" spans="2:9" x14ac:dyDescent="0.2">
      <c r="B1949" s="278" t="s">
        <v>107</v>
      </c>
      <c r="C1949" s="257"/>
      <c r="D1949" s="257"/>
      <c r="E1949" s="257"/>
      <c r="F1949" s="257"/>
      <c r="G1949" s="257"/>
      <c r="H1949" s="257"/>
      <c r="I1949" s="257"/>
    </row>
    <row r="1950" spans="2:9" ht="12.75" customHeight="1" x14ac:dyDescent="0.2">
      <c r="B1950" s="246" t="s">
        <v>554</v>
      </c>
      <c r="C1950" s="247"/>
      <c r="D1950" s="247"/>
      <c r="E1950" s="247"/>
      <c r="F1950" s="247"/>
      <c r="G1950" s="247"/>
      <c r="H1950" s="247"/>
      <c r="I1950" s="350"/>
    </row>
    <row r="1951" spans="2:9" x14ac:dyDescent="0.2">
      <c r="B1951" s="149"/>
      <c r="C1951" s="287" t="s">
        <v>108</v>
      </c>
      <c r="D1951" s="274"/>
      <c r="E1951" s="150">
        <v>44</v>
      </c>
      <c r="F1951" s="150">
        <v>2</v>
      </c>
      <c r="G1951" s="150">
        <v>0</v>
      </c>
      <c r="H1951" s="150">
        <v>6</v>
      </c>
      <c r="I1951" s="150">
        <v>52</v>
      </c>
    </row>
    <row r="1952" spans="2:9" x14ac:dyDescent="0.2">
      <c r="B1952" s="149"/>
      <c r="C1952" s="284" t="s">
        <v>109</v>
      </c>
      <c r="D1952" s="274"/>
      <c r="E1952" s="150">
        <v>0</v>
      </c>
      <c r="F1952" s="150">
        <v>0</v>
      </c>
      <c r="G1952" s="150">
        <v>0</v>
      </c>
      <c r="H1952" s="150">
        <v>0</v>
      </c>
      <c r="I1952" s="150">
        <v>0</v>
      </c>
    </row>
    <row r="1953" spans="2:9" x14ac:dyDescent="0.2">
      <c r="B1953" s="149"/>
      <c r="C1953" s="284" t="s">
        <v>110</v>
      </c>
      <c r="D1953" s="274"/>
      <c r="E1953" s="150">
        <v>6</v>
      </c>
      <c r="F1953" s="150">
        <v>14</v>
      </c>
      <c r="G1953" s="150">
        <v>6</v>
      </c>
      <c r="H1953" s="150">
        <v>18</v>
      </c>
      <c r="I1953" s="150">
        <v>44</v>
      </c>
    </row>
    <row r="1954" spans="2:9" x14ac:dyDescent="0.2">
      <c r="B1954" s="21"/>
      <c r="C1954" s="284" t="s">
        <v>111</v>
      </c>
      <c r="D1954" s="274"/>
      <c r="E1954" s="150">
        <v>20</v>
      </c>
      <c r="F1954" s="150">
        <v>0</v>
      </c>
      <c r="G1954" s="150">
        <v>0</v>
      </c>
      <c r="H1954" s="150">
        <v>0</v>
      </c>
      <c r="I1954" s="150">
        <v>20</v>
      </c>
    </row>
    <row r="1955" spans="2:9" x14ac:dyDescent="0.2">
      <c r="B1955" s="278" t="s">
        <v>112</v>
      </c>
      <c r="C1955" s="257"/>
      <c r="D1955" s="257"/>
      <c r="E1955" s="257"/>
      <c r="F1955" s="257"/>
      <c r="G1955" s="257"/>
      <c r="H1955" s="257"/>
      <c r="I1955" s="257"/>
    </row>
    <row r="1956" spans="2:9" ht="12.75" customHeight="1" x14ac:dyDescent="0.2">
      <c r="B1956" s="246" t="s">
        <v>113</v>
      </c>
      <c r="C1956" s="247"/>
      <c r="D1956" s="247"/>
      <c r="E1956" s="247"/>
      <c r="F1956" s="247"/>
      <c r="G1956" s="247"/>
      <c r="H1956" s="247"/>
      <c r="I1956" s="350"/>
    </row>
    <row r="1957" spans="2:9" x14ac:dyDescent="0.2">
      <c r="B1957" s="23"/>
      <c r="C1957" s="284" t="s">
        <v>114</v>
      </c>
      <c r="D1957" s="274"/>
      <c r="E1957" s="143">
        <v>8</v>
      </c>
      <c r="F1957" s="143">
        <v>5</v>
      </c>
      <c r="G1957" s="143">
        <v>4</v>
      </c>
      <c r="H1957" s="143">
        <v>6</v>
      </c>
      <c r="I1957" s="143">
        <v>23</v>
      </c>
    </row>
    <row r="1958" spans="2:9" ht="12.75" customHeight="1" x14ac:dyDescent="0.2">
      <c r="B1958" s="246" t="s">
        <v>116</v>
      </c>
      <c r="C1958" s="247"/>
      <c r="D1958" s="247"/>
      <c r="E1958" s="247"/>
      <c r="F1958" s="247"/>
      <c r="G1958" s="247"/>
      <c r="H1958" s="247"/>
      <c r="I1958" s="350"/>
    </row>
    <row r="1959" spans="2:9" x14ac:dyDescent="0.2">
      <c r="B1959" s="23"/>
      <c r="C1959" s="284" t="s">
        <v>117</v>
      </c>
      <c r="D1959" s="274"/>
      <c r="E1959" s="143">
        <v>557</v>
      </c>
      <c r="F1959" s="143">
        <v>145</v>
      </c>
      <c r="G1959" s="143">
        <v>243</v>
      </c>
      <c r="H1959" s="143">
        <v>305</v>
      </c>
      <c r="I1959" s="143">
        <v>1250</v>
      </c>
    </row>
    <row r="1960" spans="2:9" ht="12.75" customHeight="1" x14ac:dyDescent="0.2">
      <c r="B1960" s="246" t="s">
        <v>118</v>
      </c>
      <c r="C1960" s="247"/>
      <c r="D1960" s="247"/>
      <c r="E1960" s="247"/>
      <c r="F1960" s="247"/>
      <c r="G1960" s="247"/>
      <c r="H1960" s="247"/>
      <c r="I1960" s="350"/>
    </row>
    <row r="1961" spans="2:9" x14ac:dyDescent="0.2">
      <c r="B1961" s="23"/>
      <c r="C1961" s="283" t="s">
        <v>119</v>
      </c>
      <c r="D1961" s="274"/>
      <c r="E1961" s="143">
        <v>0</v>
      </c>
      <c r="F1961" s="143">
        <v>1</v>
      </c>
      <c r="G1961" s="143">
        <v>0</v>
      </c>
      <c r="H1961" s="143">
        <v>1</v>
      </c>
      <c r="I1961" s="143">
        <v>2</v>
      </c>
    </row>
    <row r="1962" spans="2:9" x14ac:dyDescent="0.2">
      <c r="B1962" s="23"/>
      <c r="C1962" s="283" t="s">
        <v>120</v>
      </c>
      <c r="D1962" s="274"/>
      <c r="E1962" s="143">
        <v>0</v>
      </c>
      <c r="F1962" s="143">
        <v>1</v>
      </c>
      <c r="G1962" s="143">
        <v>0</v>
      </c>
      <c r="H1962" s="143">
        <v>1</v>
      </c>
      <c r="I1962" s="143">
        <v>2</v>
      </c>
    </row>
    <row r="1963" spans="2:9" x14ac:dyDescent="0.2">
      <c r="B1963" s="23"/>
      <c r="C1963" s="283" t="s">
        <v>121</v>
      </c>
      <c r="D1963" s="274"/>
      <c r="E1963" s="143">
        <v>0</v>
      </c>
      <c r="F1963" s="143">
        <v>0</v>
      </c>
      <c r="G1963" s="143">
        <v>0</v>
      </c>
      <c r="H1963" s="143">
        <v>0</v>
      </c>
      <c r="I1963" s="143">
        <v>0</v>
      </c>
    </row>
    <row r="1964" spans="2:9" x14ac:dyDescent="0.2">
      <c r="B1964" s="23"/>
      <c r="C1964" s="283" t="s">
        <v>122</v>
      </c>
      <c r="D1964" s="274"/>
      <c r="E1964" s="143">
        <v>0</v>
      </c>
      <c r="F1964" s="143">
        <v>0</v>
      </c>
      <c r="G1964" s="143">
        <v>0</v>
      </c>
      <c r="H1964" s="143">
        <v>0</v>
      </c>
      <c r="I1964" s="143">
        <v>0</v>
      </c>
    </row>
    <row r="1965" spans="2:9" x14ac:dyDescent="0.2">
      <c r="B1965" s="23"/>
      <c r="C1965" s="283" t="s">
        <v>123</v>
      </c>
      <c r="D1965" s="274"/>
      <c r="E1965" s="143">
        <v>6</v>
      </c>
      <c r="F1965" s="143">
        <v>3</v>
      </c>
      <c r="G1965" s="143">
        <v>2</v>
      </c>
      <c r="H1965" s="143">
        <v>3</v>
      </c>
      <c r="I1965" s="143">
        <v>14</v>
      </c>
    </row>
    <row r="1966" spans="2:9" x14ac:dyDescent="0.2">
      <c r="B1966" s="23"/>
      <c r="C1966" s="283" t="s">
        <v>124</v>
      </c>
      <c r="D1966" s="274"/>
      <c r="E1966" s="143">
        <v>0</v>
      </c>
      <c r="F1966" s="143">
        <v>0</v>
      </c>
      <c r="G1966" s="143">
        <v>0</v>
      </c>
      <c r="H1966" s="143">
        <v>0</v>
      </c>
      <c r="I1966" s="143">
        <v>0</v>
      </c>
    </row>
    <row r="1967" spans="2:9" x14ac:dyDescent="0.2">
      <c r="B1967" s="23"/>
      <c r="C1967" s="283" t="s">
        <v>125</v>
      </c>
      <c r="D1967" s="274"/>
      <c r="E1967" s="143">
        <v>1</v>
      </c>
      <c r="F1967" s="143">
        <v>0</v>
      </c>
      <c r="G1967" s="143">
        <v>0</v>
      </c>
      <c r="H1967" s="143">
        <v>1</v>
      </c>
      <c r="I1967" s="143">
        <v>2</v>
      </c>
    </row>
    <row r="1968" spans="2:9" x14ac:dyDescent="0.2">
      <c r="B1968" s="23"/>
      <c r="C1968" s="283" t="s">
        <v>126</v>
      </c>
      <c r="D1968" s="274"/>
      <c r="E1968" s="143">
        <v>0</v>
      </c>
      <c r="F1968" s="143">
        <v>0</v>
      </c>
      <c r="G1968" s="143">
        <v>0</v>
      </c>
      <c r="H1968" s="143">
        <v>0</v>
      </c>
      <c r="I1968" s="143">
        <v>0</v>
      </c>
    </row>
    <row r="1969" spans="2:9" x14ac:dyDescent="0.2">
      <c r="B1969" s="23"/>
      <c r="C1969" s="283" t="s">
        <v>54</v>
      </c>
      <c r="D1969" s="274"/>
      <c r="E1969" s="143">
        <v>0</v>
      </c>
      <c r="F1969" s="143">
        <v>0</v>
      </c>
      <c r="G1969" s="143">
        <v>0</v>
      </c>
      <c r="H1969" s="143">
        <v>0</v>
      </c>
      <c r="I1969" s="143">
        <v>0</v>
      </c>
    </row>
    <row r="1970" spans="2:9" x14ac:dyDescent="0.2">
      <c r="B1970" s="23"/>
      <c r="C1970" s="283" t="s">
        <v>127</v>
      </c>
      <c r="D1970" s="274"/>
      <c r="E1970" s="143">
        <v>0</v>
      </c>
      <c r="F1970" s="143">
        <v>0</v>
      </c>
      <c r="G1970" s="143">
        <v>0</v>
      </c>
      <c r="H1970" s="143">
        <v>0</v>
      </c>
      <c r="I1970" s="143">
        <v>0</v>
      </c>
    </row>
    <row r="1971" spans="2:9" x14ac:dyDescent="0.2">
      <c r="B1971" s="23"/>
      <c r="C1971" s="283" t="s">
        <v>128</v>
      </c>
      <c r="D1971" s="274"/>
      <c r="E1971" s="143">
        <v>0</v>
      </c>
      <c r="F1971" s="143">
        <v>0</v>
      </c>
      <c r="G1971" s="143">
        <v>0</v>
      </c>
      <c r="H1971" s="143">
        <v>0</v>
      </c>
      <c r="I1971" s="143">
        <v>0</v>
      </c>
    </row>
    <row r="1972" spans="2:9" x14ac:dyDescent="0.2">
      <c r="B1972" s="23"/>
      <c r="C1972" s="283" t="s">
        <v>129</v>
      </c>
      <c r="D1972" s="274"/>
      <c r="E1972" s="143">
        <v>0</v>
      </c>
      <c r="F1972" s="143">
        <v>0</v>
      </c>
      <c r="G1972" s="143">
        <v>0</v>
      </c>
      <c r="H1972" s="143">
        <v>0</v>
      </c>
      <c r="I1972" s="143">
        <v>0</v>
      </c>
    </row>
    <row r="1973" spans="2:9" x14ac:dyDescent="0.2">
      <c r="B1973" s="23"/>
      <c r="C1973" s="283" t="s">
        <v>130</v>
      </c>
      <c r="D1973" s="274"/>
      <c r="E1973" s="143">
        <v>0</v>
      </c>
      <c r="F1973" s="143">
        <v>0</v>
      </c>
      <c r="G1973" s="143">
        <v>0</v>
      </c>
      <c r="H1973" s="143">
        <v>0</v>
      </c>
      <c r="I1973" s="143">
        <v>0</v>
      </c>
    </row>
    <row r="1974" spans="2:9" x14ac:dyDescent="0.2">
      <c r="B1974" s="23"/>
      <c r="C1974" s="283" t="s">
        <v>131</v>
      </c>
      <c r="D1974" s="274"/>
      <c r="E1974" s="143">
        <v>4</v>
      </c>
      <c r="F1974" s="143">
        <v>0</v>
      </c>
      <c r="G1974" s="143">
        <v>2</v>
      </c>
      <c r="H1974" s="143">
        <v>0</v>
      </c>
      <c r="I1974" s="143">
        <v>6</v>
      </c>
    </row>
    <row r="1975" spans="2:9" x14ac:dyDescent="0.2">
      <c r="B1975" s="23"/>
      <c r="C1975" s="283" t="s">
        <v>132</v>
      </c>
      <c r="D1975" s="274"/>
      <c r="E1975" s="143">
        <v>0</v>
      </c>
      <c r="F1975" s="143">
        <v>0</v>
      </c>
      <c r="G1975" s="143">
        <v>0</v>
      </c>
      <c r="H1975" s="143">
        <v>0</v>
      </c>
      <c r="I1975" s="143">
        <v>0</v>
      </c>
    </row>
    <row r="1976" spans="2:9" x14ac:dyDescent="0.2">
      <c r="B1976" s="23"/>
      <c r="C1976" s="283" t="s">
        <v>133</v>
      </c>
      <c r="D1976" s="274"/>
      <c r="E1976" s="143">
        <v>0</v>
      </c>
      <c r="F1976" s="143">
        <v>0</v>
      </c>
      <c r="G1976" s="143">
        <v>0</v>
      </c>
      <c r="H1976" s="143">
        <v>0</v>
      </c>
      <c r="I1976" s="143">
        <v>0</v>
      </c>
    </row>
    <row r="1977" spans="2:9" x14ac:dyDescent="0.2">
      <c r="B1977" s="23"/>
      <c r="C1977" s="283" t="s">
        <v>134</v>
      </c>
      <c r="D1977" s="274"/>
      <c r="E1977" s="143">
        <v>0</v>
      </c>
      <c r="F1977" s="143">
        <v>0</v>
      </c>
      <c r="G1977" s="143">
        <v>0</v>
      </c>
      <c r="H1977" s="143">
        <v>0</v>
      </c>
      <c r="I1977" s="143">
        <v>0</v>
      </c>
    </row>
    <row r="1978" spans="2:9" x14ac:dyDescent="0.2">
      <c r="B1978" s="23"/>
      <c r="C1978" s="283" t="s">
        <v>135</v>
      </c>
      <c r="D1978" s="274"/>
      <c r="E1978" s="143">
        <v>0</v>
      </c>
      <c r="F1978" s="143">
        <v>0</v>
      </c>
      <c r="G1978" s="143">
        <v>0</v>
      </c>
      <c r="H1978" s="143">
        <v>0</v>
      </c>
      <c r="I1978" s="143">
        <v>0</v>
      </c>
    </row>
    <row r="1979" spans="2:9" x14ac:dyDescent="0.2">
      <c r="B1979" s="278" t="s">
        <v>137</v>
      </c>
      <c r="C1979" s="257"/>
      <c r="D1979" s="257"/>
      <c r="E1979" s="257"/>
      <c r="F1979" s="257"/>
      <c r="G1979" s="257"/>
      <c r="H1979" s="257"/>
      <c r="I1979" s="257"/>
    </row>
    <row r="1980" spans="2:9" x14ac:dyDescent="0.2">
      <c r="B1980" s="151"/>
      <c r="C1980" s="246" t="s">
        <v>138</v>
      </c>
      <c r="D1980" s="247"/>
      <c r="E1980" s="247"/>
      <c r="F1980" s="247"/>
      <c r="G1980" s="247"/>
      <c r="H1980" s="247"/>
      <c r="I1980" s="247"/>
    </row>
    <row r="1981" spans="2:9" x14ac:dyDescent="0.2">
      <c r="B1981" s="152"/>
      <c r="C1981" s="282" t="s">
        <v>139</v>
      </c>
      <c r="D1981" s="274"/>
      <c r="E1981" s="173">
        <v>0</v>
      </c>
      <c r="F1981" s="173">
        <v>0</v>
      </c>
      <c r="G1981" s="173">
        <v>0</v>
      </c>
      <c r="H1981" s="172">
        <v>0</v>
      </c>
      <c r="I1981" s="155">
        <v>0</v>
      </c>
    </row>
    <row r="1982" spans="2:9" x14ac:dyDescent="0.2">
      <c r="B1982" s="151"/>
      <c r="C1982" s="283" t="s">
        <v>140</v>
      </c>
      <c r="D1982" s="274"/>
      <c r="E1982" s="174"/>
      <c r="F1982" s="173"/>
      <c r="G1982" s="174">
        <v>0</v>
      </c>
      <c r="H1982" s="155">
        <v>0</v>
      </c>
      <c r="I1982" s="155">
        <v>0</v>
      </c>
    </row>
    <row r="1983" spans="2:9" x14ac:dyDescent="0.2">
      <c r="B1983" s="151"/>
      <c r="C1983" s="246" t="s">
        <v>555</v>
      </c>
      <c r="D1983" s="247"/>
      <c r="E1983" s="247"/>
      <c r="F1983" s="247"/>
      <c r="G1983" s="247"/>
      <c r="H1983" s="247"/>
      <c r="I1983" s="247"/>
    </row>
    <row r="1984" spans="2:9" x14ac:dyDescent="0.2">
      <c r="B1984" s="151"/>
      <c r="C1984" s="281" t="s">
        <v>141</v>
      </c>
      <c r="D1984" s="274"/>
      <c r="E1984" s="143">
        <v>0</v>
      </c>
      <c r="F1984" s="175">
        <v>0</v>
      </c>
      <c r="G1984" s="175">
        <v>0</v>
      </c>
      <c r="H1984" s="153">
        <v>0</v>
      </c>
      <c r="I1984" s="153">
        <v>0</v>
      </c>
    </row>
    <row r="1985" spans="2:9" x14ac:dyDescent="0.2">
      <c r="B1985" s="151"/>
      <c r="C1985" s="281" t="s">
        <v>142</v>
      </c>
      <c r="D1985" s="274"/>
      <c r="E1985" s="143">
        <v>0</v>
      </c>
      <c r="F1985" s="175">
        <v>0</v>
      </c>
      <c r="G1985" s="175">
        <v>0</v>
      </c>
      <c r="H1985" s="153">
        <v>0</v>
      </c>
      <c r="I1985" s="153">
        <v>0</v>
      </c>
    </row>
    <row r="1986" spans="2:9" x14ac:dyDescent="0.2">
      <c r="B1986" s="151"/>
      <c r="C1986" s="281" t="s">
        <v>556</v>
      </c>
      <c r="D1986" s="274"/>
      <c r="E1986" s="143">
        <v>0</v>
      </c>
      <c r="F1986" s="175">
        <v>0</v>
      </c>
      <c r="G1986" s="175">
        <v>0</v>
      </c>
      <c r="H1986" s="153">
        <v>0</v>
      </c>
      <c r="I1986" s="153">
        <v>0</v>
      </c>
    </row>
    <row r="1987" spans="2:9" x14ac:dyDescent="0.2">
      <c r="B1987" s="246" t="s">
        <v>557</v>
      </c>
      <c r="C1987" s="247"/>
      <c r="D1987" s="247"/>
      <c r="E1987" s="247"/>
      <c r="F1987" s="247"/>
      <c r="G1987" s="247"/>
      <c r="H1987" s="247"/>
      <c r="I1987" s="178"/>
    </row>
    <row r="1988" spans="2:9" x14ac:dyDescent="0.2">
      <c r="B1988" s="150"/>
      <c r="C1988" s="280" t="s">
        <v>267</v>
      </c>
      <c r="D1988" s="274"/>
      <c r="E1988" s="22">
        <v>0</v>
      </c>
      <c r="F1988" s="22">
        <v>0</v>
      </c>
      <c r="G1988" s="22">
        <v>0</v>
      </c>
      <c r="H1988" s="22">
        <v>0</v>
      </c>
      <c r="I1988" s="22">
        <v>0</v>
      </c>
    </row>
    <row r="1989" spans="2:9" x14ac:dyDescent="0.2">
      <c r="B1989" s="150"/>
      <c r="C1989" s="280" t="s">
        <v>268</v>
      </c>
      <c r="D1989" s="274"/>
      <c r="E1989" s="22">
        <v>0</v>
      </c>
      <c r="F1989" s="22">
        <v>0</v>
      </c>
      <c r="G1989" s="22">
        <v>0</v>
      </c>
      <c r="H1989" s="22">
        <v>0</v>
      </c>
      <c r="I1989" s="22">
        <v>0</v>
      </c>
    </row>
    <row r="1990" spans="2:9" x14ac:dyDescent="0.2">
      <c r="B1990" s="150"/>
      <c r="C1990" s="280"/>
      <c r="D1990" s="274"/>
      <c r="E1990" s="22"/>
      <c r="F1990" s="22"/>
      <c r="G1990" s="22"/>
      <c r="H1990" s="22"/>
      <c r="I1990" s="22"/>
    </row>
    <row r="1991" spans="2:9" x14ac:dyDescent="0.2">
      <c r="B1991" s="151"/>
      <c r="C1991" s="246" t="s">
        <v>558</v>
      </c>
      <c r="D1991" s="247"/>
      <c r="E1991" s="247"/>
      <c r="F1991" s="247"/>
      <c r="G1991" s="247"/>
      <c r="H1991" s="247"/>
      <c r="I1991" s="247"/>
    </row>
    <row r="1992" spans="2:9" x14ac:dyDescent="0.2">
      <c r="B1992" s="151"/>
      <c r="C1992" s="281" t="s">
        <v>143</v>
      </c>
      <c r="D1992" s="274"/>
      <c r="E1992" s="143">
        <v>0</v>
      </c>
      <c r="F1992" s="175">
        <v>0</v>
      </c>
      <c r="G1992" s="175">
        <v>0</v>
      </c>
      <c r="H1992" s="153">
        <v>0</v>
      </c>
      <c r="I1992" s="153">
        <v>0</v>
      </c>
    </row>
    <row r="1993" spans="2:9" x14ac:dyDescent="0.2">
      <c r="B1993" s="151"/>
      <c r="C1993" s="281" t="s">
        <v>559</v>
      </c>
      <c r="D1993" s="274"/>
      <c r="E1993" s="143">
        <v>0</v>
      </c>
      <c r="F1993" s="175">
        <v>0</v>
      </c>
      <c r="G1993" s="175">
        <v>0</v>
      </c>
      <c r="H1993" s="153">
        <v>0</v>
      </c>
      <c r="I1993" s="153">
        <v>0</v>
      </c>
    </row>
    <row r="1994" spans="2:9" x14ac:dyDescent="0.2">
      <c r="B1994" s="151"/>
      <c r="C1994" s="281" t="s">
        <v>144</v>
      </c>
      <c r="D1994" s="274"/>
      <c r="E1994" s="143">
        <v>0</v>
      </c>
      <c r="F1994" s="175">
        <v>0</v>
      </c>
      <c r="G1994" s="175">
        <v>0</v>
      </c>
      <c r="H1994" s="153">
        <v>0</v>
      </c>
      <c r="I1994" s="153">
        <v>0</v>
      </c>
    </row>
    <row r="1995" spans="2:9" x14ac:dyDescent="0.2">
      <c r="B1995" s="151"/>
      <c r="C1995" s="246" t="s">
        <v>145</v>
      </c>
      <c r="D1995" s="247"/>
      <c r="E1995" s="247"/>
      <c r="F1995" s="247"/>
      <c r="G1995" s="247"/>
      <c r="H1995" s="247"/>
      <c r="I1995" s="247"/>
    </row>
    <row r="1996" spans="2:9" x14ac:dyDescent="0.2">
      <c r="B1996" s="151"/>
      <c r="C1996" s="273" t="s">
        <v>146</v>
      </c>
      <c r="D1996" s="274"/>
      <c r="E1996" s="143">
        <v>0</v>
      </c>
      <c r="F1996" s="175">
        <v>0</v>
      </c>
      <c r="G1996" s="175">
        <v>0</v>
      </c>
      <c r="H1996" s="153">
        <v>0</v>
      </c>
      <c r="I1996" s="153">
        <v>0</v>
      </c>
    </row>
    <row r="1997" spans="2:9" x14ac:dyDescent="0.2">
      <c r="B1997" s="151"/>
      <c r="C1997" s="273" t="s">
        <v>147</v>
      </c>
      <c r="D1997" s="274"/>
      <c r="E1997" s="143">
        <v>0</v>
      </c>
      <c r="F1997" s="175">
        <v>0</v>
      </c>
      <c r="G1997" s="175">
        <v>0</v>
      </c>
      <c r="H1997" s="153">
        <v>0</v>
      </c>
      <c r="I1997" s="153">
        <v>0</v>
      </c>
    </row>
    <row r="1998" spans="2:9" x14ac:dyDescent="0.2">
      <c r="B1998" s="151"/>
      <c r="C1998" s="273" t="s">
        <v>148</v>
      </c>
      <c r="D1998" s="274"/>
      <c r="E1998" s="143">
        <v>0</v>
      </c>
      <c r="F1998" s="175">
        <v>0</v>
      </c>
      <c r="G1998" s="175">
        <v>0</v>
      </c>
      <c r="H1998" s="153">
        <v>0</v>
      </c>
      <c r="I1998" s="153">
        <v>0</v>
      </c>
    </row>
    <row r="1999" spans="2:9" x14ac:dyDescent="0.2">
      <c r="B1999" s="151"/>
      <c r="C1999" s="273" t="s">
        <v>149</v>
      </c>
      <c r="D1999" s="274"/>
      <c r="E1999" s="143">
        <v>0</v>
      </c>
      <c r="F1999" s="175">
        <v>0</v>
      </c>
      <c r="G1999" s="175">
        <v>0</v>
      </c>
      <c r="H1999" s="153">
        <v>0</v>
      </c>
      <c r="I1999" s="153">
        <v>0</v>
      </c>
    </row>
    <row r="2000" spans="2:9" x14ac:dyDescent="0.2">
      <c r="B2000" s="151"/>
      <c r="C2000" s="273" t="s">
        <v>150</v>
      </c>
      <c r="D2000" s="274"/>
      <c r="E2000" s="143">
        <v>0</v>
      </c>
      <c r="F2000" s="175">
        <v>0</v>
      </c>
      <c r="G2000" s="175">
        <v>0</v>
      </c>
      <c r="H2000" s="153">
        <v>0</v>
      </c>
      <c r="I2000" s="153">
        <v>0</v>
      </c>
    </row>
    <row r="2001" spans="2:9" x14ac:dyDescent="0.2">
      <c r="B2001" s="151"/>
      <c r="C2001" s="273" t="s">
        <v>151</v>
      </c>
      <c r="D2001" s="274"/>
      <c r="E2001" s="143">
        <v>0</v>
      </c>
      <c r="F2001" s="175">
        <v>0</v>
      </c>
      <c r="G2001" s="175">
        <v>0</v>
      </c>
      <c r="H2001" s="153">
        <v>0</v>
      </c>
      <c r="I2001" s="153">
        <v>0</v>
      </c>
    </row>
    <row r="2002" spans="2:9" x14ac:dyDescent="0.2">
      <c r="B2002" s="151"/>
      <c r="C2002" s="273" t="s">
        <v>152</v>
      </c>
      <c r="D2002" s="274"/>
      <c r="E2002" s="143">
        <v>0</v>
      </c>
      <c r="F2002" s="175">
        <v>0</v>
      </c>
      <c r="G2002" s="175">
        <v>0</v>
      </c>
      <c r="H2002" s="153">
        <v>0</v>
      </c>
      <c r="I2002" s="153">
        <v>0</v>
      </c>
    </row>
    <row r="2003" spans="2:9" x14ac:dyDescent="0.2">
      <c r="B2003" s="151"/>
      <c r="C2003" s="273" t="s">
        <v>153</v>
      </c>
      <c r="D2003" s="274"/>
      <c r="E2003" s="143">
        <v>0</v>
      </c>
      <c r="F2003" s="175">
        <v>0</v>
      </c>
      <c r="G2003" s="175">
        <v>0</v>
      </c>
      <c r="H2003" s="153">
        <v>0</v>
      </c>
      <c r="I2003" s="153">
        <v>0</v>
      </c>
    </row>
    <row r="2004" spans="2:9" x14ac:dyDescent="0.2">
      <c r="B2004" s="151"/>
      <c r="C2004" s="273" t="s">
        <v>154</v>
      </c>
      <c r="D2004" s="274"/>
      <c r="E2004" s="143">
        <v>0</v>
      </c>
      <c r="F2004" s="175">
        <v>0</v>
      </c>
      <c r="G2004" s="175">
        <v>0</v>
      </c>
      <c r="H2004" s="153">
        <v>0</v>
      </c>
      <c r="I2004" s="153">
        <v>0</v>
      </c>
    </row>
    <row r="2005" spans="2:9" x14ac:dyDescent="0.2">
      <c r="B2005" s="151"/>
      <c r="C2005" s="273" t="s">
        <v>155</v>
      </c>
      <c r="D2005" s="274"/>
      <c r="E2005" s="143">
        <v>0</v>
      </c>
      <c r="F2005" s="175">
        <v>0</v>
      </c>
      <c r="G2005" s="175">
        <v>0</v>
      </c>
      <c r="H2005" s="153">
        <v>0</v>
      </c>
      <c r="I2005" s="153">
        <v>0</v>
      </c>
    </row>
    <row r="2006" spans="2:9" x14ac:dyDescent="0.2">
      <c r="B2006" s="151"/>
      <c r="C2006" s="273" t="s">
        <v>156</v>
      </c>
      <c r="D2006" s="274"/>
      <c r="E2006" s="143">
        <v>0</v>
      </c>
      <c r="F2006" s="175">
        <v>0</v>
      </c>
      <c r="G2006" s="175">
        <v>0</v>
      </c>
      <c r="H2006" s="153">
        <v>0</v>
      </c>
      <c r="I2006" s="153">
        <v>0</v>
      </c>
    </row>
    <row r="2007" spans="2:9" x14ac:dyDescent="0.2">
      <c r="B2007" s="151"/>
      <c r="C2007" s="273" t="s">
        <v>157</v>
      </c>
      <c r="D2007" s="274"/>
      <c r="E2007" s="143">
        <v>0</v>
      </c>
      <c r="F2007" s="175">
        <v>0</v>
      </c>
      <c r="G2007" s="175">
        <v>0</v>
      </c>
      <c r="H2007" s="153">
        <v>0</v>
      </c>
      <c r="I2007" s="153">
        <v>0</v>
      </c>
    </row>
    <row r="2008" spans="2:9" x14ac:dyDescent="0.2">
      <c r="B2008" s="151"/>
      <c r="C2008" s="273" t="s">
        <v>158</v>
      </c>
      <c r="D2008" s="274"/>
      <c r="E2008" s="143">
        <v>0</v>
      </c>
      <c r="F2008" s="175">
        <v>0</v>
      </c>
      <c r="G2008" s="175">
        <v>0</v>
      </c>
      <c r="H2008" s="153">
        <v>0</v>
      </c>
      <c r="I2008" s="153">
        <v>0</v>
      </c>
    </row>
    <row r="2009" spans="2:9" x14ac:dyDescent="0.2">
      <c r="B2009" s="151"/>
      <c r="C2009" s="273" t="s">
        <v>159</v>
      </c>
      <c r="D2009" s="274"/>
      <c r="E2009" s="143">
        <v>0</v>
      </c>
      <c r="F2009" s="175">
        <v>0</v>
      </c>
      <c r="G2009" s="175">
        <v>0</v>
      </c>
      <c r="H2009" s="153">
        <v>0</v>
      </c>
      <c r="I2009" s="153">
        <v>0</v>
      </c>
    </row>
    <row r="2010" spans="2:9" x14ac:dyDescent="0.2">
      <c r="B2010" s="151"/>
      <c r="C2010" s="273" t="s">
        <v>160</v>
      </c>
      <c r="D2010" s="274"/>
      <c r="E2010" s="143">
        <v>0</v>
      </c>
      <c r="F2010" s="175">
        <v>0</v>
      </c>
      <c r="G2010" s="175">
        <v>0</v>
      </c>
      <c r="H2010" s="153">
        <v>0</v>
      </c>
      <c r="I2010" s="153">
        <v>0</v>
      </c>
    </row>
    <row r="2011" spans="2:9" x14ac:dyDescent="0.2">
      <c r="B2011" s="151"/>
      <c r="C2011" s="246" t="s">
        <v>161</v>
      </c>
      <c r="D2011" s="247"/>
      <c r="E2011" s="247"/>
      <c r="F2011" s="247"/>
      <c r="G2011" s="247"/>
      <c r="H2011" s="247"/>
      <c r="I2011" s="247"/>
    </row>
    <row r="2012" spans="2:9" x14ac:dyDescent="0.2">
      <c r="B2012" s="151"/>
      <c r="C2012" s="273" t="s">
        <v>146</v>
      </c>
      <c r="D2012" s="274"/>
      <c r="E2012" s="143">
        <v>0</v>
      </c>
      <c r="F2012" s="175">
        <v>0</v>
      </c>
      <c r="G2012" s="175">
        <v>0</v>
      </c>
      <c r="H2012" s="153">
        <v>0</v>
      </c>
      <c r="I2012" s="153">
        <v>0</v>
      </c>
    </row>
    <row r="2013" spans="2:9" x14ac:dyDescent="0.2">
      <c r="B2013" s="151"/>
      <c r="C2013" s="273" t="s">
        <v>147</v>
      </c>
      <c r="D2013" s="274"/>
      <c r="E2013" s="143">
        <v>0</v>
      </c>
      <c r="F2013" s="175">
        <v>0</v>
      </c>
      <c r="G2013" s="175">
        <v>0</v>
      </c>
      <c r="H2013" s="153">
        <v>0</v>
      </c>
      <c r="I2013" s="153">
        <v>0</v>
      </c>
    </row>
    <row r="2014" spans="2:9" x14ac:dyDescent="0.2">
      <c r="B2014" s="151"/>
      <c r="C2014" s="273" t="s">
        <v>148</v>
      </c>
      <c r="D2014" s="274"/>
      <c r="E2014" s="143">
        <v>0</v>
      </c>
      <c r="F2014" s="175">
        <v>0</v>
      </c>
      <c r="G2014" s="175">
        <v>0</v>
      </c>
      <c r="H2014" s="153">
        <v>0</v>
      </c>
      <c r="I2014" s="153">
        <v>0</v>
      </c>
    </row>
    <row r="2015" spans="2:9" x14ac:dyDescent="0.2">
      <c r="B2015" s="151"/>
      <c r="C2015" s="273" t="s">
        <v>149</v>
      </c>
      <c r="D2015" s="274"/>
      <c r="E2015" s="143">
        <v>0</v>
      </c>
      <c r="F2015" s="175">
        <v>0</v>
      </c>
      <c r="G2015" s="175">
        <v>0</v>
      </c>
      <c r="H2015" s="153">
        <v>0</v>
      </c>
      <c r="I2015" s="153">
        <v>0</v>
      </c>
    </row>
    <row r="2016" spans="2:9" x14ac:dyDescent="0.2">
      <c r="B2016" s="151"/>
      <c r="C2016" s="273" t="s">
        <v>150</v>
      </c>
      <c r="D2016" s="274"/>
      <c r="E2016" s="143">
        <v>0</v>
      </c>
      <c r="F2016" s="175">
        <v>0</v>
      </c>
      <c r="G2016" s="175">
        <v>0</v>
      </c>
      <c r="H2016" s="153">
        <v>0</v>
      </c>
      <c r="I2016" s="153">
        <v>0</v>
      </c>
    </row>
    <row r="2017" spans="2:9" x14ac:dyDescent="0.2">
      <c r="B2017" s="151"/>
      <c r="C2017" s="273" t="s">
        <v>151</v>
      </c>
      <c r="D2017" s="274"/>
      <c r="E2017" s="143">
        <v>0</v>
      </c>
      <c r="F2017" s="154">
        <v>0</v>
      </c>
      <c r="G2017" s="154">
        <v>0</v>
      </c>
      <c r="H2017" s="153">
        <v>0</v>
      </c>
      <c r="I2017" s="153">
        <v>0</v>
      </c>
    </row>
    <row r="2018" spans="2:9" x14ac:dyDescent="0.2">
      <c r="B2018" s="151"/>
      <c r="C2018" s="273" t="s">
        <v>152</v>
      </c>
      <c r="D2018" s="274"/>
      <c r="E2018" s="155">
        <v>0</v>
      </c>
      <c r="F2018" s="153">
        <v>0</v>
      </c>
      <c r="G2018" s="153">
        <v>0</v>
      </c>
      <c r="H2018" s="153">
        <v>0</v>
      </c>
      <c r="I2018" s="153">
        <v>0</v>
      </c>
    </row>
    <row r="2019" spans="2:9" x14ac:dyDescent="0.2">
      <c r="B2019" s="151"/>
      <c r="C2019" s="273" t="s">
        <v>153</v>
      </c>
      <c r="D2019" s="274"/>
      <c r="E2019" s="155">
        <v>0</v>
      </c>
      <c r="F2019" s="153">
        <v>0</v>
      </c>
      <c r="G2019" s="153">
        <v>0</v>
      </c>
      <c r="H2019" s="153">
        <v>0</v>
      </c>
      <c r="I2019" s="153">
        <v>0</v>
      </c>
    </row>
    <row r="2020" spans="2:9" x14ac:dyDescent="0.2">
      <c r="B2020" s="151"/>
      <c r="C2020" s="273" t="s">
        <v>154</v>
      </c>
      <c r="D2020" s="274"/>
      <c r="E2020" s="155">
        <v>0</v>
      </c>
      <c r="F2020" s="153">
        <v>0</v>
      </c>
      <c r="G2020" s="153">
        <v>0</v>
      </c>
      <c r="H2020" s="153">
        <v>0</v>
      </c>
      <c r="I2020" s="153">
        <v>0</v>
      </c>
    </row>
    <row r="2021" spans="2:9" x14ac:dyDescent="0.2">
      <c r="B2021" s="151"/>
      <c r="C2021" s="273" t="s">
        <v>155</v>
      </c>
      <c r="D2021" s="274"/>
      <c r="E2021" s="155">
        <v>0</v>
      </c>
      <c r="F2021" s="153">
        <v>0</v>
      </c>
      <c r="G2021" s="153">
        <v>0</v>
      </c>
      <c r="H2021" s="153">
        <v>0</v>
      </c>
      <c r="I2021" s="153">
        <v>0</v>
      </c>
    </row>
    <row r="2022" spans="2:9" x14ac:dyDescent="0.2">
      <c r="B2022" s="151"/>
      <c r="C2022" s="273" t="s">
        <v>156</v>
      </c>
      <c r="D2022" s="274"/>
      <c r="E2022" s="155">
        <v>0</v>
      </c>
      <c r="F2022" s="153">
        <v>0</v>
      </c>
      <c r="G2022" s="153">
        <v>0</v>
      </c>
      <c r="H2022" s="153">
        <v>0</v>
      </c>
      <c r="I2022" s="153">
        <v>0</v>
      </c>
    </row>
    <row r="2023" spans="2:9" x14ac:dyDescent="0.2">
      <c r="B2023" s="151"/>
      <c r="C2023" s="273" t="s">
        <v>157</v>
      </c>
      <c r="D2023" s="274"/>
      <c r="E2023" s="155">
        <v>0</v>
      </c>
      <c r="F2023" s="153">
        <v>0</v>
      </c>
      <c r="G2023" s="153">
        <v>0</v>
      </c>
      <c r="H2023" s="153">
        <v>0</v>
      </c>
      <c r="I2023" s="153">
        <v>0</v>
      </c>
    </row>
    <row r="2024" spans="2:9" x14ac:dyDescent="0.2">
      <c r="B2024" s="151"/>
      <c r="C2024" s="273" t="s">
        <v>158</v>
      </c>
      <c r="D2024" s="274"/>
      <c r="E2024" s="155">
        <v>0</v>
      </c>
      <c r="F2024" s="153">
        <v>0</v>
      </c>
      <c r="G2024" s="153">
        <v>0</v>
      </c>
      <c r="H2024" s="153">
        <v>0</v>
      </c>
      <c r="I2024" s="153">
        <v>0</v>
      </c>
    </row>
    <row r="2025" spans="2:9" x14ac:dyDescent="0.2">
      <c r="B2025" s="151"/>
      <c r="C2025" s="273" t="s">
        <v>162</v>
      </c>
      <c r="D2025" s="274"/>
      <c r="E2025" s="155">
        <v>0</v>
      </c>
      <c r="F2025" s="153">
        <v>0</v>
      </c>
      <c r="G2025" s="153">
        <v>0</v>
      </c>
      <c r="H2025" s="153">
        <v>0</v>
      </c>
      <c r="I2025" s="153">
        <v>0</v>
      </c>
    </row>
    <row r="2026" spans="2:9" x14ac:dyDescent="0.2">
      <c r="B2026" s="151"/>
      <c r="C2026" s="273" t="s">
        <v>163</v>
      </c>
      <c r="D2026" s="274"/>
      <c r="E2026" s="155">
        <v>0</v>
      </c>
      <c r="F2026" s="153">
        <v>0</v>
      </c>
      <c r="G2026" s="153">
        <v>0</v>
      </c>
      <c r="H2026" s="153">
        <v>0</v>
      </c>
      <c r="I2026" s="153">
        <v>0</v>
      </c>
    </row>
    <row r="2027" spans="2:9" x14ac:dyDescent="0.2">
      <c r="B2027" s="278" t="s">
        <v>164</v>
      </c>
      <c r="C2027" s="257"/>
      <c r="D2027" s="257"/>
      <c r="E2027" s="257"/>
      <c r="F2027" s="257"/>
      <c r="G2027" s="257"/>
      <c r="H2027" s="257"/>
      <c r="I2027" s="257"/>
    </row>
    <row r="2028" spans="2:9" x14ac:dyDescent="0.2">
      <c r="B2028" s="279" t="s">
        <v>165</v>
      </c>
      <c r="C2028" s="257"/>
      <c r="D2028" s="257"/>
      <c r="E2028" s="257"/>
      <c r="F2028" s="257"/>
      <c r="G2028" s="257"/>
      <c r="H2028" s="257"/>
      <c r="I2028" s="257"/>
    </row>
    <row r="2029" spans="2:9" x14ac:dyDescent="0.2">
      <c r="B2029" s="147"/>
      <c r="C2029" s="256" t="s">
        <v>166</v>
      </c>
      <c r="D2029" s="257"/>
      <c r="E2029" s="257"/>
      <c r="F2029" s="257"/>
      <c r="G2029" s="257"/>
      <c r="H2029" s="257"/>
      <c r="I2029" s="257"/>
    </row>
    <row r="2030" spans="2:9" x14ac:dyDescent="0.2">
      <c r="B2030" s="147"/>
      <c r="C2030" s="348" t="s">
        <v>583</v>
      </c>
      <c r="D2030" s="295"/>
      <c r="E2030" s="295"/>
      <c r="F2030" s="295"/>
      <c r="G2030" s="295"/>
      <c r="H2030" s="295"/>
      <c r="I2030" s="296"/>
    </row>
    <row r="2031" spans="2:9" x14ac:dyDescent="0.2">
      <c r="B2031" s="147"/>
      <c r="C2031" s="297"/>
      <c r="D2031" s="298"/>
      <c r="E2031" s="298"/>
      <c r="F2031" s="298"/>
      <c r="G2031" s="298"/>
      <c r="H2031" s="298"/>
      <c r="I2031" s="299"/>
    </row>
    <row r="2032" spans="2:9" x14ac:dyDescent="0.2">
      <c r="B2032" s="147"/>
      <c r="C2032" s="297"/>
      <c r="D2032" s="298"/>
      <c r="E2032" s="298"/>
      <c r="F2032" s="298"/>
      <c r="G2032" s="298"/>
      <c r="H2032" s="298"/>
      <c r="I2032" s="299"/>
    </row>
    <row r="2033" spans="2:9" x14ac:dyDescent="0.2">
      <c r="B2033" s="147"/>
      <c r="C2033" s="297"/>
      <c r="D2033" s="298"/>
      <c r="E2033" s="298"/>
      <c r="F2033" s="298"/>
      <c r="G2033" s="298"/>
      <c r="H2033" s="298"/>
      <c r="I2033" s="299"/>
    </row>
    <row r="2034" spans="2:9" x14ac:dyDescent="0.2">
      <c r="B2034" s="147"/>
      <c r="C2034" s="300"/>
      <c r="D2034" s="301"/>
      <c r="E2034" s="301"/>
      <c r="F2034" s="301"/>
      <c r="G2034" s="301"/>
      <c r="H2034" s="301"/>
      <c r="I2034" s="302"/>
    </row>
    <row r="2035" spans="2:9" x14ac:dyDescent="0.2">
      <c r="B2035" s="147"/>
      <c r="C2035" s="147"/>
      <c r="D2035" s="147"/>
      <c r="E2035" s="147"/>
      <c r="F2035" s="147"/>
      <c r="G2035" s="147"/>
      <c r="H2035" s="147"/>
      <c r="I2035" s="147"/>
    </row>
    <row r="2036" spans="2:9" x14ac:dyDescent="0.2">
      <c r="B2036" s="148"/>
      <c r="C2036" s="256" t="s">
        <v>168</v>
      </c>
      <c r="D2036" s="257"/>
      <c r="E2036" s="257"/>
      <c r="F2036" s="257"/>
      <c r="G2036" s="257"/>
      <c r="H2036" s="257"/>
      <c r="I2036" s="257"/>
    </row>
    <row r="2037" spans="2:9" x14ac:dyDescent="0.2">
      <c r="B2037" s="148"/>
      <c r="C2037" s="349" t="s">
        <v>584</v>
      </c>
      <c r="D2037" s="295"/>
      <c r="E2037" s="295"/>
      <c r="F2037" s="295"/>
      <c r="G2037" s="295"/>
      <c r="H2037" s="295"/>
      <c r="I2037" s="296"/>
    </row>
    <row r="2038" spans="2:9" x14ac:dyDescent="0.2">
      <c r="B2038" s="148"/>
      <c r="C2038" s="297"/>
      <c r="D2038" s="298"/>
      <c r="E2038" s="298"/>
      <c r="F2038" s="298"/>
      <c r="G2038" s="298"/>
      <c r="H2038" s="298"/>
      <c r="I2038" s="299"/>
    </row>
    <row r="2039" spans="2:9" x14ac:dyDescent="0.2">
      <c r="B2039" s="148"/>
      <c r="C2039" s="297"/>
      <c r="D2039" s="298"/>
      <c r="E2039" s="298"/>
      <c r="F2039" s="298"/>
      <c r="G2039" s="298"/>
      <c r="H2039" s="298"/>
      <c r="I2039" s="299"/>
    </row>
    <row r="2040" spans="2:9" x14ac:dyDescent="0.2">
      <c r="B2040" s="148"/>
      <c r="C2040" s="297"/>
      <c r="D2040" s="298"/>
      <c r="E2040" s="298"/>
      <c r="F2040" s="298"/>
      <c r="G2040" s="298"/>
      <c r="H2040" s="298"/>
      <c r="I2040" s="299"/>
    </row>
    <row r="2041" spans="2:9" x14ac:dyDescent="0.2">
      <c r="B2041" s="148"/>
      <c r="C2041" s="300"/>
      <c r="D2041" s="301"/>
      <c r="E2041" s="301"/>
      <c r="F2041" s="301"/>
      <c r="G2041" s="301"/>
      <c r="H2041" s="301"/>
      <c r="I2041" s="302"/>
    </row>
    <row r="2042" spans="2:9" x14ac:dyDescent="0.2">
      <c r="B2042" s="147"/>
      <c r="C2042" s="147"/>
      <c r="D2042" s="147"/>
      <c r="E2042" s="147"/>
      <c r="F2042" s="147"/>
      <c r="G2042" s="147"/>
      <c r="H2042" s="147"/>
      <c r="I2042" s="147"/>
    </row>
    <row r="2043" spans="2:9" x14ac:dyDescent="0.2">
      <c r="B2043" s="147"/>
      <c r="C2043" s="256" t="s">
        <v>170</v>
      </c>
      <c r="D2043" s="257"/>
      <c r="E2043" s="257"/>
      <c r="F2043" s="257"/>
      <c r="G2043" s="257"/>
      <c r="H2043" s="257"/>
      <c r="I2043" s="257"/>
    </row>
    <row r="2044" spans="2:9" x14ac:dyDescent="0.2">
      <c r="B2044" s="147"/>
      <c r="C2044" s="256" t="s">
        <v>171</v>
      </c>
      <c r="D2044" s="257"/>
      <c r="E2044" s="257"/>
      <c r="F2044" s="257"/>
      <c r="G2044" s="257"/>
      <c r="H2044" s="257"/>
      <c r="I2044" s="257"/>
    </row>
    <row r="2045" spans="2:9" x14ac:dyDescent="0.2">
      <c r="B2045" s="147"/>
      <c r="C2045" s="349" t="s">
        <v>585</v>
      </c>
      <c r="D2045" s="295"/>
      <c r="E2045" s="295"/>
      <c r="F2045" s="295"/>
      <c r="G2045" s="295"/>
      <c r="H2045" s="295"/>
      <c r="I2045" s="296"/>
    </row>
    <row r="2046" spans="2:9" x14ac:dyDescent="0.2">
      <c r="B2046" s="147"/>
      <c r="C2046" s="297"/>
      <c r="D2046" s="298"/>
      <c r="E2046" s="298"/>
      <c r="F2046" s="298"/>
      <c r="G2046" s="298"/>
      <c r="H2046" s="298"/>
      <c r="I2046" s="299"/>
    </row>
    <row r="2047" spans="2:9" x14ac:dyDescent="0.2">
      <c r="B2047" s="147"/>
      <c r="C2047" s="297"/>
      <c r="D2047" s="298"/>
      <c r="E2047" s="298"/>
      <c r="F2047" s="298"/>
      <c r="G2047" s="298"/>
      <c r="H2047" s="298"/>
      <c r="I2047" s="299"/>
    </row>
    <row r="2048" spans="2:9" x14ac:dyDescent="0.2">
      <c r="B2048" s="147"/>
      <c r="C2048" s="297"/>
      <c r="D2048" s="298"/>
      <c r="E2048" s="298"/>
      <c r="F2048" s="298"/>
      <c r="G2048" s="298"/>
      <c r="H2048" s="298"/>
      <c r="I2048" s="299"/>
    </row>
    <row r="2049" spans="2:9" x14ac:dyDescent="0.2">
      <c r="B2049" s="147"/>
      <c r="C2049" s="300"/>
      <c r="D2049" s="301"/>
      <c r="E2049" s="301"/>
      <c r="F2049" s="301"/>
      <c r="G2049" s="301"/>
      <c r="H2049" s="301"/>
      <c r="I2049" s="302"/>
    </row>
    <row r="2050" spans="2:9" x14ac:dyDescent="0.2">
      <c r="B2050" s="147"/>
      <c r="C2050" s="147"/>
      <c r="D2050" s="147"/>
      <c r="E2050" s="147"/>
      <c r="F2050" s="147"/>
      <c r="G2050" s="147"/>
      <c r="H2050" s="147"/>
      <c r="I2050" s="147"/>
    </row>
    <row r="2051" spans="2:9" x14ac:dyDescent="0.2">
      <c r="B2051" s="147"/>
      <c r="C2051" s="256" t="s">
        <v>172</v>
      </c>
      <c r="D2051" s="257"/>
      <c r="E2051" s="257"/>
      <c r="F2051" s="257"/>
      <c r="G2051" s="257"/>
      <c r="H2051" s="257"/>
      <c r="I2051" s="257"/>
    </row>
    <row r="2052" spans="2:9" x14ac:dyDescent="0.2">
      <c r="B2052" s="147"/>
      <c r="C2052" s="258" t="s">
        <v>586</v>
      </c>
      <c r="D2052" s="295"/>
      <c r="E2052" s="295"/>
      <c r="F2052" s="295"/>
      <c r="G2052" s="295"/>
      <c r="H2052" s="295"/>
      <c r="I2052" s="296"/>
    </row>
    <row r="2053" spans="2:9" x14ac:dyDescent="0.2">
      <c r="B2053" s="147"/>
      <c r="C2053" s="297"/>
      <c r="D2053" s="298"/>
      <c r="E2053" s="298"/>
      <c r="F2053" s="298"/>
      <c r="G2053" s="298"/>
      <c r="H2053" s="298"/>
      <c r="I2053" s="299"/>
    </row>
    <row r="2054" spans="2:9" x14ac:dyDescent="0.2">
      <c r="B2054" s="147"/>
      <c r="C2054" s="297"/>
      <c r="D2054" s="298"/>
      <c r="E2054" s="298"/>
      <c r="F2054" s="298"/>
      <c r="G2054" s="298"/>
      <c r="H2054" s="298"/>
      <c r="I2054" s="299"/>
    </row>
    <row r="2055" spans="2:9" x14ac:dyDescent="0.2">
      <c r="B2055" s="147"/>
      <c r="C2055" s="297"/>
      <c r="D2055" s="298"/>
      <c r="E2055" s="298"/>
      <c r="F2055" s="298"/>
      <c r="G2055" s="298"/>
      <c r="H2055" s="298"/>
      <c r="I2055" s="299"/>
    </row>
    <row r="2056" spans="2:9" x14ac:dyDescent="0.2">
      <c r="B2056" s="147"/>
      <c r="C2056" s="300"/>
      <c r="D2056" s="301"/>
      <c r="E2056" s="301"/>
      <c r="F2056" s="301"/>
      <c r="G2056" s="301"/>
      <c r="H2056" s="301"/>
      <c r="I2056" s="302"/>
    </row>
    <row r="2057" spans="2:9" x14ac:dyDescent="0.2">
      <c r="B2057" s="147"/>
      <c r="C2057" s="156"/>
      <c r="D2057" s="156"/>
      <c r="E2057" s="156"/>
      <c r="F2057" s="156"/>
      <c r="G2057" s="156"/>
      <c r="H2057" s="156"/>
      <c r="I2057" s="156"/>
    </row>
    <row r="2058" spans="2:9" x14ac:dyDescent="0.2">
      <c r="B2058" s="147"/>
      <c r="C2058" s="256" t="s">
        <v>173</v>
      </c>
      <c r="D2058" s="257"/>
      <c r="E2058" s="257"/>
      <c r="F2058" s="257"/>
      <c r="G2058" s="257"/>
      <c r="H2058" s="257"/>
      <c r="I2058" s="257"/>
    </row>
    <row r="2059" spans="2:9" x14ac:dyDescent="0.2">
      <c r="B2059" s="147"/>
      <c r="C2059" s="267" t="s">
        <v>587</v>
      </c>
      <c r="D2059" s="259"/>
      <c r="E2059" s="259"/>
      <c r="F2059" s="259"/>
      <c r="G2059" s="259"/>
      <c r="H2059" s="259"/>
      <c r="I2059" s="260"/>
    </row>
    <row r="2060" spans="2:9" x14ac:dyDescent="0.2">
      <c r="B2060" s="147"/>
      <c r="C2060" s="261"/>
      <c r="D2060" s="262"/>
      <c r="E2060" s="262"/>
      <c r="F2060" s="262"/>
      <c r="G2060" s="262"/>
      <c r="H2060" s="262"/>
      <c r="I2060" s="263"/>
    </row>
    <row r="2061" spans="2:9" x14ac:dyDescent="0.2">
      <c r="B2061" s="147"/>
      <c r="C2061" s="261"/>
      <c r="D2061" s="262"/>
      <c r="E2061" s="262"/>
      <c r="F2061" s="262"/>
      <c r="G2061" s="262"/>
      <c r="H2061" s="262"/>
      <c r="I2061" s="263"/>
    </row>
    <row r="2062" spans="2:9" x14ac:dyDescent="0.2">
      <c r="B2062" s="147"/>
      <c r="C2062" s="261"/>
      <c r="D2062" s="262"/>
      <c r="E2062" s="262"/>
      <c r="F2062" s="262"/>
      <c r="G2062" s="262"/>
      <c r="H2062" s="262"/>
      <c r="I2062" s="263"/>
    </row>
    <row r="2063" spans="2:9" x14ac:dyDescent="0.2">
      <c r="B2063" s="147"/>
      <c r="C2063" s="264"/>
      <c r="D2063" s="265"/>
      <c r="E2063" s="265"/>
      <c r="F2063" s="265"/>
      <c r="G2063" s="265"/>
      <c r="H2063" s="265"/>
      <c r="I2063" s="266"/>
    </row>
    <row r="2064" spans="2:9" x14ac:dyDescent="0.2">
      <c r="B2064" s="147"/>
      <c r="C2064" s="147"/>
      <c r="D2064" s="147"/>
      <c r="E2064" s="147"/>
      <c r="F2064" s="147"/>
      <c r="G2064" s="147"/>
      <c r="H2064" s="147"/>
      <c r="I2064" s="147"/>
    </row>
    <row r="2065" spans="2:9" x14ac:dyDescent="0.2">
      <c r="B2065" s="268" t="s">
        <v>0</v>
      </c>
      <c r="C2065" s="268"/>
      <c r="D2065" s="268"/>
      <c r="E2065" s="269" t="s">
        <v>271</v>
      </c>
      <c r="F2065" s="270"/>
      <c r="G2065" s="270"/>
      <c r="H2065" s="270"/>
      <c r="I2065" s="271"/>
    </row>
    <row r="2066" spans="2:9" x14ac:dyDescent="0.2">
      <c r="B2066" s="268" t="s">
        <v>1</v>
      </c>
      <c r="C2066" s="268"/>
      <c r="D2066" s="268"/>
      <c r="E2066" s="272" t="s">
        <v>272</v>
      </c>
      <c r="F2066" s="272"/>
      <c r="G2066" s="272"/>
      <c r="H2066" s="272"/>
      <c r="I2066" s="272"/>
    </row>
    <row r="2067" spans="2:9" ht="25.5" x14ac:dyDescent="0.2">
      <c r="B2067" s="275"/>
      <c r="C2067" s="275"/>
      <c r="D2067" s="275"/>
      <c r="E2067" s="88" t="s">
        <v>2</v>
      </c>
      <c r="F2067" s="88" t="s">
        <v>2</v>
      </c>
      <c r="G2067" s="88" t="s">
        <v>2</v>
      </c>
      <c r="H2067" s="88" t="s">
        <v>2</v>
      </c>
      <c r="I2067" s="88" t="s">
        <v>2</v>
      </c>
    </row>
    <row r="2068" spans="2:9" ht="15" x14ac:dyDescent="0.2">
      <c r="B2068" s="275"/>
      <c r="C2068" s="275"/>
      <c r="D2068" s="275"/>
      <c r="E2068" s="88" t="s">
        <v>516</v>
      </c>
      <c r="F2068" s="88" t="s">
        <v>517</v>
      </c>
      <c r="G2068" s="88" t="s">
        <v>3</v>
      </c>
      <c r="H2068" s="88" t="s">
        <v>518</v>
      </c>
      <c r="I2068" s="88" t="s">
        <v>4</v>
      </c>
    </row>
    <row r="2069" spans="2:9" ht="25.5" x14ac:dyDescent="0.2">
      <c r="B2069" s="275"/>
      <c r="C2069" s="275"/>
      <c r="D2069" s="275"/>
      <c r="E2069" s="88" t="s">
        <v>5</v>
      </c>
      <c r="F2069" s="88" t="s">
        <v>6</v>
      </c>
      <c r="G2069" s="88" t="s">
        <v>7</v>
      </c>
      <c r="H2069" s="88" t="s">
        <v>8</v>
      </c>
      <c r="I2069" s="88" t="s">
        <v>9</v>
      </c>
    </row>
    <row r="2070" spans="2:9" x14ac:dyDescent="0.2">
      <c r="B2070" s="276" t="s">
        <v>10</v>
      </c>
      <c r="C2070" s="276"/>
      <c r="D2070" s="276"/>
      <c r="E2070" s="89">
        <v>43402</v>
      </c>
      <c r="F2070" s="89">
        <v>43493</v>
      </c>
      <c r="G2070" s="89">
        <v>43584</v>
      </c>
      <c r="H2070" s="89">
        <v>43675</v>
      </c>
      <c r="I2070" s="89">
        <v>43675</v>
      </c>
    </row>
    <row r="2071" spans="2:9" x14ac:dyDescent="0.2">
      <c r="B2071" s="184" t="s">
        <v>11</v>
      </c>
      <c r="C2071" s="185"/>
      <c r="D2071" s="185"/>
      <c r="E2071" s="185"/>
      <c r="F2071" s="185"/>
      <c r="G2071" s="185"/>
      <c r="H2071" s="185"/>
      <c r="I2071" s="185"/>
    </row>
    <row r="2072" spans="2:9" x14ac:dyDescent="0.2">
      <c r="B2072" s="232" t="s">
        <v>12</v>
      </c>
      <c r="C2072" s="232"/>
      <c r="D2072" s="232"/>
      <c r="E2072" s="232"/>
      <c r="F2072" s="232"/>
      <c r="G2072" s="232"/>
      <c r="H2072" s="232"/>
      <c r="I2072" s="232"/>
    </row>
    <row r="2073" spans="2:9" x14ac:dyDescent="0.2">
      <c r="B2073" s="1"/>
      <c r="C2073" s="277" t="s">
        <v>13</v>
      </c>
      <c r="D2073" s="277"/>
      <c r="E2073" s="90">
        <v>540</v>
      </c>
      <c r="F2073" s="90">
        <v>398</v>
      </c>
      <c r="G2073" s="90">
        <v>538</v>
      </c>
      <c r="H2073" s="90">
        <v>422</v>
      </c>
      <c r="I2073" s="90">
        <v>1898</v>
      </c>
    </row>
    <row r="2074" spans="2:9" x14ac:dyDescent="0.2">
      <c r="B2074" s="1"/>
      <c r="C2074" s="277" t="s">
        <v>14</v>
      </c>
      <c r="D2074" s="277"/>
      <c r="E2074" s="90">
        <v>540</v>
      </c>
      <c r="F2074" s="90">
        <v>41</v>
      </c>
      <c r="G2074" s="90">
        <v>31</v>
      </c>
      <c r="H2074" s="90">
        <v>0</v>
      </c>
      <c r="I2074" s="90">
        <v>612</v>
      </c>
    </row>
    <row r="2075" spans="2:9" x14ac:dyDescent="0.2">
      <c r="B2075" s="1"/>
      <c r="C2075" s="255" t="s">
        <v>15</v>
      </c>
      <c r="D2075" s="255"/>
      <c r="E2075" s="90"/>
      <c r="F2075" s="90">
        <v>357</v>
      </c>
      <c r="G2075" s="90">
        <v>507</v>
      </c>
      <c r="H2075" s="90">
        <v>422</v>
      </c>
      <c r="I2075" s="90">
        <v>1286</v>
      </c>
    </row>
    <row r="2076" spans="2:9" x14ac:dyDescent="0.2">
      <c r="B2076" s="1"/>
      <c r="C2076" s="251" t="s">
        <v>16</v>
      </c>
      <c r="D2076" s="252"/>
      <c r="E2076" s="90"/>
      <c r="F2076" s="90"/>
      <c r="G2076" s="90"/>
      <c r="H2076" s="90"/>
      <c r="I2076" s="90"/>
    </row>
    <row r="2077" spans="2:9" x14ac:dyDescent="0.2">
      <c r="B2077" s="1"/>
      <c r="C2077" s="253" t="s">
        <v>17</v>
      </c>
      <c r="D2077" s="254"/>
      <c r="E2077" s="90">
        <v>540</v>
      </c>
      <c r="F2077" s="90">
        <v>388</v>
      </c>
      <c r="G2077" s="90">
        <v>530</v>
      </c>
      <c r="H2077" s="90">
        <v>412</v>
      </c>
      <c r="I2077" s="90">
        <v>1870</v>
      </c>
    </row>
    <row r="2078" spans="2:9" x14ac:dyDescent="0.2">
      <c r="B2078" s="1"/>
      <c r="C2078" s="253" t="s">
        <v>18</v>
      </c>
      <c r="D2078" s="254"/>
      <c r="E2078" s="90"/>
      <c r="F2078" s="90">
        <v>10</v>
      </c>
      <c r="G2078" s="90">
        <v>8</v>
      </c>
      <c r="H2078" s="90">
        <v>10</v>
      </c>
      <c r="I2078" s="90">
        <v>28</v>
      </c>
    </row>
    <row r="2079" spans="2:9" x14ac:dyDescent="0.2">
      <c r="B2079" s="232" t="s">
        <v>519</v>
      </c>
      <c r="C2079" s="232"/>
      <c r="D2079" s="232"/>
      <c r="E2079" s="232"/>
      <c r="F2079" s="232"/>
      <c r="G2079" s="232"/>
      <c r="H2079" s="232"/>
      <c r="I2079" s="232"/>
    </row>
    <row r="2080" spans="2:9" x14ac:dyDescent="0.2">
      <c r="B2080" s="8"/>
      <c r="C2080" s="214" t="s">
        <v>19</v>
      </c>
      <c r="D2080" s="214"/>
      <c r="E2080" s="90"/>
      <c r="F2080" s="90">
        <v>1</v>
      </c>
      <c r="G2080" s="90"/>
      <c r="H2080" s="90"/>
      <c r="I2080" s="90">
        <v>1</v>
      </c>
    </row>
    <row r="2081" spans="2:9" x14ac:dyDescent="0.2">
      <c r="B2081" s="8"/>
      <c r="C2081" s="214" t="s">
        <v>20</v>
      </c>
      <c r="D2081" s="214"/>
      <c r="E2081" s="90"/>
      <c r="F2081" s="90">
        <v>21</v>
      </c>
      <c r="G2081" s="90">
        <v>18</v>
      </c>
      <c r="H2081" s="90"/>
      <c r="I2081" s="90">
        <v>39</v>
      </c>
    </row>
    <row r="2082" spans="2:9" x14ac:dyDescent="0.2">
      <c r="B2082" s="8"/>
      <c r="C2082" s="214" t="s">
        <v>21</v>
      </c>
      <c r="D2082" s="214"/>
      <c r="E2082" s="90"/>
      <c r="F2082" s="90">
        <v>18</v>
      </c>
      <c r="G2082" s="90">
        <v>12</v>
      </c>
      <c r="H2082" s="90"/>
      <c r="I2082" s="90">
        <v>30</v>
      </c>
    </row>
    <row r="2083" spans="2:9" x14ac:dyDescent="0.2">
      <c r="B2083" s="8"/>
      <c r="C2083" s="214" t="s">
        <v>22</v>
      </c>
      <c r="D2083" s="214"/>
      <c r="E2083" s="90"/>
      <c r="F2083" s="90">
        <v>1</v>
      </c>
      <c r="G2083" s="90">
        <v>1</v>
      </c>
      <c r="H2083" s="90"/>
      <c r="I2083" s="90">
        <v>2</v>
      </c>
    </row>
    <row r="2084" spans="2:9" x14ac:dyDescent="0.2">
      <c r="B2084" s="8"/>
      <c r="C2084" s="214" t="s">
        <v>23</v>
      </c>
      <c r="D2084" s="214"/>
      <c r="E2084" s="90"/>
      <c r="F2084" s="90"/>
      <c r="G2084" s="90"/>
      <c r="H2084" s="90"/>
      <c r="I2084" s="90"/>
    </row>
    <row r="2085" spans="2:9" x14ac:dyDescent="0.2">
      <c r="B2085" s="8"/>
      <c r="C2085" s="214" t="s">
        <v>24</v>
      </c>
      <c r="D2085" s="214"/>
      <c r="E2085" s="90"/>
      <c r="F2085" s="90"/>
      <c r="G2085" s="95"/>
      <c r="H2085" s="90"/>
      <c r="I2085" s="90"/>
    </row>
    <row r="2086" spans="2:9" x14ac:dyDescent="0.2">
      <c r="B2086" s="232" t="s">
        <v>520</v>
      </c>
      <c r="C2086" s="232"/>
      <c r="D2086" s="232"/>
      <c r="E2086" s="232"/>
      <c r="F2086" s="232"/>
      <c r="G2086" s="232"/>
      <c r="H2086" s="232"/>
      <c r="I2086" s="232"/>
    </row>
    <row r="2087" spans="2:9" x14ac:dyDescent="0.2">
      <c r="B2087" s="8"/>
      <c r="C2087" s="214" t="s">
        <v>180</v>
      </c>
      <c r="D2087" s="214"/>
      <c r="E2087" s="90"/>
      <c r="F2087" s="90">
        <v>2</v>
      </c>
      <c r="G2087" s="90">
        <v>1</v>
      </c>
      <c r="H2087" s="90"/>
      <c r="I2087" s="90">
        <v>3</v>
      </c>
    </row>
    <row r="2088" spans="2:9" x14ac:dyDescent="0.2">
      <c r="B2088" s="8"/>
      <c r="C2088" s="214" t="s">
        <v>26</v>
      </c>
      <c r="D2088" s="214"/>
      <c r="E2088" s="90"/>
      <c r="F2088" s="90">
        <v>3</v>
      </c>
      <c r="G2088" s="90">
        <v>6</v>
      </c>
      <c r="H2088" s="90"/>
      <c r="I2088" s="90">
        <v>9</v>
      </c>
    </row>
    <row r="2089" spans="2:9" x14ac:dyDescent="0.2">
      <c r="B2089" s="8"/>
      <c r="C2089" s="214" t="s">
        <v>181</v>
      </c>
      <c r="D2089" s="214"/>
      <c r="E2089" s="90"/>
      <c r="F2089" s="90">
        <v>3</v>
      </c>
      <c r="G2089" s="90">
        <v>3</v>
      </c>
      <c r="H2089" s="90"/>
      <c r="I2089" s="90">
        <v>6</v>
      </c>
    </row>
    <row r="2090" spans="2:9" x14ac:dyDescent="0.2">
      <c r="B2090" s="8"/>
      <c r="C2090" s="214" t="s">
        <v>28</v>
      </c>
      <c r="D2090" s="214"/>
      <c r="E2090" s="90"/>
      <c r="F2090" s="90">
        <v>1</v>
      </c>
      <c r="G2090" s="90"/>
      <c r="H2090" s="90"/>
      <c r="I2090" s="90">
        <v>1</v>
      </c>
    </row>
    <row r="2091" spans="2:9" x14ac:dyDescent="0.2">
      <c r="B2091" s="91"/>
      <c r="C2091" s="224" t="s">
        <v>29</v>
      </c>
      <c r="D2091" s="224"/>
      <c r="E2091" s="90"/>
      <c r="F2091" s="90">
        <v>9</v>
      </c>
      <c r="G2091" s="90">
        <v>3</v>
      </c>
      <c r="H2091" s="90"/>
      <c r="I2091" s="90">
        <v>12</v>
      </c>
    </row>
    <row r="2092" spans="2:9" x14ac:dyDescent="0.2">
      <c r="B2092" s="8"/>
      <c r="C2092" s="214" t="s">
        <v>30</v>
      </c>
      <c r="D2092" s="214"/>
      <c r="E2092" s="90"/>
      <c r="F2092" s="90">
        <v>13</v>
      </c>
      <c r="G2092" s="90">
        <v>18</v>
      </c>
      <c r="H2092" s="90"/>
      <c r="I2092" s="90">
        <v>31</v>
      </c>
    </row>
    <row r="2093" spans="2:9" x14ac:dyDescent="0.2">
      <c r="B2093" s="8"/>
      <c r="C2093" s="214" t="s">
        <v>31</v>
      </c>
      <c r="D2093" s="214"/>
      <c r="E2093" s="90"/>
      <c r="F2093" s="90">
        <v>1</v>
      </c>
      <c r="G2093" s="90"/>
      <c r="H2093" s="90"/>
      <c r="I2093" s="90">
        <v>1</v>
      </c>
    </row>
    <row r="2094" spans="2:9" x14ac:dyDescent="0.2">
      <c r="B2094" s="8"/>
      <c r="C2094" s="214" t="s">
        <v>23</v>
      </c>
      <c r="D2094" s="214"/>
      <c r="E2094" s="90"/>
      <c r="F2094" s="90"/>
      <c r="G2094" s="95"/>
      <c r="H2094" s="90"/>
      <c r="I2094" s="90"/>
    </row>
    <row r="2095" spans="2:9" x14ac:dyDescent="0.2">
      <c r="B2095" s="8"/>
      <c r="C2095" s="214" t="s">
        <v>32</v>
      </c>
      <c r="D2095" s="214"/>
      <c r="E2095" s="90"/>
      <c r="F2095" s="90"/>
      <c r="G2095" s="95"/>
      <c r="H2095" s="90"/>
      <c r="I2095" s="90"/>
    </row>
    <row r="2096" spans="2:9" x14ac:dyDescent="0.2">
      <c r="B2096" s="232" t="s">
        <v>521</v>
      </c>
      <c r="C2096" s="232"/>
      <c r="D2096" s="232"/>
      <c r="E2096" s="232"/>
      <c r="F2096" s="232"/>
      <c r="G2096" s="232"/>
      <c r="H2096" s="232"/>
      <c r="I2096" s="232"/>
    </row>
    <row r="2097" spans="2:9" x14ac:dyDescent="0.2">
      <c r="B2097" s="92"/>
      <c r="C2097" s="249" t="s">
        <v>34</v>
      </c>
      <c r="D2097" s="250"/>
      <c r="E2097" s="93"/>
      <c r="F2097" s="93"/>
      <c r="G2097" s="94"/>
      <c r="H2097" s="93"/>
      <c r="I2097" s="93"/>
    </row>
    <row r="2098" spans="2:9" x14ac:dyDescent="0.2">
      <c r="B2098" s="8"/>
      <c r="C2098" s="214" t="s">
        <v>35</v>
      </c>
      <c r="D2098" s="214"/>
      <c r="E2098" s="90"/>
      <c r="F2098" s="90"/>
      <c r="G2098" s="95"/>
      <c r="H2098" s="90"/>
      <c r="I2098" s="90"/>
    </row>
    <row r="2099" spans="2:9" x14ac:dyDescent="0.2">
      <c r="B2099" s="8"/>
      <c r="C2099" s="214" t="s">
        <v>36</v>
      </c>
      <c r="D2099" s="214"/>
      <c r="E2099" s="90"/>
      <c r="F2099" s="90">
        <v>1</v>
      </c>
      <c r="G2099" s="90">
        <v>1</v>
      </c>
      <c r="H2099" s="90"/>
      <c r="I2099" s="90">
        <v>2</v>
      </c>
    </row>
    <row r="2100" spans="2:9" x14ac:dyDescent="0.2">
      <c r="B2100" s="8"/>
      <c r="C2100" s="214" t="s">
        <v>37</v>
      </c>
      <c r="D2100" s="214"/>
      <c r="E2100" s="90"/>
      <c r="F2100" s="90">
        <v>21</v>
      </c>
      <c r="G2100" s="90">
        <v>16</v>
      </c>
      <c r="H2100" s="90"/>
      <c r="I2100" s="90">
        <v>37</v>
      </c>
    </row>
    <row r="2101" spans="2:9" x14ac:dyDescent="0.2">
      <c r="B2101" s="8"/>
      <c r="C2101" s="214" t="s">
        <v>38</v>
      </c>
      <c r="D2101" s="214"/>
      <c r="E2101" s="90"/>
      <c r="F2101" s="90">
        <v>1</v>
      </c>
      <c r="G2101" s="90"/>
      <c r="H2101" s="90"/>
      <c r="I2101" s="90">
        <v>1</v>
      </c>
    </row>
    <row r="2102" spans="2:9" x14ac:dyDescent="0.2">
      <c r="B2102" s="8"/>
      <c r="C2102" s="214" t="s">
        <v>39</v>
      </c>
      <c r="D2102" s="214"/>
      <c r="E2102" s="90"/>
      <c r="F2102" s="90">
        <v>1</v>
      </c>
      <c r="G2102" s="90"/>
      <c r="H2102" s="90"/>
      <c r="I2102" s="90">
        <v>1</v>
      </c>
    </row>
    <row r="2103" spans="2:9" x14ac:dyDescent="0.2">
      <c r="B2103" s="8"/>
      <c r="C2103" s="214" t="s">
        <v>40</v>
      </c>
      <c r="D2103" s="214"/>
      <c r="E2103" s="90"/>
      <c r="F2103" s="90"/>
      <c r="G2103" s="90">
        <v>1</v>
      </c>
      <c r="H2103" s="90"/>
      <c r="I2103" s="90">
        <v>1</v>
      </c>
    </row>
    <row r="2104" spans="2:9" x14ac:dyDescent="0.2">
      <c r="B2104" s="8"/>
      <c r="C2104" s="214" t="s">
        <v>23</v>
      </c>
      <c r="D2104" s="214"/>
      <c r="E2104" s="90"/>
      <c r="F2104" s="90"/>
      <c r="G2104" s="90"/>
      <c r="H2104" s="90"/>
      <c r="I2104" s="90"/>
    </row>
    <row r="2105" spans="2:9" x14ac:dyDescent="0.2">
      <c r="B2105" s="8"/>
      <c r="C2105" s="214" t="s">
        <v>41</v>
      </c>
      <c r="D2105" s="214"/>
      <c r="E2105" s="90"/>
      <c r="F2105" s="90"/>
      <c r="G2105" s="90"/>
      <c r="H2105" s="90"/>
      <c r="I2105" s="90"/>
    </row>
    <row r="2106" spans="2:9" x14ac:dyDescent="0.2">
      <c r="B2106" s="92"/>
      <c r="C2106" s="249" t="s">
        <v>42</v>
      </c>
      <c r="D2106" s="250"/>
      <c r="E2106" s="93"/>
      <c r="F2106" s="93"/>
      <c r="G2106" s="93"/>
      <c r="H2106" s="93"/>
      <c r="I2106" s="93"/>
    </row>
    <row r="2107" spans="2:9" x14ac:dyDescent="0.2">
      <c r="B2107" s="8"/>
      <c r="C2107" s="214" t="s">
        <v>182</v>
      </c>
      <c r="D2107" s="214"/>
      <c r="E2107" s="90"/>
      <c r="F2107" s="90"/>
      <c r="G2107" s="90"/>
      <c r="H2107" s="90"/>
      <c r="I2107" s="90"/>
    </row>
    <row r="2108" spans="2:9" x14ac:dyDescent="0.2">
      <c r="B2108" s="8"/>
      <c r="C2108" s="214" t="s">
        <v>44</v>
      </c>
      <c r="D2108" s="214"/>
      <c r="E2108" s="90"/>
      <c r="F2108" s="90">
        <v>2</v>
      </c>
      <c r="G2108" s="90">
        <v>4</v>
      </c>
      <c r="H2108" s="90"/>
      <c r="I2108" s="90">
        <v>6</v>
      </c>
    </row>
    <row r="2109" spans="2:9" x14ac:dyDescent="0.2">
      <c r="B2109" s="8"/>
      <c r="C2109" s="214" t="s">
        <v>45</v>
      </c>
      <c r="D2109" s="214"/>
      <c r="E2109" s="90"/>
      <c r="F2109" s="90"/>
      <c r="G2109" s="90"/>
      <c r="H2109" s="90"/>
      <c r="I2109" s="90"/>
    </row>
    <row r="2110" spans="2:9" x14ac:dyDescent="0.2">
      <c r="B2110" s="8"/>
      <c r="C2110" s="214" t="s">
        <v>46</v>
      </c>
      <c r="D2110" s="214"/>
      <c r="E2110" s="90"/>
      <c r="F2110" s="90"/>
      <c r="G2110" s="90"/>
      <c r="H2110" s="90"/>
      <c r="I2110" s="90"/>
    </row>
    <row r="2111" spans="2:9" x14ac:dyDescent="0.2">
      <c r="B2111" s="8"/>
      <c r="C2111" s="214" t="s">
        <v>47</v>
      </c>
      <c r="D2111" s="214"/>
      <c r="E2111" s="90"/>
      <c r="F2111" s="90"/>
      <c r="G2111" s="90"/>
      <c r="H2111" s="90"/>
      <c r="I2111" s="90"/>
    </row>
    <row r="2112" spans="2:9" x14ac:dyDescent="0.2">
      <c r="B2112" s="8"/>
      <c r="C2112" s="214" t="s">
        <v>48</v>
      </c>
      <c r="D2112" s="214"/>
      <c r="E2112" s="90"/>
      <c r="F2112" s="90"/>
      <c r="G2112" s="90"/>
      <c r="H2112" s="90"/>
      <c r="I2112" s="90"/>
    </row>
    <row r="2113" spans="2:9" x14ac:dyDescent="0.2">
      <c r="B2113" s="8"/>
      <c r="C2113" s="214" t="s">
        <v>49</v>
      </c>
      <c r="D2113" s="214"/>
      <c r="E2113" s="90"/>
      <c r="F2113" s="90">
        <v>3</v>
      </c>
      <c r="G2113" s="90">
        <v>1</v>
      </c>
      <c r="H2113" s="90"/>
      <c r="I2113" s="90">
        <v>4</v>
      </c>
    </row>
    <row r="2114" spans="2:9" x14ac:dyDescent="0.2">
      <c r="B2114" s="8"/>
      <c r="C2114" s="214" t="s">
        <v>50</v>
      </c>
      <c r="D2114" s="214"/>
      <c r="E2114" s="90"/>
      <c r="F2114" s="90"/>
      <c r="G2114" s="90"/>
      <c r="H2114" s="90"/>
      <c r="I2114" s="90"/>
    </row>
    <row r="2115" spans="2:9" x14ac:dyDescent="0.2">
      <c r="B2115" s="8"/>
      <c r="C2115" s="214" t="s">
        <v>51</v>
      </c>
      <c r="D2115" s="214"/>
      <c r="E2115" s="90"/>
      <c r="F2115" s="90"/>
      <c r="G2115" s="90"/>
      <c r="H2115" s="90"/>
      <c r="I2115" s="90"/>
    </row>
    <row r="2116" spans="2:9" x14ac:dyDescent="0.2">
      <c r="B2116" s="8"/>
      <c r="C2116" s="214" t="s">
        <v>52</v>
      </c>
      <c r="D2116" s="214"/>
      <c r="E2116" s="90"/>
      <c r="F2116" s="90"/>
      <c r="G2116" s="90"/>
      <c r="H2116" s="90"/>
      <c r="I2116" s="90"/>
    </row>
    <row r="2117" spans="2:9" x14ac:dyDescent="0.2">
      <c r="B2117" s="8"/>
      <c r="C2117" s="214" t="s">
        <v>53</v>
      </c>
      <c r="D2117" s="214"/>
      <c r="E2117" s="90"/>
      <c r="F2117" s="90"/>
      <c r="G2117" s="90"/>
      <c r="H2117" s="90"/>
      <c r="I2117" s="90"/>
    </row>
    <row r="2118" spans="2:9" x14ac:dyDescent="0.2">
      <c r="B2118" s="8"/>
      <c r="C2118" s="214" t="s">
        <v>54</v>
      </c>
      <c r="D2118" s="214"/>
      <c r="E2118" s="90"/>
      <c r="F2118" s="90"/>
      <c r="G2118" s="90">
        <v>1</v>
      </c>
      <c r="H2118" s="90"/>
      <c r="I2118" s="90">
        <v>1</v>
      </c>
    </row>
    <row r="2119" spans="2:9" x14ac:dyDescent="0.2">
      <c r="B2119" s="8"/>
      <c r="C2119" s="214" t="s">
        <v>56</v>
      </c>
      <c r="D2119" s="214"/>
      <c r="E2119" s="90"/>
      <c r="F2119" s="90"/>
      <c r="G2119" s="90">
        <v>1</v>
      </c>
      <c r="H2119" s="90"/>
      <c r="I2119" s="90">
        <v>1</v>
      </c>
    </row>
    <row r="2120" spans="2:9" x14ac:dyDescent="0.2">
      <c r="B2120" s="8"/>
      <c r="C2120" s="214" t="s">
        <v>57</v>
      </c>
      <c r="D2120" s="214"/>
      <c r="E2120" s="90"/>
      <c r="F2120" s="90"/>
      <c r="G2120" s="90"/>
      <c r="H2120" s="90"/>
      <c r="I2120" s="90"/>
    </row>
    <row r="2121" spans="2:9" x14ac:dyDescent="0.2">
      <c r="B2121" s="8"/>
      <c r="C2121" s="212" t="s">
        <v>41</v>
      </c>
      <c r="D2121" s="213"/>
      <c r="E2121" s="90"/>
      <c r="F2121" s="90"/>
      <c r="G2121" s="95"/>
      <c r="H2121" s="90"/>
      <c r="I2121" s="90"/>
    </row>
    <row r="2122" spans="2:9" x14ac:dyDescent="0.2">
      <c r="B2122" s="232" t="s">
        <v>522</v>
      </c>
      <c r="C2122" s="232"/>
      <c r="D2122" s="232"/>
      <c r="E2122" s="232"/>
      <c r="F2122" s="232"/>
      <c r="G2122" s="232"/>
      <c r="H2122" s="232"/>
      <c r="I2122" s="232"/>
    </row>
    <row r="2123" spans="2:9" x14ac:dyDescent="0.2">
      <c r="B2123" s="8"/>
      <c r="C2123" s="214" t="s">
        <v>58</v>
      </c>
      <c r="D2123" s="214"/>
      <c r="E2123" s="90"/>
      <c r="F2123" s="90">
        <v>41</v>
      </c>
      <c r="G2123" s="90">
        <v>31</v>
      </c>
      <c r="H2123" s="90"/>
      <c r="I2123" s="90">
        <v>72</v>
      </c>
    </row>
    <row r="2124" spans="2:9" x14ac:dyDescent="0.2">
      <c r="B2124" s="8"/>
      <c r="C2124" s="214" t="s">
        <v>59</v>
      </c>
      <c r="D2124" s="214"/>
      <c r="E2124" s="90"/>
      <c r="F2124" s="90">
        <v>2</v>
      </c>
      <c r="G2124" s="90">
        <v>1</v>
      </c>
      <c r="H2124" s="90"/>
      <c r="I2124" s="90">
        <v>3</v>
      </c>
    </row>
    <row r="2125" spans="2:9" x14ac:dyDescent="0.2">
      <c r="B2125" s="8"/>
      <c r="C2125" s="214" t="s">
        <v>60</v>
      </c>
      <c r="D2125" s="214"/>
      <c r="E2125" s="90"/>
      <c r="F2125" s="90"/>
      <c r="G2125" s="90">
        <v>1</v>
      </c>
      <c r="H2125" s="90"/>
      <c r="I2125" s="90">
        <v>1</v>
      </c>
    </row>
    <row r="2126" spans="2:9" x14ac:dyDescent="0.2">
      <c r="B2126" s="8"/>
      <c r="C2126" s="214" t="s">
        <v>61</v>
      </c>
      <c r="D2126" s="214"/>
      <c r="E2126" s="90"/>
      <c r="F2126" s="90"/>
      <c r="G2126" s="90"/>
      <c r="H2126" s="90"/>
      <c r="I2126" s="90"/>
    </row>
    <row r="2127" spans="2:9" x14ac:dyDescent="0.2">
      <c r="B2127" s="8"/>
      <c r="C2127" s="214" t="s">
        <v>23</v>
      </c>
      <c r="D2127" s="214"/>
      <c r="E2127" s="90"/>
      <c r="F2127" s="90"/>
      <c r="G2127" s="90"/>
      <c r="H2127" s="90"/>
      <c r="I2127" s="90"/>
    </row>
    <row r="2128" spans="2:9" x14ac:dyDescent="0.2">
      <c r="B2128" s="8"/>
      <c r="C2128" s="214" t="s">
        <v>41</v>
      </c>
      <c r="D2128" s="214"/>
      <c r="E2128" s="90"/>
      <c r="F2128" s="90"/>
      <c r="G2128" s="95"/>
      <c r="H2128" s="90"/>
      <c r="I2128" s="90"/>
    </row>
    <row r="2129" spans="2:9" x14ac:dyDescent="0.2">
      <c r="B2129" s="232" t="s">
        <v>523</v>
      </c>
      <c r="C2129" s="232"/>
      <c r="D2129" s="232"/>
      <c r="E2129" s="232"/>
      <c r="F2129" s="232"/>
      <c r="G2129" s="232"/>
      <c r="H2129" s="232"/>
      <c r="I2129" s="232"/>
    </row>
    <row r="2130" spans="2:9" x14ac:dyDescent="0.2">
      <c r="B2130" s="8"/>
      <c r="C2130" s="214" t="s">
        <v>58</v>
      </c>
      <c r="D2130" s="214"/>
      <c r="E2130" s="90"/>
      <c r="F2130" s="90">
        <v>41</v>
      </c>
      <c r="G2130" s="90">
        <v>31</v>
      </c>
      <c r="H2130" s="90"/>
      <c r="I2130" s="90">
        <v>72</v>
      </c>
    </row>
    <row r="2131" spans="2:9" x14ac:dyDescent="0.2">
      <c r="B2131" s="8"/>
      <c r="C2131" s="214" t="s">
        <v>59</v>
      </c>
      <c r="D2131" s="214"/>
      <c r="E2131" s="90"/>
      <c r="F2131" s="90"/>
      <c r="G2131" s="90">
        <v>1</v>
      </c>
      <c r="H2131" s="90"/>
      <c r="I2131" s="90">
        <v>1</v>
      </c>
    </row>
    <row r="2132" spans="2:9" x14ac:dyDescent="0.2">
      <c r="B2132" s="8"/>
      <c r="C2132" s="214" t="s">
        <v>60</v>
      </c>
      <c r="D2132" s="214"/>
      <c r="E2132" s="90"/>
      <c r="F2132" s="90"/>
      <c r="G2132" s="90">
        <v>1</v>
      </c>
      <c r="H2132" s="90"/>
      <c r="I2132" s="90">
        <v>1</v>
      </c>
    </row>
    <row r="2133" spans="2:9" x14ac:dyDescent="0.2">
      <c r="B2133" s="8"/>
      <c r="C2133" s="214" t="s">
        <v>63</v>
      </c>
      <c r="D2133" s="214"/>
      <c r="E2133" s="90"/>
      <c r="F2133" s="90"/>
      <c r="G2133" s="95"/>
      <c r="H2133" s="90"/>
      <c r="I2133" s="90"/>
    </row>
    <row r="2134" spans="2:9" x14ac:dyDescent="0.2">
      <c r="B2134" s="8"/>
      <c r="C2134" s="214" t="s">
        <v>23</v>
      </c>
      <c r="D2134" s="214"/>
      <c r="E2134" s="90"/>
      <c r="F2134" s="90"/>
      <c r="G2134" s="95"/>
      <c r="H2134" s="90"/>
      <c r="I2134" s="90"/>
    </row>
    <row r="2135" spans="2:9" x14ac:dyDescent="0.2">
      <c r="B2135" s="8"/>
      <c r="C2135" s="214" t="s">
        <v>41</v>
      </c>
      <c r="D2135" s="214"/>
      <c r="E2135" s="90"/>
      <c r="F2135" s="90"/>
      <c r="G2135" s="95"/>
      <c r="H2135" s="90"/>
      <c r="I2135" s="90"/>
    </row>
    <row r="2136" spans="2:9" x14ac:dyDescent="0.2">
      <c r="B2136" s="248" t="s">
        <v>524</v>
      </c>
      <c r="C2136" s="248"/>
      <c r="D2136" s="248"/>
      <c r="E2136" s="248"/>
      <c r="F2136" s="248"/>
      <c r="G2136" s="248"/>
      <c r="H2136" s="248"/>
      <c r="I2136" s="248"/>
    </row>
    <row r="2137" spans="2:9" x14ac:dyDescent="0.2">
      <c r="B2137" s="8"/>
      <c r="C2137" s="214" t="s">
        <v>64</v>
      </c>
      <c r="D2137" s="214"/>
      <c r="E2137" s="90"/>
      <c r="F2137" s="90"/>
      <c r="G2137" s="90">
        <v>1</v>
      </c>
      <c r="H2137" s="90"/>
      <c r="I2137" s="90">
        <v>1</v>
      </c>
    </row>
    <row r="2138" spans="2:9" x14ac:dyDescent="0.2">
      <c r="B2138" s="8"/>
      <c r="C2138" s="214" t="s">
        <v>65</v>
      </c>
      <c r="D2138" s="214"/>
      <c r="E2138" s="90"/>
      <c r="F2138" s="90">
        <v>32</v>
      </c>
      <c r="G2138" s="90">
        <v>20</v>
      </c>
      <c r="H2138" s="90"/>
      <c r="I2138" s="90">
        <v>52</v>
      </c>
    </row>
    <row r="2139" spans="2:9" x14ac:dyDescent="0.2">
      <c r="B2139" s="8"/>
      <c r="C2139" s="214" t="s">
        <v>66</v>
      </c>
      <c r="D2139" s="214"/>
      <c r="E2139" s="90"/>
      <c r="F2139" s="90">
        <v>2</v>
      </c>
      <c r="G2139" s="90">
        <v>3</v>
      </c>
      <c r="H2139" s="90"/>
      <c r="I2139" s="90">
        <v>5</v>
      </c>
    </row>
    <row r="2140" spans="2:9" x14ac:dyDescent="0.2">
      <c r="B2140" s="8"/>
      <c r="C2140" s="214" t="s">
        <v>67</v>
      </c>
      <c r="D2140" s="214"/>
      <c r="E2140" s="90"/>
      <c r="F2140" s="90"/>
      <c r="G2140" s="90">
        <v>1</v>
      </c>
      <c r="H2140" s="90"/>
      <c r="I2140" s="90">
        <v>1</v>
      </c>
    </row>
    <row r="2141" spans="2:9" x14ac:dyDescent="0.2">
      <c r="B2141" s="8"/>
      <c r="C2141" s="214" t="s">
        <v>68</v>
      </c>
      <c r="D2141" s="214"/>
      <c r="E2141" s="90"/>
      <c r="F2141" s="90"/>
      <c r="G2141" s="90"/>
      <c r="H2141" s="90"/>
      <c r="I2141" s="90"/>
    </row>
    <row r="2142" spans="2:9" x14ac:dyDescent="0.2">
      <c r="B2142" s="8"/>
      <c r="C2142" s="214" t="s">
        <v>69</v>
      </c>
      <c r="D2142" s="214"/>
      <c r="E2142" s="90"/>
      <c r="F2142" s="90">
        <v>1</v>
      </c>
      <c r="G2142" s="90">
        <v>1</v>
      </c>
      <c r="H2142" s="90"/>
      <c r="I2142" s="90">
        <v>2</v>
      </c>
    </row>
    <row r="2143" spans="2:9" x14ac:dyDescent="0.2">
      <c r="B2143" s="8"/>
      <c r="C2143" s="214" t="s">
        <v>23</v>
      </c>
      <c r="D2143" s="214"/>
      <c r="E2143" s="90"/>
      <c r="F2143" s="90">
        <v>4</v>
      </c>
      <c r="G2143" s="90">
        <v>3</v>
      </c>
      <c r="H2143" s="90"/>
      <c r="I2143" s="90">
        <v>7</v>
      </c>
    </row>
    <row r="2144" spans="2:9" x14ac:dyDescent="0.2">
      <c r="B2144" s="91"/>
      <c r="C2144" s="224" t="s">
        <v>70</v>
      </c>
      <c r="D2144" s="224"/>
      <c r="E2144" s="90"/>
      <c r="F2144" s="90">
        <v>1</v>
      </c>
      <c r="G2144" s="90"/>
      <c r="H2144" s="90"/>
      <c r="I2144" s="90">
        <v>1</v>
      </c>
    </row>
    <row r="2145" spans="2:9" x14ac:dyDescent="0.2">
      <c r="B2145" s="8"/>
      <c r="C2145" s="214" t="s">
        <v>41</v>
      </c>
      <c r="D2145" s="214"/>
      <c r="E2145" s="90"/>
      <c r="F2145" s="90">
        <v>1</v>
      </c>
      <c r="G2145" s="90">
        <v>2</v>
      </c>
      <c r="H2145" s="90"/>
      <c r="I2145" s="90">
        <v>3</v>
      </c>
    </row>
    <row r="2146" spans="2:9" x14ac:dyDescent="0.2">
      <c r="B2146" s="243" t="s">
        <v>525</v>
      </c>
      <c r="C2146" s="244"/>
      <c r="D2146" s="244"/>
      <c r="E2146" s="244"/>
      <c r="F2146" s="244"/>
      <c r="G2146" s="244"/>
      <c r="H2146" s="244"/>
      <c r="I2146" s="245"/>
    </row>
    <row r="2147" spans="2:9" x14ac:dyDescent="0.2">
      <c r="B2147" s="8"/>
      <c r="C2147" s="242" t="s">
        <v>71</v>
      </c>
      <c r="D2147" s="242"/>
      <c r="E2147" s="90"/>
      <c r="F2147" s="90">
        <v>6</v>
      </c>
      <c r="G2147" s="90">
        <v>5</v>
      </c>
      <c r="H2147" s="90"/>
      <c r="I2147" s="90">
        <v>11</v>
      </c>
    </row>
    <row r="2148" spans="2:9" x14ac:dyDescent="0.2">
      <c r="B2148" s="8"/>
      <c r="C2148" s="214" t="s">
        <v>72</v>
      </c>
      <c r="D2148" s="214"/>
      <c r="E2148" s="90"/>
      <c r="F2148" s="90">
        <v>1</v>
      </c>
      <c r="G2148" s="90">
        <v>1</v>
      </c>
      <c r="H2148" s="90"/>
      <c r="I2148" s="90">
        <v>2</v>
      </c>
    </row>
    <row r="2149" spans="2:9" x14ac:dyDescent="0.2">
      <c r="B2149" s="8"/>
      <c r="C2149" s="214" t="s">
        <v>73</v>
      </c>
      <c r="D2149" s="214"/>
      <c r="E2149" s="90"/>
      <c r="F2149" s="90">
        <v>1</v>
      </c>
      <c r="G2149" s="90">
        <v>2</v>
      </c>
      <c r="H2149" s="90"/>
      <c r="I2149" s="90">
        <v>3</v>
      </c>
    </row>
    <row r="2150" spans="2:9" x14ac:dyDescent="0.2">
      <c r="B2150" s="8"/>
      <c r="C2150" s="214" t="s">
        <v>74</v>
      </c>
      <c r="D2150" s="214"/>
      <c r="E2150" s="90"/>
      <c r="F2150" s="90">
        <v>2</v>
      </c>
      <c r="G2150" s="90">
        <v>1</v>
      </c>
      <c r="H2150" s="90"/>
      <c r="I2150" s="90">
        <v>3</v>
      </c>
    </row>
    <row r="2151" spans="2:9" x14ac:dyDescent="0.2">
      <c r="B2151" s="8"/>
      <c r="C2151" s="214" t="s">
        <v>75</v>
      </c>
      <c r="D2151" s="214"/>
      <c r="E2151" s="90"/>
      <c r="F2151" s="90">
        <v>1</v>
      </c>
      <c r="G2151" s="90">
        <v>3</v>
      </c>
      <c r="H2151" s="90"/>
      <c r="I2151" s="90">
        <v>4</v>
      </c>
    </row>
    <row r="2152" spans="2:9" x14ac:dyDescent="0.2">
      <c r="B2152" s="8"/>
      <c r="C2152" s="214" t="s">
        <v>76</v>
      </c>
      <c r="D2152" s="214"/>
      <c r="E2152" s="90"/>
      <c r="F2152" s="90">
        <v>1</v>
      </c>
      <c r="G2152" s="90">
        <v>1</v>
      </c>
      <c r="H2152" s="90"/>
      <c r="I2152" s="90">
        <v>2</v>
      </c>
    </row>
    <row r="2153" spans="2:9" x14ac:dyDescent="0.2">
      <c r="B2153" s="8"/>
      <c r="C2153" s="214" t="s">
        <v>77</v>
      </c>
      <c r="D2153" s="214"/>
      <c r="E2153" s="90"/>
      <c r="F2153" s="90"/>
      <c r="G2153" s="90">
        <v>1</v>
      </c>
      <c r="H2153" s="90"/>
      <c r="I2153" s="90">
        <v>1</v>
      </c>
    </row>
    <row r="2154" spans="2:9" x14ac:dyDescent="0.2">
      <c r="B2154" s="8"/>
      <c r="C2154" s="214" t="s">
        <v>78</v>
      </c>
      <c r="D2154" s="214"/>
      <c r="E2154" s="90"/>
      <c r="F2154" s="90">
        <v>3</v>
      </c>
      <c r="G2154" s="90">
        <v>1</v>
      </c>
      <c r="H2154" s="90"/>
      <c r="I2154" s="90">
        <v>4</v>
      </c>
    </row>
    <row r="2155" spans="2:9" x14ac:dyDescent="0.2">
      <c r="B2155" s="8"/>
      <c r="C2155" s="242" t="s">
        <v>79</v>
      </c>
      <c r="D2155" s="242"/>
      <c r="E2155" s="90"/>
      <c r="F2155" s="90">
        <v>32</v>
      </c>
      <c r="G2155" s="90">
        <v>20</v>
      </c>
      <c r="H2155" s="90"/>
      <c r="I2155" s="90">
        <v>52</v>
      </c>
    </row>
    <row r="2156" spans="2:9" x14ac:dyDescent="0.2">
      <c r="B2156" s="8"/>
      <c r="C2156" s="214" t="s">
        <v>23</v>
      </c>
      <c r="D2156" s="214"/>
      <c r="E2156" s="90"/>
      <c r="F2156" s="90">
        <v>3</v>
      </c>
      <c r="G2156" s="90"/>
      <c r="H2156" s="90"/>
      <c r="I2156" s="90">
        <v>3</v>
      </c>
    </row>
    <row r="2157" spans="2:9" x14ac:dyDescent="0.2">
      <c r="B2157" s="8"/>
      <c r="C2157" s="214" t="s">
        <v>41</v>
      </c>
      <c r="D2157" s="214"/>
      <c r="E2157" s="90"/>
      <c r="F2157" s="90"/>
      <c r="G2157" s="90">
        <v>4</v>
      </c>
      <c r="H2157" s="90"/>
      <c r="I2157" s="90">
        <v>4</v>
      </c>
    </row>
    <row r="2158" spans="2:9" x14ac:dyDescent="0.2">
      <c r="B2158" s="232" t="s">
        <v>526</v>
      </c>
      <c r="C2158" s="232"/>
      <c r="D2158" s="232"/>
      <c r="E2158" s="232"/>
      <c r="F2158" s="232"/>
      <c r="G2158" s="232"/>
      <c r="H2158" s="232"/>
      <c r="I2158" s="232"/>
    </row>
    <row r="2159" spans="2:9" x14ac:dyDescent="0.2">
      <c r="B2159" s="8"/>
      <c r="C2159" s="214" t="s">
        <v>80</v>
      </c>
      <c r="D2159" s="214"/>
      <c r="E2159" s="90"/>
      <c r="F2159" s="90">
        <v>11</v>
      </c>
      <c r="G2159" s="90">
        <v>10</v>
      </c>
      <c r="H2159" s="90"/>
      <c r="I2159" s="90">
        <v>21</v>
      </c>
    </row>
    <row r="2160" spans="2:9" x14ac:dyDescent="0.2">
      <c r="B2160" s="8"/>
      <c r="C2160" s="214" t="s">
        <v>81</v>
      </c>
      <c r="D2160" s="214"/>
      <c r="E2160" s="90"/>
      <c r="F2160" s="90">
        <v>29</v>
      </c>
      <c r="G2160" s="90">
        <v>17</v>
      </c>
      <c r="H2160" s="90"/>
      <c r="I2160" s="90">
        <v>46</v>
      </c>
    </row>
    <row r="2161" spans="2:9" x14ac:dyDescent="0.2">
      <c r="B2161" s="8"/>
      <c r="C2161" s="214" t="s">
        <v>23</v>
      </c>
      <c r="D2161" s="214"/>
      <c r="E2161" s="90"/>
      <c r="F2161" s="90">
        <v>1</v>
      </c>
      <c r="G2161" s="90"/>
      <c r="H2161" s="90"/>
      <c r="I2161" s="90">
        <v>1</v>
      </c>
    </row>
    <row r="2162" spans="2:9" x14ac:dyDescent="0.2">
      <c r="B2162" s="96"/>
      <c r="C2162" s="214" t="s">
        <v>41</v>
      </c>
      <c r="D2162" s="214"/>
      <c r="E2162" s="90"/>
      <c r="F2162" s="90"/>
      <c r="G2162" s="90">
        <v>4</v>
      </c>
      <c r="H2162" s="90"/>
      <c r="I2162" s="90">
        <v>4</v>
      </c>
    </row>
    <row r="2163" spans="2:9" x14ac:dyDescent="0.2">
      <c r="B2163" s="239" t="s">
        <v>527</v>
      </c>
      <c r="C2163" s="240"/>
      <c r="D2163" s="240"/>
      <c r="E2163" s="240"/>
      <c r="F2163" s="240"/>
      <c r="G2163" s="240"/>
      <c r="H2163" s="240"/>
      <c r="I2163" s="241"/>
    </row>
    <row r="2164" spans="2:9" x14ac:dyDescent="0.2">
      <c r="B2164" s="8"/>
      <c r="C2164" s="214" t="s">
        <v>82</v>
      </c>
      <c r="D2164" s="214"/>
      <c r="E2164" s="90"/>
      <c r="F2164" s="90">
        <v>10</v>
      </c>
      <c r="G2164" s="90">
        <v>10</v>
      </c>
      <c r="H2164" s="90"/>
      <c r="I2164" s="90">
        <v>20</v>
      </c>
    </row>
    <row r="2165" spans="2:9" x14ac:dyDescent="0.2">
      <c r="B2165" s="8"/>
      <c r="C2165" s="214" t="s">
        <v>83</v>
      </c>
      <c r="D2165" s="214"/>
      <c r="E2165" s="90"/>
      <c r="F2165" s="90">
        <v>29</v>
      </c>
      <c r="G2165" s="90">
        <v>17</v>
      </c>
      <c r="H2165" s="90"/>
      <c r="I2165" s="90">
        <v>46</v>
      </c>
    </row>
    <row r="2166" spans="2:9" x14ac:dyDescent="0.2">
      <c r="B2166" s="8"/>
      <c r="C2166" s="214" t="s">
        <v>84</v>
      </c>
      <c r="D2166" s="214"/>
      <c r="E2166" s="90"/>
      <c r="F2166" s="90">
        <v>1</v>
      </c>
      <c r="G2166" s="90"/>
      <c r="H2166" s="90"/>
      <c r="I2166" s="90">
        <v>1</v>
      </c>
    </row>
    <row r="2167" spans="2:9" x14ac:dyDescent="0.2">
      <c r="B2167" s="8"/>
      <c r="C2167" s="214" t="s">
        <v>85</v>
      </c>
      <c r="D2167" s="214"/>
      <c r="E2167" s="90"/>
      <c r="F2167" s="90">
        <v>1</v>
      </c>
      <c r="G2167" s="90"/>
      <c r="H2167" s="90"/>
      <c r="I2167" s="90">
        <v>1</v>
      </c>
    </row>
    <row r="2168" spans="2:9" x14ac:dyDescent="0.2">
      <c r="B2168" s="8"/>
      <c r="C2168" s="214" t="s">
        <v>86</v>
      </c>
      <c r="D2168" s="214"/>
      <c r="E2168" s="90"/>
      <c r="F2168" s="90"/>
      <c r="G2168" s="90"/>
      <c r="H2168" s="90"/>
      <c r="I2168" s="90"/>
    </row>
    <row r="2169" spans="2:9" x14ac:dyDescent="0.2">
      <c r="B2169" s="8"/>
      <c r="C2169" s="214" t="s">
        <v>87</v>
      </c>
      <c r="D2169" s="214"/>
      <c r="E2169" s="90"/>
      <c r="F2169" s="90"/>
      <c r="G2169" s="90"/>
      <c r="H2169" s="90"/>
      <c r="I2169" s="90"/>
    </row>
    <row r="2170" spans="2:9" x14ac:dyDescent="0.2">
      <c r="B2170" s="91"/>
      <c r="C2170" s="224" t="s">
        <v>70</v>
      </c>
      <c r="D2170" s="224"/>
      <c r="E2170" s="90"/>
      <c r="F2170" s="90"/>
      <c r="G2170" s="90"/>
      <c r="H2170" s="90"/>
      <c r="I2170" s="90"/>
    </row>
    <row r="2171" spans="2:9" x14ac:dyDescent="0.2">
      <c r="B2171" s="8"/>
      <c r="C2171" s="214" t="s">
        <v>88</v>
      </c>
      <c r="D2171" s="214"/>
      <c r="E2171" s="90"/>
      <c r="F2171" s="90"/>
      <c r="G2171" s="90"/>
      <c r="H2171" s="90"/>
      <c r="I2171" s="90"/>
    </row>
    <row r="2172" spans="2:9" x14ac:dyDescent="0.2">
      <c r="B2172" s="8"/>
      <c r="C2172" s="214" t="s">
        <v>41</v>
      </c>
      <c r="D2172" s="214"/>
      <c r="E2172" s="90"/>
      <c r="F2172" s="90"/>
      <c r="G2172" s="90">
        <v>4</v>
      </c>
      <c r="H2172" s="90"/>
      <c r="I2172" s="90">
        <v>4</v>
      </c>
    </row>
    <row r="2173" spans="2:9" x14ac:dyDescent="0.2">
      <c r="B2173" s="232" t="s">
        <v>528</v>
      </c>
      <c r="C2173" s="232"/>
      <c r="D2173" s="232"/>
      <c r="E2173" s="232"/>
      <c r="F2173" s="232"/>
      <c r="G2173" s="232"/>
      <c r="H2173" s="232"/>
      <c r="I2173" s="232"/>
    </row>
    <row r="2174" spans="2:9" x14ac:dyDescent="0.2">
      <c r="B2174" s="8"/>
      <c r="C2174" s="214" t="s">
        <v>89</v>
      </c>
      <c r="D2174" s="214"/>
      <c r="E2174" s="90"/>
      <c r="F2174" s="90">
        <v>1</v>
      </c>
      <c r="G2174" s="95"/>
      <c r="H2174" s="90"/>
      <c r="I2174" s="90">
        <v>1</v>
      </c>
    </row>
    <row r="2175" spans="2:9" x14ac:dyDescent="0.2">
      <c r="B2175" s="8"/>
      <c r="C2175" s="214" t="s">
        <v>90</v>
      </c>
      <c r="D2175" s="214"/>
      <c r="E2175" s="90"/>
      <c r="F2175" s="90">
        <v>40</v>
      </c>
      <c r="G2175" s="90">
        <v>26</v>
      </c>
      <c r="H2175" s="90"/>
      <c r="I2175" s="90">
        <v>66</v>
      </c>
    </row>
    <row r="2176" spans="2:9" x14ac:dyDescent="0.2">
      <c r="B2176" s="8"/>
      <c r="C2176" s="214" t="s">
        <v>23</v>
      </c>
      <c r="D2176" s="214"/>
      <c r="E2176" s="90"/>
      <c r="F2176" s="90"/>
      <c r="G2176" s="90"/>
      <c r="H2176" s="90"/>
      <c r="I2176" s="90"/>
    </row>
    <row r="2177" spans="2:9" x14ac:dyDescent="0.2">
      <c r="B2177" s="91"/>
      <c r="C2177" s="224" t="s">
        <v>70</v>
      </c>
      <c r="D2177" s="224"/>
      <c r="E2177" s="90"/>
      <c r="F2177" s="90"/>
      <c r="G2177" s="90"/>
      <c r="H2177" s="90"/>
      <c r="I2177" s="90"/>
    </row>
    <row r="2178" spans="2:9" x14ac:dyDescent="0.2">
      <c r="B2178" s="8"/>
      <c r="C2178" s="214" t="s">
        <v>41</v>
      </c>
      <c r="D2178" s="214"/>
      <c r="E2178" s="90"/>
      <c r="F2178" s="90"/>
      <c r="G2178" s="90">
        <v>4</v>
      </c>
      <c r="H2178" s="90"/>
      <c r="I2178" s="90">
        <v>4</v>
      </c>
    </row>
    <row r="2179" spans="2:9" x14ac:dyDescent="0.2">
      <c r="B2179" s="237" t="s">
        <v>91</v>
      </c>
      <c r="C2179" s="238"/>
      <c r="D2179" s="238"/>
      <c r="E2179" s="238"/>
      <c r="F2179" s="238"/>
      <c r="G2179" s="238"/>
      <c r="H2179" s="238"/>
      <c r="I2179" s="238"/>
    </row>
    <row r="2180" spans="2:9" x14ac:dyDescent="0.2">
      <c r="B2180" s="232" t="s">
        <v>529</v>
      </c>
      <c r="C2180" s="232"/>
      <c r="D2180" s="232"/>
      <c r="E2180" s="232"/>
      <c r="F2180" s="232"/>
      <c r="G2180" s="232"/>
      <c r="H2180" s="232"/>
      <c r="I2180" s="232"/>
    </row>
    <row r="2181" spans="2:9" x14ac:dyDescent="0.2">
      <c r="B2181" s="97"/>
      <c r="C2181" s="233" t="s">
        <v>92</v>
      </c>
      <c r="D2181" s="234"/>
      <c r="E2181" s="97"/>
      <c r="F2181" s="97"/>
      <c r="G2181" s="97"/>
      <c r="H2181" s="97"/>
      <c r="I2181" s="97"/>
    </row>
    <row r="2182" spans="2:9" x14ac:dyDescent="0.2">
      <c r="B2182" s="97"/>
      <c r="C2182" s="233" t="s">
        <v>93</v>
      </c>
      <c r="D2182" s="235"/>
      <c r="E2182" s="97"/>
      <c r="F2182" s="97"/>
      <c r="G2182" s="97"/>
      <c r="H2182" s="97"/>
      <c r="I2182" s="97"/>
    </row>
    <row r="2183" spans="2:9" x14ac:dyDescent="0.2">
      <c r="B2183" s="91"/>
      <c r="C2183" s="224" t="s">
        <v>94</v>
      </c>
      <c r="D2183" s="224"/>
      <c r="E2183" s="90"/>
      <c r="F2183" s="90">
        <v>5</v>
      </c>
      <c r="G2183" s="90">
        <v>8</v>
      </c>
      <c r="H2183" s="90"/>
      <c r="I2183" s="90">
        <v>13</v>
      </c>
    </row>
    <row r="2184" spans="2:9" x14ac:dyDescent="0.2">
      <c r="B2184" s="91"/>
      <c r="C2184" s="224" t="s">
        <v>95</v>
      </c>
      <c r="D2184" s="224"/>
      <c r="E2184" s="90"/>
      <c r="F2184" s="90">
        <v>2</v>
      </c>
      <c r="G2184" s="90"/>
      <c r="H2184" s="90"/>
      <c r="I2184" s="90">
        <v>2</v>
      </c>
    </row>
    <row r="2185" spans="2:9" x14ac:dyDescent="0.2">
      <c r="B2185" s="91"/>
      <c r="C2185" s="224" t="s">
        <v>96</v>
      </c>
      <c r="D2185" s="224"/>
      <c r="E2185" s="90"/>
      <c r="F2185" s="90">
        <v>1</v>
      </c>
      <c r="G2185" s="90">
        <v>1</v>
      </c>
      <c r="H2185" s="90"/>
      <c r="I2185" s="90">
        <v>2</v>
      </c>
    </row>
    <row r="2186" spans="2:9" x14ac:dyDescent="0.2">
      <c r="B2186" s="91"/>
      <c r="C2186" s="224" t="s">
        <v>97</v>
      </c>
      <c r="D2186" s="224"/>
      <c r="E2186" s="90"/>
      <c r="F2186" s="90"/>
      <c r="G2186" s="90"/>
      <c r="H2186" s="90"/>
      <c r="I2186" s="90"/>
    </row>
    <row r="2187" spans="2:9" x14ac:dyDescent="0.2">
      <c r="B2187" s="91"/>
      <c r="C2187" s="224" t="s">
        <v>98</v>
      </c>
      <c r="D2187" s="224"/>
      <c r="E2187" s="90"/>
      <c r="F2187" s="90"/>
      <c r="G2187" s="90"/>
      <c r="H2187" s="90"/>
      <c r="I2187" s="90"/>
    </row>
    <row r="2188" spans="2:9" x14ac:dyDescent="0.2">
      <c r="B2188" s="91"/>
      <c r="C2188" s="224" t="s">
        <v>99</v>
      </c>
      <c r="D2188" s="224"/>
      <c r="E2188" s="90"/>
      <c r="F2188" s="90"/>
      <c r="G2188" s="90"/>
      <c r="H2188" s="90"/>
      <c r="I2188" s="90"/>
    </row>
    <row r="2189" spans="2:9" x14ac:dyDescent="0.2">
      <c r="B2189" s="91"/>
      <c r="C2189" s="224" t="s">
        <v>100</v>
      </c>
      <c r="D2189" s="224"/>
      <c r="E2189" s="90"/>
      <c r="F2189" s="90"/>
      <c r="G2189" s="90"/>
      <c r="H2189" s="90"/>
      <c r="I2189" s="90"/>
    </row>
    <row r="2190" spans="2:9" x14ac:dyDescent="0.2">
      <c r="B2190" s="91"/>
      <c r="C2190" s="224" t="s">
        <v>101</v>
      </c>
      <c r="D2190" s="224"/>
      <c r="E2190" s="90"/>
      <c r="F2190" s="90">
        <v>1</v>
      </c>
      <c r="G2190" s="90">
        <v>1</v>
      </c>
      <c r="H2190" s="90"/>
      <c r="I2190" s="90">
        <v>2</v>
      </c>
    </row>
    <row r="2191" spans="2:9" x14ac:dyDescent="0.2">
      <c r="B2191" s="91"/>
      <c r="C2191" s="224" t="s">
        <v>102</v>
      </c>
      <c r="D2191" s="224"/>
      <c r="E2191" s="90"/>
      <c r="F2191" s="90"/>
      <c r="G2191" s="90"/>
      <c r="H2191" s="90"/>
      <c r="I2191" s="90"/>
    </row>
    <row r="2192" spans="2:9" x14ac:dyDescent="0.2">
      <c r="B2192" s="91"/>
      <c r="C2192" s="224" t="s">
        <v>103</v>
      </c>
      <c r="D2192" s="224"/>
      <c r="E2192" s="90"/>
      <c r="F2192" s="90">
        <v>26</v>
      </c>
      <c r="G2192" s="90">
        <v>10</v>
      </c>
      <c r="H2192" s="90"/>
      <c r="I2192" s="90">
        <v>36</v>
      </c>
    </row>
    <row r="2193" spans="2:9" x14ac:dyDescent="0.2">
      <c r="B2193" s="91"/>
      <c r="C2193" s="224" t="s">
        <v>104</v>
      </c>
      <c r="D2193" s="224"/>
      <c r="E2193" s="90"/>
      <c r="F2193" s="90"/>
      <c r="G2193" s="90">
        <v>3</v>
      </c>
      <c r="H2193" s="90"/>
      <c r="I2193" s="90">
        <v>3</v>
      </c>
    </row>
    <row r="2194" spans="2:9" x14ac:dyDescent="0.2">
      <c r="B2194" s="91"/>
      <c r="C2194" s="224" t="s">
        <v>105</v>
      </c>
      <c r="D2194" s="224"/>
      <c r="E2194" s="90"/>
      <c r="F2194" s="90"/>
      <c r="G2194" s="90"/>
      <c r="H2194" s="90"/>
      <c r="I2194" s="90"/>
    </row>
    <row r="2195" spans="2:9" x14ac:dyDescent="0.2">
      <c r="B2195" s="91"/>
      <c r="C2195" s="347" t="s">
        <v>530</v>
      </c>
      <c r="D2195" s="347"/>
      <c r="E2195" s="90"/>
      <c r="F2195" s="90"/>
      <c r="G2195" s="90"/>
      <c r="H2195" s="90"/>
      <c r="I2195" s="90"/>
    </row>
    <row r="2196" spans="2:9" x14ac:dyDescent="0.2">
      <c r="B2196" s="91"/>
      <c r="C2196" s="347" t="s">
        <v>106</v>
      </c>
      <c r="D2196" s="347"/>
      <c r="E2196" s="90"/>
      <c r="F2196" s="90">
        <v>6</v>
      </c>
      <c r="G2196" s="90">
        <v>3</v>
      </c>
      <c r="H2196" s="90"/>
      <c r="I2196" s="90">
        <v>9</v>
      </c>
    </row>
    <row r="2197" spans="2:9" x14ac:dyDescent="0.2">
      <c r="B2197" s="91"/>
      <c r="C2197" s="347" t="s">
        <v>23</v>
      </c>
      <c r="D2197" s="347"/>
      <c r="E2197" s="90"/>
      <c r="F2197" s="90"/>
      <c r="G2197" s="90">
        <v>1</v>
      </c>
      <c r="H2197" s="90"/>
      <c r="I2197" s="90">
        <v>1</v>
      </c>
    </row>
    <row r="2198" spans="2:9" x14ac:dyDescent="0.2">
      <c r="B2198" s="8"/>
      <c r="C2198" s="344" t="s">
        <v>41</v>
      </c>
      <c r="D2198" s="344"/>
      <c r="E2198" s="90"/>
      <c r="F2198" s="90"/>
      <c r="G2198" s="90">
        <v>4</v>
      </c>
      <c r="H2198" s="90"/>
      <c r="I2198" s="90">
        <v>4</v>
      </c>
    </row>
    <row r="2199" spans="2:9" x14ac:dyDescent="0.2">
      <c r="B2199" s="345" t="s">
        <v>531</v>
      </c>
      <c r="C2199" s="346"/>
      <c r="D2199" s="346"/>
      <c r="E2199" s="346"/>
      <c r="F2199" s="346"/>
      <c r="G2199" s="346"/>
      <c r="H2199" s="346"/>
      <c r="I2199" s="346"/>
    </row>
    <row r="2200" spans="2:9" x14ac:dyDescent="0.2">
      <c r="B2200" s="184" t="s">
        <v>107</v>
      </c>
      <c r="C2200" s="185"/>
      <c r="D2200" s="185"/>
      <c r="E2200" s="185"/>
      <c r="F2200" s="185"/>
      <c r="G2200" s="185"/>
      <c r="H2200" s="185"/>
      <c r="I2200" s="185"/>
    </row>
    <row r="2201" spans="2:9" x14ac:dyDescent="0.2">
      <c r="B2201" s="232" t="s">
        <v>533</v>
      </c>
      <c r="C2201" s="232"/>
      <c r="D2201" s="232"/>
      <c r="E2201" s="232"/>
      <c r="F2201" s="232"/>
      <c r="G2201" s="232"/>
      <c r="H2201" s="232"/>
      <c r="I2201" s="232"/>
    </row>
    <row r="2202" spans="2:9" x14ac:dyDescent="0.2">
      <c r="B2202" s="97"/>
      <c r="C2202" s="315" t="s">
        <v>108</v>
      </c>
      <c r="D2202" s="316"/>
      <c r="E2202" s="97"/>
      <c r="F2202" s="17">
        <v>10</v>
      </c>
      <c r="G2202" s="17">
        <v>8</v>
      </c>
      <c r="H2202" s="17"/>
      <c r="I2202" s="17">
        <v>18</v>
      </c>
    </row>
    <row r="2203" spans="2:9" x14ac:dyDescent="0.2">
      <c r="B2203" s="97"/>
      <c r="C2203" s="233" t="s">
        <v>109</v>
      </c>
      <c r="D2203" s="234"/>
      <c r="E2203" s="97"/>
      <c r="F2203" s="17">
        <v>4</v>
      </c>
      <c r="G2203" s="17"/>
      <c r="H2203" s="17"/>
      <c r="I2203" s="17">
        <v>4</v>
      </c>
    </row>
    <row r="2204" spans="2:9" x14ac:dyDescent="0.2">
      <c r="B2204" s="97"/>
      <c r="C2204" s="233" t="s">
        <v>110</v>
      </c>
      <c r="D2204" s="235"/>
      <c r="E2204" s="97"/>
      <c r="F2204" s="17">
        <v>21</v>
      </c>
      <c r="G2204" s="17">
        <v>14</v>
      </c>
      <c r="H2204" s="17"/>
      <c r="I2204" s="17">
        <v>35</v>
      </c>
    </row>
    <row r="2205" spans="2:9" x14ac:dyDescent="0.2">
      <c r="B2205" s="3"/>
      <c r="C2205" s="233" t="s">
        <v>111</v>
      </c>
      <c r="D2205" s="235"/>
      <c r="E2205" s="3"/>
      <c r="F2205" s="17">
        <v>7</v>
      </c>
      <c r="G2205" s="17">
        <v>9</v>
      </c>
      <c r="H2205" s="17"/>
      <c r="I2205" s="17">
        <v>16</v>
      </c>
    </row>
    <row r="2206" spans="2:9" x14ac:dyDescent="0.2">
      <c r="B2206" s="184" t="s">
        <v>112</v>
      </c>
      <c r="C2206" s="185"/>
      <c r="D2206" s="185"/>
      <c r="E2206" s="185"/>
      <c r="F2206" s="185"/>
      <c r="G2206" s="185"/>
      <c r="H2206" s="185"/>
      <c r="I2206" s="185"/>
    </row>
    <row r="2207" spans="2:9" x14ac:dyDescent="0.2">
      <c r="B2207" s="229" t="s">
        <v>113</v>
      </c>
      <c r="C2207" s="229"/>
      <c r="D2207" s="229"/>
      <c r="E2207" s="229"/>
      <c r="F2207" s="229"/>
      <c r="G2207" s="229"/>
      <c r="H2207" s="229"/>
      <c r="I2207" s="229"/>
    </row>
    <row r="2208" spans="2:9" x14ac:dyDescent="0.2">
      <c r="B2208" s="8"/>
      <c r="C2208" s="236" t="s">
        <v>114</v>
      </c>
      <c r="D2208" s="236"/>
      <c r="E2208" s="90">
        <v>3</v>
      </c>
      <c r="F2208" s="90">
        <v>3</v>
      </c>
      <c r="G2208" s="90">
        <v>3</v>
      </c>
      <c r="H2208" s="90">
        <v>3</v>
      </c>
      <c r="I2208" s="90">
        <v>12</v>
      </c>
    </row>
    <row r="2209" spans="2:9" x14ac:dyDescent="0.2">
      <c r="B2209" s="229" t="s">
        <v>116</v>
      </c>
      <c r="C2209" s="229"/>
      <c r="D2209" s="229"/>
      <c r="E2209" s="229"/>
      <c r="F2209" s="229"/>
      <c r="G2209" s="229"/>
      <c r="H2209" s="229"/>
      <c r="I2209" s="229"/>
    </row>
    <row r="2210" spans="2:9" x14ac:dyDescent="0.2">
      <c r="B2210" s="8"/>
      <c r="C2210" s="230" t="s">
        <v>117</v>
      </c>
      <c r="D2210" s="231"/>
      <c r="E2210" s="90">
        <v>85</v>
      </c>
      <c r="F2210" s="90">
        <v>120</v>
      </c>
      <c r="G2210" s="90">
        <v>102</v>
      </c>
      <c r="H2210" s="90">
        <v>76</v>
      </c>
      <c r="I2210" s="90">
        <v>383</v>
      </c>
    </row>
    <row r="2211" spans="2:9" x14ac:dyDescent="0.2">
      <c r="B2211" s="229" t="s">
        <v>118</v>
      </c>
      <c r="C2211" s="229"/>
      <c r="D2211" s="229"/>
      <c r="E2211" s="229"/>
      <c r="F2211" s="229"/>
      <c r="G2211" s="229"/>
      <c r="H2211" s="229"/>
      <c r="I2211" s="229"/>
    </row>
    <row r="2212" spans="2:9" x14ac:dyDescent="0.2">
      <c r="B2212" s="8"/>
      <c r="C2212" s="219" t="s">
        <v>119</v>
      </c>
      <c r="D2212" s="219"/>
      <c r="E2212" s="90"/>
      <c r="F2212" s="90"/>
      <c r="G2212" s="95"/>
      <c r="H2212" s="90"/>
      <c r="I2212" s="90"/>
    </row>
    <row r="2213" spans="2:9" x14ac:dyDescent="0.2">
      <c r="B2213" s="8"/>
      <c r="C2213" s="219" t="s">
        <v>120</v>
      </c>
      <c r="D2213" s="219"/>
      <c r="E2213" s="90"/>
      <c r="F2213" s="90"/>
      <c r="G2213" s="95"/>
      <c r="H2213" s="90"/>
      <c r="I2213" s="90"/>
    </row>
    <row r="2214" spans="2:9" x14ac:dyDescent="0.2">
      <c r="B2214" s="8"/>
      <c r="C2214" s="219" t="s">
        <v>121</v>
      </c>
      <c r="D2214" s="219"/>
      <c r="E2214" s="90"/>
      <c r="F2214" s="90"/>
      <c r="G2214" s="95"/>
      <c r="H2214" s="90"/>
      <c r="I2214" s="90"/>
    </row>
    <row r="2215" spans="2:9" x14ac:dyDescent="0.2">
      <c r="B2215" s="8"/>
      <c r="C2215" s="219" t="s">
        <v>122</v>
      </c>
      <c r="D2215" s="219"/>
      <c r="E2215" s="90"/>
      <c r="F2215" s="90"/>
      <c r="G2215" s="95"/>
      <c r="H2215" s="90"/>
      <c r="I2215" s="90"/>
    </row>
    <row r="2216" spans="2:9" x14ac:dyDescent="0.2">
      <c r="B2216" s="8"/>
      <c r="C2216" s="219" t="s">
        <v>123</v>
      </c>
      <c r="D2216" s="219"/>
      <c r="E2216" s="90"/>
      <c r="F2216" s="90"/>
      <c r="G2216" s="95"/>
      <c r="H2216" s="90"/>
      <c r="I2216" s="90"/>
    </row>
    <row r="2217" spans="2:9" x14ac:dyDescent="0.2">
      <c r="B2217" s="8"/>
      <c r="C2217" s="219" t="s">
        <v>124</v>
      </c>
      <c r="D2217" s="219"/>
      <c r="E2217" s="90"/>
      <c r="F2217" s="90"/>
      <c r="G2217" s="95"/>
      <c r="H2217" s="90"/>
      <c r="I2217" s="90"/>
    </row>
    <row r="2218" spans="2:9" x14ac:dyDescent="0.2">
      <c r="B2218" s="8"/>
      <c r="C2218" s="219" t="s">
        <v>125</v>
      </c>
      <c r="D2218" s="219"/>
      <c r="E2218" s="90"/>
      <c r="F2218" s="90"/>
      <c r="G2218" s="95"/>
      <c r="H2218" s="90"/>
      <c r="I2218" s="90"/>
    </row>
    <row r="2219" spans="2:9" x14ac:dyDescent="0.2">
      <c r="B2219" s="8"/>
      <c r="C2219" s="219" t="s">
        <v>126</v>
      </c>
      <c r="D2219" s="219"/>
      <c r="E2219" s="90"/>
      <c r="F2219" s="90"/>
      <c r="G2219" s="95"/>
      <c r="H2219" s="90"/>
      <c r="I2219" s="90"/>
    </row>
    <row r="2220" spans="2:9" x14ac:dyDescent="0.2">
      <c r="B2220" s="8"/>
      <c r="C2220" s="219" t="s">
        <v>54</v>
      </c>
      <c r="D2220" s="219"/>
      <c r="E2220" s="90"/>
      <c r="F2220" s="90"/>
      <c r="G2220" s="95"/>
      <c r="H2220" s="90"/>
      <c r="I2220" s="90"/>
    </row>
    <row r="2221" spans="2:9" x14ac:dyDescent="0.2">
      <c r="B2221" s="8"/>
      <c r="C2221" s="219" t="s">
        <v>127</v>
      </c>
      <c r="D2221" s="219"/>
      <c r="E2221" s="90"/>
      <c r="F2221" s="90"/>
      <c r="G2221" s="95"/>
      <c r="H2221" s="90"/>
      <c r="I2221" s="90"/>
    </row>
    <row r="2222" spans="2:9" x14ac:dyDescent="0.2">
      <c r="B2222" s="8"/>
      <c r="C2222" s="219" t="s">
        <v>128</v>
      </c>
      <c r="D2222" s="219"/>
      <c r="E2222" s="90"/>
      <c r="F2222" s="90"/>
      <c r="G2222" s="95"/>
      <c r="H2222" s="90"/>
      <c r="I2222" s="90"/>
    </row>
    <row r="2223" spans="2:9" x14ac:dyDescent="0.2">
      <c r="B2223" s="8"/>
      <c r="C2223" s="219" t="s">
        <v>129</v>
      </c>
      <c r="D2223" s="219"/>
      <c r="E2223" s="90"/>
      <c r="F2223" s="90"/>
      <c r="G2223" s="95"/>
      <c r="H2223" s="90"/>
      <c r="I2223" s="90"/>
    </row>
    <row r="2224" spans="2:9" x14ac:dyDescent="0.2">
      <c r="B2224" s="8"/>
      <c r="C2224" s="219" t="s">
        <v>130</v>
      </c>
      <c r="D2224" s="219"/>
      <c r="E2224" s="90"/>
      <c r="F2224" s="90"/>
      <c r="G2224" s="95"/>
      <c r="H2224" s="90"/>
      <c r="I2224" s="90"/>
    </row>
    <row r="2225" spans="2:9" x14ac:dyDescent="0.2">
      <c r="B2225" s="8"/>
      <c r="C2225" s="219" t="s">
        <v>131</v>
      </c>
      <c r="D2225" s="219"/>
      <c r="E2225" s="90" t="s">
        <v>273</v>
      </c>
      <c r="F2225" s="90" t="s">
        <v>273</v>
      </c>
      <c r="G2225" s="90" t="s">
        <v>273</v>
      </c>
      <c r="H2225" s="90" t="s">
        <v>273</v>
      </c>
      <c r="I2225" s="90">
        <v>12</v>
      </c>
    </row>
    <row r="2226" spans="2:9" x14ac:dyDescent="0.2">
      <c r="B2226" s="8"/>
      <c r="C2226" s="219" t="s">
        <v>132</v>
      </c>
      <c r="D2226" s="219"/>
      <c r="E2226" s="90"/>
      <c r="F2226" s="90"/>
      <c r="G2226" s="95"/>
      <c r="H2226" s="90"/>
      <c r="I2226" s="90"/>
    </row>
    <row r="2227" spans="2:9" x14ac:dyDescent="0.2">
      <c r="B2227" s="8"/>
      <c r="C2227" s="219" t="s">
        <v>133</v>
      </c>
      <c r="D2227" s="219"/>
      <c r="E2227" s="90"/>
      <c r="F2227" s="90"/>
      <c r="G2227" s="95"/>
      <c r="H2227" s="90"/>
      <c r="I2227" s="90"/>
    </row>
    <row r="2228" spans="2:9" x14ac:dyDescent="0.2">
      <c r="B2228" s="8"/>
      <c r="C2228" s="219" t="s">
        <v>134</v>
      </c>
      <c r="D2228" s="219"/>
      <c r="E2228" s="90"/>
      <c r="F2228" s="90"/>
      <c r="G2228" s="95"/>
      <c r="H2228" s="90"/>
      <c r="I2228" s="90"/>
    </row>
    <row r="2229" spans="2:9" x14ac:dyDescent="0.2">
      <c r="B2229" s="8"/>
      <c r="C2229" s="219" t="s">
        <v>135</v>
      </c>
      <c r="D2229" s="219"/>
      <c r="E2229" s="90"/>
      <c r="F2229" s="90"/>
      <c r="G2229" s="95"/>
      <c r="H2229" s="90"/>
      <c r="I2229" s="90"/>
    </row>
    <row r="2230" spans="2:9" x14ac:dyDescent="0.2">
      <c r="B2230" s="184" t="s">
        <v>137</v>
      </c>
      <c r="C2230" s="185"/>
      <c r="D2230" s="185"/>
      <c r="E2230" s="185"/>
      <c r="F2230" s="185"/>
      <c r="G2230" s="185"/>
      <c r="H2230" s="185"/>
      <c r="I2230" s="185"/>
    </row>
    <row r="2231" spans="2:9" x14ac:dyDescent="0.2">
      <c r="B2231" s="102"/>
      <c r="C2231" s="215" t="s">
        <v>138</v>
      </c>
      <c r="D2231" s="216"/>
      <c r="E2231" s="216"/>
      <c r="F2231" s="216"/>
      <c r="G2231" s="216"/>
      <c r="H2231" s="216"/>
      <c r="I2231" s="217"/>
    </row>
    <row r="2232" spans="2:9" x14ac:dyDescent="0.2">
      <c r="B2232" s="103"/>
      <c r="C2232" s="222" t="s">
        <v>139</v>
      </c>
      <c r="D2232" s="223"/>
      <c r="E2232" s="116">
        <v>0</v>
      </c>
      <c r="F2232" s="116">
        <v>1</v>
      </c>
      <c r="G2232" s="116">
        <v>6</v>
      </c>
      <c r="H2232" s="138">
        <v>0</v>
      </c>
      <c r="I2232" s="139">
        <v>7</v>
      </c>
    </row>
    <row r="2233" spans="2:9" x14ac:dyDescent="0.2">
      <c r="B2233" s="107"/>
      <c r="C2233" s="219" t="s">
        <v>140</v>
      </c>
      <c r="D2233" s="219"/>
      <c r="E2233" s="140">
        <v>0</v>
      </c>
      <c r="F2233" s="116">
        <v>0</v>
      </c>
      <c r="G2233" s="140">
        <v>1</v>
      </c>
      <c r="H2233" s="139">
        <v>0</v>
      </c>
      <c r="I2233" s="139">
        <v>1</v>
      </c>
    </row>
    <row r="2234" spans="2:9" x14ac:dyDescent="0.2">
      <c r="B2234" s="102"/>
      <c r="C2234" s="215" t="s">
        <v>534</v>
      </c>
      <c r="D2234" s="216"/>
      <c r="E2234" s="216"/>
      <c r="F2234" s="216"/>
      <c r="G2234" s="216"/>
      <c r="H2234" s="216"/>
      <c r="I2234" s="217"/>
    </row>
    <row r="2235" spans="2:9" x14ac:dyDescent="0.2">
      <c r="B2235" s="107"/>
      <c r="C2235" s="218" t="s">
        <v>141</v>
      </c>
      <c r="D2235" s="218"/>
      <c r="E2235" s="90">
        <v>0</v>
      </c>
      <c r="F2235" s="90">
        <v>1</v>
      </c>
      <c r="G2235" s="90">
        <v>6</v>
      </c>
      <c r="H2235" s="139">
        <v>0</v>
      </c>
      <c r="I2235" s="139">
        <v>7</v>
      </c>
    </row>
    <row r="2236" spans="2:9" x14ac:dyDescent="0.2">
      <c r="B2236" s="107"/>
      <c r="C2236" s="218" t="s">
        <v>142</v>
      </c>
      <c r="D2236" s="218"/>
      <c r="E2236" s="90"/>
      <c r="F2236" s="90"/>
      <c r="G2236" s="90"/>
      <c r="H2236" s="139"/>
      <c r="I2236" s="139"/>
    </row>
    <row r="2237" spans="2:9" x14ac:dyDescent="0.2">
      <c r="B2237" s="107"/>
      <c r="C2237" s="218" t="s">
        <v>535</v>
      </c>
      <c r="D2237" s="218"/>
      <c r="E2237" s="95"/>
      <c r="F2237" s="112"/>
      <c r="G2237" s="112"/>
      <c r="H2237" s="111"/>
      <c r="I2237" s="111"/>
    </row>
    <row r="2238" spans="2:9" x14ac:dyDescent="0.2">
      <c r="B2238" s="215" t="s">
        <v>536</v>
      </c>
      <c r="C2238" s="220"/>
      <c r="D2238" s="220"/>
      <c r="E2238" s="220"/>
      <c r="F2238" s="220"/>
      <c r="G2238" s="220"/>
      <c r="H2238" s="220"/>
      <c r="I2238" s="221"/>
    </row>
    <row r="2239" spans="2:9" x14ac:dyDescent="0.2">
      <c r="B2239" s="16"/>
      <c r="C2239" s="275" t="s">
        <v>274</v>
      </c>
      <c r="D2239" s="275"/>
      <c r="E2239" s="16">
        <v>0</v>
      </c>
      <c r="F2239" s="16">
        <v>1</v>
      </c>
      <c r="G2239" s="16">
        <v>2</v>
      </c>
      <c r="H2239" s="16">
        <v>0</v>
      </c>
      <c r="I2239" s="16">
        <v>3</v>
      </c>
    </row>
    <row r="2240" spans="2:9" x14ac:dyDescent="0.2">
      <c r="B2240" s="16"/>
      <c r="C2240" s="275" t="s">
        <v>275</v>
      </c>
      <c r="D2240" s="275"/>
      <c r="E2240" s="16"/>
      <c r="F2240" s="16"/>
      <c r="G2240" s="16">
        <v>4</v>
      </c>
      <c r="H2240" s="16"/>
      <c r="I2240" s="16">
        <v>4</v>
      </c>
    </row>
    <row r="2241" spans="2:9" x14ac:dyDescent="0.2">
      <c r="B2241" s="16"/>
      <c r="C2241" s="275"/>
      <c r="D2241" s="275"/>
      <c r="E2241" s="16"/>
      <c r="F2241" s="16"/>
      <c r="G2241" s="16"/>
      <c r="H2241" s="16"/>
      <c r="I2241" s="16"/>
    </row>
    <row r="2242" spans="2:9" x14ac:dyDescent="0.2">
      <c r="B2242" s="102"/>
      <c r="C2242" s="215" t="s">
        <v>537</v>
      </c>
      <c r="D2242" s="216"/>
      <c r="E2242" s="216"/>
      <c r="F2242" s="216"/>
      <c r="G2242" s="216"/>
      <c r="H2242" s="216"/>
      <c r="I2242" s="217"/>
    </row>
    <row r="2243" spans="2:9" x14ac:dyDescent="0.2">
      <c r="B2243" s="107"/>
      <c r="C2243" s="218" t="s">
        <v>143</v>
      </c>
      <c r="D2243" s="218"/>
      <c r="E2243" s="95"/>
      <c r="F2243" s="112"/>
      <c r="G2243" s="112"/>
      <c r="H2243" s="111"/>
      <c r="I2243" s="111"/>
    </row>
    <row r="2244" spans="2:9" x14ac:dyDescent="0.2">
      <c r="B2244" s="107"/>
      <c r="C2244" s="218" t="s">
        <v>538</v>
      </c>
      <c r="D2244" s="218"/>
      <c r="E2244" s="95"/>
      <c r="F2244" s="112"/>
      <c r="G2244" s="112"/>
      <c r="H2244" s="111"/>
      <c r="I2244" s="111"/>
    </row>
    <row r="2245" spans="2:9" x14ac:dyDescent="0.2">
      <c r="B2245" s="107"/>
      <c r="C2245" s="218" t="s">
        <v>144</v>
      </c>
      <c r="D2245" s="218"/>
      <c r="E2245" s="90">
        <v>0</v>
      </c>
      <c r="F2245" s="120">
        <v>1</v>
      </c>
      <c r="G2245" s="120">
        <v>6</v>
      </c>
      <c r="H2245" s="111">
        <v>0</v>
      </c>
      <c r="I2245" s="111">
        <v>7</v>
      </c>
    </row>
    <row r="2246" spans="2:9" x14ac:dyDescent="0.2">
      <c r="B2246" s="102"/>
      <c r="C2246" s="215" t="s">
        <v>145</v>
      </c>
      <c r="D2246" s="216"/>
      <c r="E2246" s="216"/>
      <c r="F2246" s="216"/>
      <c r="G2246" s="216"/>
      <c r="H2246" s="216"/>
      <c r="I2246" s="217"/>
    </row>
    <row r="2247" spans="2:9" x14ac:dyDescent="0.2">
      <c r="B2247" s="107"/>
      <c r="C2247" s="208" t="s">
        <v>146</v>
      </c>
      <c r="D2247" s="209"/>
      <c r="E2247" s="95"/>
      <c r="F2247" s="112"/>
      <c r="G2247" s="112"/>
      <c r="H2247" s="111"/>
      <c r="I2247" s="111"/>
    </row>
    <row r="2248" spans="2:9" x14ac:dyDescent="0.2">
      <c r="B2248" s="107"/>
      <c r="C2248" s="208" t="s">
        <v>147</v>
      </c>
      <c r="D2248" s="209"/>
      <c r="E2248" s="95"/>
      <c r="F2248" s="112"/>
      <c r="G2248" s="112"/>
      <c r="H2248" s="111"/>
      <c r="I2248" s="111"/>
    </row>
    <row r="2249" spans="2:9" x14ac:dyDescent="0.2">
      <c r="B2249" s="107"/>
      <c r="C2249" s="208" t="s">
        <v>148</v>
      </c>
      <c r="D2249" s="209"/>
      <c r="E2249" s="95"/>
      <c r="F2249" s="112"/>
      <c r="G2249" s="112"/>
      <c r="H2249" s="111"/>
      <c r="I2249" s="111"/>
    </row>
    <row r="2250" spans="2:9" x14ac:dyDescent="0.2">
      <c r="B2250" s="107"/>
      <c r="C2250" s="208" t="s">
        <v>149</v>
      </c>
      <c r="D2250" s="209"/>
      <c r="E2250" s="95"/>
      <c r="F2250" s="112"/>
      <c r="G2250" s="112"/>
      <c r="H2250" s="111"/>
      <c r="I2250" s="111"/>
    </row>
    <row r="2251" spans="2:9" x14ac:dyDescent="0.2">
      <c r="B2251" s="107"/>
      <c r="C2251" s="208" t="s">
        <v>150</v>
      </c>
      <c r="D2251" s="209"/>
      <c r="E2251" s="95"/>
      <c r="F2251" s="112"/>
      <c r="G2251" s="112"/>
      <c r="H2251" s="111"/>
      <c r="I2251" s="111"/>
    </row>
    <row r="2252" spans="2:9" x14ac:dyDescent="0.2">
      <c r="B2252" s="107"/>
      <c r="C2252" s="208" t="s">
        <v>151</v>
      </c>
      <c r="D2252" s="209"/>
      <c r="E2252" s="95"/>
      <c r="F2252" s="112"/>
      <c r="G2252" s="112"/>
      <c r="H2252" s="111"/>
      <c r="I2252" s="111"/>
    </row>
    <row r="2253" spans="2:9" x14ac:dyDescent="0.2">
      <c r="B2253" s="107"/>
      <c r="C2253" s="208" t="s">
        <v>152</v>
      </c>
      <c r="D2253" s="209"/>
      <c r="E2253" s="95"/>
      <c r="F2253" s="112"/>
      <c r="G2253" s="112"/>
      <c r="H2253" s="111"/>
      <c r="I2253" s="111"/>
    </row>
    <row r="2254" spans="2:9" x14ac:dyDescent="0.2">
      <c r="B2254" s="107"/>
      <c r="C2254" s="208" t="s">
        <v>153</v>
      </c>
      <c r="D2254" s="209"/>
      <c r="E2254" s="95"/>
      <c r="F2254" s="112"/>
      <c r="G2254" s="112"/>
      <c r="H2254" s="111"/>
      <c r="I2254" s="111"/>
    </row>
    <row r="2255" spans="2:9" x14ac:dyDescent="0.2">
      <c r="B2255" s="107"/>
      <c r="C2255" s="208" t="s">
        <v>154</v>
      </c>
      <c r="D2255" s="209"/>
      <c r="E2255" s="95"/>
      <c r="F2255" s="112"/>
      <c r="G2255" s="112"/>
      <c r="H2255" s="111"/>
      <c r="I2255" s="111"/>
    </row>
    <row r="2256" spans="2:9" x14ac:dyDescent="0.2">
      <c r="B2256" s="107"/>
      <c r="C2256" s="208" t="s">
        <v>155</v>
      </c>
      <c r="D2256" s="209"/>
      <c r="E2256" s="95"/>
      <c r="F2256" s="112"/>
      <c r="G2256" s="112"/>
      <c r="H2256" s="111"/>
      <c r="I2256" s="111"/>
    </row>
    <row r="2257" spans="2:9" x14ac:dyDescent="0.2">
      <c r="B2257" s="107"/>
      <c r="C2257" s="208" t="s">
        <v>156</v>
      </c>
      <c r="D2257" s="209"/>
      <c r="E2257" s="95"/>
      <c r="F2257" s="112"/>
      <c r="G2257" s="112"/>
      <c r="H2257" s="111"/>
      <c r="I2257" s="111"/>
    </row>
    <row r="2258" spans="2:9" x14ac:dyDescent="0.2">
      <c r="B2258" s="107"/>
      <c r="C2258" s="208" t="s">
        <v>157</v>
      </c>
      <c r="D2258" s="209"/>
      <c r="E2258" s="95"/>
      <c r="F2258" s="112"/>
      <c r="G2258" s="112"/>
      <c r="H2258" s="111"/>
      <c r="I2258" s="111"/>
    </row>
    <row r="2259" spans="2:9" x14ac:dyDescent="0.2">
      <c r="B2259" s="107"/>
      <c r="C2259" s="208" t="s">
        <v>158</v>
      </c>
      <c r="D2259" s="209"/>
      <c r="E2259" s="95"/>
      <c r="F2259" s="112"/>
      <c r="G2259" s="112"/>
      <c r="H2259" s="111"/>
      <c r="I2259" s="111"/>
    </row>
    <row r="2260" spans="2:9" x14ac:dyDescent="0.2">
      <c r="B2260" s="107"/>
      <c r="C2260" s="208" t="s">
        <v>159</v>
      </c>
      <c r="D2260" s="209"/>
      <c r="E2260" s="90">
        <v>0</v>
      </c>
      <c r="F2260" s="120">
        <v>1</v>
      </c>
      <c r="G2260" s="120">
        <v>6</v>
      </c>
      <c r="H2260" s="111">
        <v>0</v>
      </c>
      <c r="I2260" s="111">
        <v>7</v>
      </c>
    </row>
    <row r="2261" spans="2:9" x14ac:dyDescent="0.2">
      <c r="B2261" s="107"/>
      <c r="C2261" s="208" t="s">
        <v>160</v>
      </c>
      <c r="D2261" s="209"/>
      <c r="E2261" s="95"/>
      <c r="F2261" s="112"/>
      <c r="G2261" s="112"/>
      <c r="H2261" s="111"/>
      <c r="I2261" s="111"/>
    </row>
    <row r="2262" spans="2:9" x14ac:dyDescent="0.2">
      <c r="B2262" s="102"/>
      <c r="C2262" s="210" t="s">
        <v>161</v>
      </c>
      <c r="D2262" s="211"/>
      <c r="E2262" s="211"/>
      <c r="F2262" s="211"/>
      <c r="G2262" s="211"/>
      <c r="H2262" s="211"/>
      <c r="I2262" s="211"/>
    </row>
    <row r="2263" spans="2:9" x14ac:dyDescent="0.2">
      <c r="B2263" s="102"/>
      <c r="C2263" s="208" t="s">
        <v>146</v>
      </c>
      <c r="D2263" s="209"/>
      <c r="E2263" s="90" t="s">
        <v>273</v>
      </c>
      <c r="F2263" s="120" t="s">
        <v>273</v>
      </c>
      <c r="G2263" s="120" t="s">
        <v>273</v>
      </c>
      <c r="H2263" s="111" t="s">
        <v>273</v>
      </c>
      <c r="I2263" s="111" t="s">
        <v>273</v>
      </c>
    </row>
    <row r="2264" spans="2:9" x14ac:dyDescent="0.2">
      <c r="B2264" s="102"/>
      <c r="C2264" s="208" t="s">
        <v>147</v>
      </c>
      <c r="D2264" s="209"/>
      <c r="E2264" s="90"/>
      <c r="F2264" s="120"/>
      <c r="G2264" s="120"/>
      <c r="H2264" s="111"/>
      <c r="I2264" s="111"/>
    </row>
    <row r="2265" spans="2:9" x14ac:dyDescent="0.2">
      <c r="B2265" s="102"/>
      <c r="C2265" s="208" t="s">
        <v>148</v>
      </c>
      <c r="D2265" s="209"/>
      <c r="E2265" s="95"/>
      <c r="F2265" s="112"/>
      <c r="G2265" s="112"/>
      <c r="H2265" s="111"/>
      <c r="I2265" s="111"/>
    </row>
    <row r="2266" spans="2:9" x14ac:dyDescent="0.2">
      <c r="B2266" s="102"/>
      <c r="C2266" s="208" t="s">
        <v>149</v>
      </c>
      <c r="D2266" s="209"/>
      <c r="E2266" s="95"/>
      <c r="F2266" s="112"/>
      <c r="G2266" s="112"/>
      <c r="H2266" s="111"/>
      <c r="I2266" s="111"/>
    </row>
    <row r="2267" spans="2:9" x14ac:dyDescent="0.2">
      <c r="B2267" s="102"/>
      <c r="C2267" s="208" t="s">
        <v>150</v>
      </c>
      <c r="D2267" s="209"/>
      <c r="E2267" s="95"/>
      <c r="F2267" s="112"/>
      <c r="G2267" s="112"/>
      <c r="H2267" s="111"/>
      <c r="I2267" s="111"/>
    </row>
    <row r="2268" spans="2:9" x14ac:dyDescent="0.2">
      <c r="B2268" s="102"/>
      <c r="C2268" s="208" t="s">
        <v>151</v>
      </c>
      <c r="D2268" s="209"/>
      <c r="E2268" s="95"/>
      <c r="F2268" s="112"/>
      <c r="G2268" s="112"/>
      <c r="H2268" s="111"/>
      <c r="I2268" s="111"/>
    </row>
    <row r="2269" spans="2:9" x14ac:dyDescent="0.2">
      <c r="B2269" s="102"/>
      <c r="C2269" s="207" t="s">
        <v>152</v>
      </c>
      <c r="D2269" s="207"/>
      <c r="E2269" s="106"/>
      <c r="F2269" s="106"/>
      <c r="G2269" s="106"/>
      <c r="H2269" s="106"/>
      <c r="I2269" s="106"/>
    </row>
    <row r="2270" spans="2:9" x14ac:dyDescent="0.2">
      <c r="B2270" s="102"/>
      <c r="C2270" s="207" t="s">
        <v>153</v>
      </c>
      <c r="D2270" s="207"/>
      <c r="E2270" s="106"/>
      <c r="F2270" s="106"/>
      <c r="G2270" s="106"/>
      <c r="H2270" s="106"/>
      <c r="I2270" s="106"/>
    </row>
    <row r="2271" spans="2:9" x14ac:dyDescent="0.2">
      <c r="B2271" s="102"/>
      <c r="C2271" s="207" t="s">
        <v>154</v>
      </c>
      <c r="D2271" s="207"/>
      <c r="E2271" s="106"/>
      <c r="F2271" s="106"/>
      <c r="G2271" s="106"/>
      <c r="H2271" s="106"/>
      <c r="I2271" s="106"/>
    </row>
    <row r="2272" spans="2:9" x14ac:dyDescent="0.2">
      <c r="B2272" s="102"/>
      <c r="C2272" s="207" t="s">
        <v>155</v>
      </c>
      <c r="D2272" s="207"/>
      <c r="E2272" s="106"/>
      <c r="F2272" s="106"/>
      <c r="G2272" s="106"/>
      <c r="H2272" s="106"/>
      <c r="I2272" s="106"/>
    </row>
    <row r="2273" spans="2:9" x14ac:dyDescent="0.2">
      <c r="B2273" s="102"/>
      <c r="C2273" s="207" t="s">
        <v>156</v>
      </c>
      <c r="D2273" s="207"/>
      <c r="E2273" s="106"/>
      <c r="F2273" s="106"/>
      <c r="G2273" s="106"/>
      <c r="H2273" s="106"/>
      <c r="I2273" s="106"/>
    </row>
    <row r="2274" spans="2:9" x14ac:dyDescent="0.2">
      <c r="B2274" s="102"/>
      <c r="C2274" s="207" t="s">
        <v>157</v>
      </c>
      <c r="D2274" s="207"/>
      <c r="E2274" s="106"/>
      <c r="F2274" s="106"/>
      <c r="G2274" s="106"/>
      <c r="H2274" s="106"/>
      <c r="I2274" s="106"/>
    </row>
    <row r="2275" spans="2:9" x14ac:dyDescent="0.2">
      <c r="B2275" s="102"/>
      <c r="C2275" s="207" t="s">
        <v>158</v>
      </c>
      <c r="D2275" s="207"/>
      <c r="E2275" s="106"/>
      <c r="F2275" s="106"/>
      <c r="G2275" s="106"/>
      <c r="H2275" s="106"/>
      <c r="I2275" s="106"/>
    </row>
    <row r="2276" spans="2:9" x14ac:dyDescent="0.2">
      <c r="B2276" s="102"/>
      <c r="C2276" s="207" t="s">
        <v>162</v>
      </c>
      <c r="D2276" s="207"/>
      <c r="E2276" s="106"/>
      <c r="F2276" s="106"/>
      <c r="G2276" s="106"/>
      <c r="H2276" s="106"/>
      <c r="I2276" s="106"/>
    </row>
    <row r="2277" spans="2:9" x14ac:dyDescent="0.2">
      <c r="B2277" s="102"/>
      <c r="C2277" s="207" t="s">
        <v>163</v>
      </c>
      <c r="D2277" s="207"/>
      <c r="E2277" s="106"/>
      <c r="F2277" s="106"/>
      <c r="G2277" s="106"/>
      <c r="H2277" s="106"/>
      <c r="I2277" s="106"/>
    </row>
    <row r="2278" spans="2:9" x14ac:dyDescent="0.2">
      <c r="B2278" s="184" t="s">
        <v>164</v>
      </c>
      <c r="C2278" s="185"/>
      <c r="D2278" s="185"/>
      <c r="E2278" s="185"/>
      <c r="F2278" s="185"/>
      <c r="G2278" s="185"/>
      <c r="H2278" s="185"/>
      <c r="I2278" s="185"/>
    </row>
    <row r="2279" spans="2:9" x14ac:dyDescent="0.2">
      <c r="B2279" s="186" t="s">
        <v>165</v>
      </c>
      <c r="C2279" s="187"/>
      <c r="D2279" s="187"/>
      <c r="E2279" s="187"/>
      <c r="F2279" s="187"/>
      <c r="G2279" s="187"/>
      <c r="H2279" s="187"/>
      <c r="I2279" s="187"/>
    </row>
    <row r="2280" spans="2:9" x14ac:dyDescent="0.2">
      <c r="C2280" s="188" t="s">
        <v>166</v>
      </c>
      <c r="D2280" s="188"/>
      <c r="E2280" s="188"/>
      <c r="F2280" s="188"/>
      <c r="G2280" s="188"/>
      <c r="H2280" s="188"/>
      <c r="I2280" s="188"/>
    </row>
    <row r="2281" spans="2:9" x14ac:dyDescent="0.2">
      <c r="C2281" s="189" t="s">
        <v>588</v>
      </c>
      <c r="D2281" s="190"/>
      <c r="E2281" s="190"/>
      <c r="F2281" s="190"/>
      <c r="G2281" s="190"/>
      <c r="H2281" s="190"/>
      <c r="I2281" s="191"/>
    </row>
    <row r="2282" spans="2:9" x14ac:dyDescent="0.2">
      <c r="C2282" s="192"/>
      <c r="D2282" s="193"/>
      <c r="E2282" s="193"/>
      <c r="F2282" s="193"/>
      <c r="G2282" s="193"/>
      <c r="H2282" s="193"/>
      <c r="I2282" s="194"/>
    </row>
    <row r="2283" spans="2:9" x14ac:dyDescent="0.2">
      <c r="C2283" s="192"/>
      <c r="D2283" s="193"/>
      <c r="E2283" s="193"/>
      <c r="F2283" s="193"/>
      <c r="G2283" s="193"/>
      <c r="H2283" s="193"/>
      <c r="I2283" s="194"/>
    </row>
    <row r="2284" spans="2:9" x14ac:dyDescent="0.2">
      <c r="C2284" s="192"/>
      <c r="D2284" s="193"/>
      <c r="E2284" s="193"/>
      <c r="F2284" s="193"/>
      <c r="G2284" s="193"/>
      <c r="H2284" s="193"/>
      <c r="I2284" s="194"/>
    </row>
    <row r="2285" spans="2:9" x14ac:dyDescent="0.2">
      <c r="C2285" s="195"/>
      <c r="D2285" s="196"/>
      <c r="E2285" s="196"/>
      <c r="F2285" s="196"/>
      <c r="G2285" s="196"/>
      <c r="H2285" s="196"/>
      <c r="I2285" s="197"/>
    </row>
    <row r="2287" spans="2:9" x14ac:dyDescent="0.2">
      <c r="C2287" s="188" t="s">
        <v>168</v>
      </c>
      <c r="D2287" s="188"/>
      <c r="E2287" s="188"/>
      <c r="F2287" s="188"/>
      <c r="G2287" s="188"/>
      <c r="H2287" s="188"/>
      <c r="I2287" s="188"/>
    </row>
    <row r="2288" spans="2:9" x14ac:dyDescent="0.2">
      <c r="C2288" s="198" t="s">
        <v>589</v>
      </c>
      <c r="D2288" s="199"/>
      <c r="E2288" s="199"/>
      <c r="F2288" s="199"/>
      <c r="G2288" s="199"/>
      <c r="H2288" s="199"/>
      <c r="I2288" s="200"/>
    </row>
    <row r="2289" spans="3:9" x14ac:dyDescent="0.2">
      <c r="C2289" s="201"/>
      <c r="D2289" s="202"/>
      <c r="E2289" s="202"/>
      <c r="F2289" s="202"/>
      <c r="G2289" s="202"/>
      <c r="H2289" s="202"/>
      <c r="I2289" s="203"/>
    </row>
    <row r="2290" spans="3:9" x14ac:dyDescent="0.2">
      <c r="C2290" s="201"/>
      <c r="D2290" s="202"/>
      <c r="E2290" s="202"/>
      <c r="F2290" s="202"/>
      <c r="G2290" s="202"/>
      <c r="H2290" s="202"/>
      <c r="I2290" s="203"/>
    </row>
    <row r="2291" spans="3:9" x14ac:dyDescent="0.2">
      <c r="C2291" s="201"/>
      <c r="D2291" s="202"/>
      <c r="E2291" s="202"/>
      <c r="F2291" s="202"/>
      <c r="G2291" s="202"/>
      <c r="H2291" s="202"/>
      <c r="I2291" s="203"/>
    </row>
    <row r="2292" spans="3:9" x14ac:dyDescent="0.2">
      <c r="C2292" s="204"/>
      <c r="D2292" s="205"/>
      <c r="E2292" s="205"/>
      <c r="F2292" s="205"/>
      <c r="G2292" s="205"/>
      <c r="H2292" s="205"/>
      <c r="I2292" s="206"/>
    </row>
    <row r="2294" spans="3:9" x14ac:dyDescent="0.2">
      <c r="C2294" s="188" t="s">
        <v>170</v>
      </c>
      <c r="D2294" s="188"/>
      <c r="E2294" s="188"/>
      <c r="F2294" s="188"/>
      <c r="G2294" s="188"/>
      <c r="H2294" s="188"/>
      <c r="I2294" s="188"/>
    </row>
    <row r="2295" spans="3:9" x14ac:dyDescent="0.2">
      <c r="C2295" s="188" t="s">
        <v>171</v>
      </c>
      <c r="D2295" s="188"/>
      <c r="E2295" s="188"/>
      <c r="F2295" s="188"/>
      <c r="G2295" s="188"/>
      <c r="H2295" s="188"/>
      <c r="I2295" s="188"/>
    </row>
    <row r="2296" spans="3:9" x14ac:dyDescent="0.2">
      <c r="C2296" s="198" t="s">
        <v>590</v>
      </c>
      <c r="D2296" s="199"/>
      <c r="E2296" s="199"/>
      <c r="F2296" s="199"/>
      <c r="G2296" s="199"/>
      <c r="H2296" s="199"/>
      <c r="I2296" s="200"/>
    </row>
    <row r="2297" spans="3:9" x14ac:dyDescent="0.2">
      <c r="C2297" s="201"/>
      <c r="D2297" s="202"/>
      <c r="E2297" s="202"/>
      <c r="F2297" s="202"/>
      <c r="G2297" s="202"/>
      <c r="H2297" s="202"/>
      <c r="I2297" s="203"/>
    </row>
    <row r="2298" spans="3:9" x14ac:dyDescent="0.2">
      <c r="C2298" s="201"/>
      <c r="D2298" s="202"/>
      <c r="E2298" s="202"/>
      <c r="F2298" s="202"/>
      <c r="G2298" s="202"/>
      <c r="H2298" s="202"/>
      <c r="I2298" s="203"/>
    </row>
    <row r="2299" spans="3:9" x14ac:dyDescent="0.2">
      <c r="C2299" s="201"/>
      <c r="D2299" s="202"/>
      <c r="E2299" s="202"/>
      <c r="F2299" s="202"/>
      <c r="G2299" s="202"/>
      <c r="H2299" s="202"/>
      <c r="I2299" s="203"/>
    </row>
    <row r="2300" spans="3:9" x14ac:dyDescent="0.2">
      <c r="C2300" s="204"/>
      <c r="D2300" s="205"/>
      <c r="E2300" s="205"/>
      <c r="F2300" s="205"/>
      <c r="G2300" s="205"/>
      <c r="H2300" s="205"/>
      <c r="I2300" s="206"/>
    </row>
    <row r="2302" spans="3:9" x14ac:dyDescent="0.2">
      <c r="C2302" s="188" t="s">
        <v>172</v>
      </c>
      <c r="D2302" s="188"/>
      <c r="E2302" s="188"/>
      <c r="F2302" s="188"/>
      <c r="G2302" s="188"/>
      <c r="H2302" s="188"/>
      <c r="I2302" s="188"/>
    </row>
    <row r="2303" spans="3:9" x14ac:dyDescent="0.2">
      <c r="C2303" s="198" t="s">
        <v>591</v>
      </c>
      <c r="D2303" s="317"/>
      <c r="E2303" s="317"/>
      <c r="F2303" s="317"/>
      <c r="G2303" s="317"/>
      <c r="H2303" s="317"/>
      <c r="I2303" s="318"/>
    </row>
    <row r="2304" spans="3:9" x14ac:dyDescent="0.2">
      <c r="C2304" s="319"/>
      <c r="D2304" s="320"/>
      <c r="E2304" s="320"/>
      <c r="F2304" s="320"/>
      <c r="G2304" s="320"/>
      <c r="H2304" s="320"/>
      <c r="I2304" s="321"/>
    </row>
    <row r="2305" spans="2:9" x14ac:dyDescent="0.2">
      <c r="C2305" s="319"/>
      <c r="D2305" s="320"/>
      <c r="E2305" s="320"/>
      <c r="F2305" s="320"/>
      <c r="G2305" s="320"/>
      <c r="H2305" s="320"/>
      <c r="I2305" s="321"/>
    </row>
    <row r="2306" spans="2:9" x14ac:dyDescent="0.2">
      <c r="C2306" s="319"/>
      <c r="D2306" s="320"/>
      <c r="E2306" s="320"/>
      <c r="F2306" s="320"/>
      <c r="G2306" s="320"/>
      <c r="H2306" s="320"/>
      <c r="I2306" s="321"/>
    </row>
    <row r="2307" spans="2:9" x14ac:dyDescent="0.2">
      <c r="C2307" s="322"/>
      <c r="D2307" s="323"/>
      <c r="E2307" s="323"/>
      <c r="F2307" s="323"/>
      <c r="G2307" s="323"/>
      <c r="H2307" s="323"/>
      <c r="I2307" s="324"/>
    </row>
    <row r="2308" spans="2:9" x14ac:dyDescent="0.2">
      <c r="C2308" s="113"/>
      <c r="D2308" s="113"/>
      <c r="E2308" s="113"/>
      <c r="F2308" s="113"/>
      <c r="G2308" s="113"/>
      <c r="H2308" s="113"/>
      <c r="I2308" s="113"/>
    </row>
    <row r="2309" spans="2:9" x14ac:dyDescent="0.2">
      <c r="C2309" s="188" t="s">
        <v>173</v>
      </c>
      <c r="D2309" s="188"/>
      <c r="E2309" s="188"/>
      <c r="F2309" s="188"/>
      <c r="G2309" s="188"/>
      <c r="H2309" s="188"/>
      <c r="I2309" s="188"/>
    </row>
    <row r="2310" spans="2:9" x14ac:dyDescent="0.2">
      <c r="C2310" s="183" t="s">
        <v>592</v>
      </c>
      <c r="D2310" s="183"/>
      <c r="E2310" s="183"/>
      <c r="F2310" s="183"/>
      <c r="G2310" s="183"/>
      <c r="H2310" s="183"/>
      <c r="I2310" s="183"/>
    </row>
    <row r="2311" spans="2:9" x14ac:dyDescent="0.2">
      <c r="C2311" s="183"/>
      <c r="D2311" s="183"/>
      <c r="E2311" s="183"/>
      <c r="F2311" s="183"/>
      <c r="G2311" s="183"/>
      <c r="H2311" s="183"/>
      <c r="I2311" s="183"/>
    </row>
    <row r="2312" spans="2:9" x14ac:dyDescent="0.2">
      <c r="C2312" s="183"/>
      <c r="D2312" s="183"/>
      <c r="E2312" s="183"/>
      <c r="F2312" s="183"/>
      <c r="G2312" s="183"/>
      <c r="H2312" s="183"/>
      <c r="I2312" s="183"/>
    </row>
    <row r="2313" spans="2:9" x14ac:dyDescent="0.2">
      <c r="C2313" s="183"/>
      <c r="D2313" s="183"/>
      <c r="E2313" s="183"/>
      <c r="F2313" s="183"/>
      <c r="G2313" s="183"/>
      <c r="H2313" s="183"/>
      <c r="I2313" s="183"/>
    </row>
    <row r="2314" spans="2:9" x14ac:dyDescent="0.2">
      <c r="C2314" s="183"/>
      <c r="D2314" s="183"/>
      <c r="E2314" s="183"/>
      <c r="F2314" s="183"/>
      <c r="G2314" s="183"/>
      <c r="H2314" s="183"/>
      <c r="I2314" s="183"/>
    </row>
    <row r="2316" spans="2:9" x14ac:dyDescent="0.2">
      <c r="B2316" s="268" t="s">
        <v>0</v>
      </c>
      <c r="C2316" s="268"/>
      <c r="D2316" s="268"/>
      <c r="E2316" s="269" t="s">
        <v>276</v>
      </c>
      <c r="F2316" s="270"/>
      <c r="G2316" s="270"/>
      <c r="H2316" s="270"/>
      <c r="I2316" s="271"/>
    </row>
    <row r="2317" spans="2:9" x14ac:dyDescent="0.2">
      <c r="B2317" s="268" t="s">
        <v>1</v>
      </c>
      <c r="C2317" s="268"/>
      <c r="D2317" s="268"/>
      <c r="E2317" s="272" t="s">
        <v>217</v>
      </c>
      <c r="F2317" s="272"/>
      <c r="G2317" s="272"/>
      <c r="H2317" s="272"/>
      <c r="I2317" s="272"/>
    </row>
    <row r="2318" spans="2:9" ht="25.5" x14ac:dyDescent="0.2">
      <c r="B2318" s="275"/>
      <c r="C2318" s="275"/>
      <c r="D2318" s="275"/>
      <c r="E2318" s="88" t="s">
        <v>2</v>
      </c>
      <c r="F2318" s="88" t="s">
        <v>2</v>
      </c>
      <c r="G2318" s="88" t="s">
        <v>2</v>
      </c>
      <c r="H2318" s="88" t="s">
        <v>2</v>
      </c>
      <c r="I2318" s="88" t="s">
        <v>2</v>
      </c>
    </row>
    <row r="2319" spans="2:9" ht="15" x14ac:dyDescent="0.2">
      <c r="B2319" s="275"/>
      <c r="C2319" s="275"/>
      <c r="D2319" s="275"/>
      <c r="E2319" s="88" t="s">
        <v>516</v>
      </c>
      <c r="F2319" s="88" t="s">
        <v>517</v>
      </c>
      <c r="G2319" s="88" t="s">
        <v>3</v>
      </c>
      <c r="H2319" s="88" t="s">
        <v>518</v>
      </c>
      <c r="I2319" s="88" t="s">
        <v>4</v>
      </c>
    </row>
    <row r="2320" spans="2:9" ht="25.5" x14ac:dyDescent="0.2">
      <c r="B2320" s="275"/>
      <c r="C2320" s="275"/>
      <c r="D2320" s="275"/>
      <c r="E2320" s="88" t="s">
        <v>5</v>
      </c>
      <c r="F2320" s="88" t="s">
        <v>6</v>
      </c>
      <c r="G2320" s="88" t="s">
        <v>7</v>
      </c>
      <c r="H2320" s="88" t="s">
        <v>8</v>
      </c>
      <c r="I2320" s="88" t="s">
        <v>9</v>
      </c>
    </row>
    <row r="2321" spans="2:9" x14ac:dyDescent="0.2">
      <c r="B2321" s="276" t="s">
        <v>10</v>
      </c>
      <c r="C2321" s="276"/>
      <c r="D2321" s="276"/>
      <c r="E2321" s="89">
        <v>43402</v>
      </c>
      <c r="F2321" s="89">
        <v>43493</v>
      </c>
      <c r="G2321" s="89">
        <v>43584</v>
      </c>
      <c r="H2321" s="89">
        <v>43675</v>
      </c>
      <c r="I2321" s="89">
        <v>43675</v>
      </c>
    </row>
    <row r="2322" spans="2:9" x14ac:dyDescent="0.2">
      <c r="B2322" s="184" t="s">
        <v>11</v>
      </c>
      <c r="C2322" s="185"/>
      <c r="D2322" s="185"/>
      <c r="E2322" s="185"/>
      <c r="F2322" s="185"/>
      <c r="G2322" s="185"/>
      <c r="H2322" s="185"/>
      <c r="I2322" s="185"/>
    </row>
    <row r="2323" spans="2:9" x14ac:dyDescent="0.2">
      <c r="B2323" s="232" t="s">
        <v>12</v>
      </c>
      <c r="C2323" s="232"/>
      <c r="D2323" s="232"/>
      <c r="E2323" s="232"/>
      <c r="F2323" s="232"/>
      <c r="G2323" s="232"/>
      <c r="H2323" s="232"/>
      <c r="I2323" s="232"/>
    </row>
    <row r="2324" spans="2:9" x14ac:dyDescent="0.2">
      <c r="B2324" s="1"/>
      <c r="C2324" s="277" t="s">
        <v>13</v>
      </c>
      <c r="D2324" s="277"/>
      <c r="E2324" s="90">
        <v>566</v>
      </c>
      <c r="F2324" s="90">
        <v>1103</v>
      </c>
      <c r="G2324" s="90">
        <v>733</v>
      </c>
      <c r="H2324" s="90">
        <v>959</v>
      </c>
      <c r="I2324" s="90">
        <v>3361</v>
      </c>
    </row>
    <row r="2325" spans="2:9" x14ac:dyDescent="0.2">
      <c r="B2325" s="1"/>
      <c r="C2325" s="277" t="s">
        <v>14</v>
      </c>
      <c r="D2325" s="277"/>
      <c r="E2325" s="90">
        <v>17</v>
      </c>
      <c r="F2325" s="90">
        <v>3</v>
      </c>
      <c r="G2325" s="90"/>
      <c r="H2325" s="90">
        <v>1</v>
      </c>
      <c r="I2325" s="90">
        <v>21</v>
      </c>
    </row>
    <row r="2326" spans="2:9" x14ac:dyDescent="0.2">
      <c r="B2326" s="1"/>
      <c r="C2326" s="255" t="s">
        <v>15</v>
      </c>
      <c r="D2326" s="255"/>
      <c r="E2326" s="90"/>
      <c r="F2326" s="90">
        <v>15</v>
      </c>
      <c r="G2326" s="90">
        <v>16</v>
      </c>
      <c r="H2326" s="90">
        <v>12</v>
      </c>
      <c r="I2326" s="90">
        <v>17</v>
      </c>
    </row>
    <row r="2327" spans="2:9" x14ac:dyDescent="0.2">
      <c r="B2327" s="1"/>
      <c r="C2327" s="251" t="s">
        <v>16</v>
      </c>
      <c r="D2327" s="252"/>
      <c r="E2327" s="90"/>
      <c r="F2327" s="90"/>
      <c r="G2327" s="90"/>
      <c r="H2327" s="90"/>
      <c r="I2327" s="90"/>
    </row>
    <row r="2328" spans="2:9" x14ac:dyDescent="0.2">
      <c r="B2328" s="1"/>
      <c r="C2328" s="253" t="s">
        <v>17</v>
      </c>
      <c r="D2328" s="254"/>
      <c r="E2328" s="90">
        <v>17</v>
      </c>
      <c r="F2328" s="90">
        <v>18</v>
      </c>
      <c r="G2328" s="90">
        <v>16</v>
      </c>
      <c r="H2328" s="90">
        <v>13</v>
      </c>
      <c r="I2328" s="90">
        <v>21</v>
      </c>
    </row>
    <row r="2329" spans="2:9" x14ac:dyDescent="0.2">
      <c r="B2329" s="1"/>
      <c r="C2329" s="253" t="s">
        <v>18</v>
      </c>
      <c r="D2329" s="254"/>
      <c r="E2329" s="95"/>
      <c r="F2329" s="95"/>
      <c r="G2329" s="95"/>
      <c r="H2329" s="95"/>
      <c r="I2329" s="95"/>
    </row>
    <row r="2330" spans="2:9" x14ac:dyDescent="0.2">
      <c r="B2330" s="232" t="s">
        <v>519</v>
      </c>
      <c r="C2330" s="232"/>
      <c r="D2330" s="232"/>
      <c r="E2330" s="232"/>
      <c r="F2330" s="232"/>
      <c r="G2330" s="232"/>
      <c r="H2330" s="232"/>
      <c r="I2330" s="232"/>
    </row>
    <row r="2331" spans="2:9" x14ac:dyDescent="0.2">
      <c r="B2331" s="8"/>
      <c r="C2331" s="214" t="s">
        <v>19</v>
      </c>
      <c r="D2331" s="214"/>
      <c r="E2331" s="90"/>
      <c r="F2331" s="90"/>
      <c r="G2331" s="95"/>
      <c r="H2331" s="90"/>
      <c r="I2331" s="90"/>
    </row>
    <row r="2332" spans="2:9" x14ac:dyDescent="0.2">
      <c r="B2332" s="8"/>
      <c r="C2332" s="214" t="s">
        <v>20</v>
      </c>
      <c r="D2332" s="214"/>
      <c r="E2332" s="90"/>
      <c r="F2332" s="90"/>
      <c r="G2332" s="95"/>
      <c r="H2332" s="90"/>
      <c r="I2332" s="90"/>
    </row>
    <row r="2333" spans="2:9" x14ac:dyDescent="0.2">
      <c r="B2333" s="8"/>
      <c r="C2333" s="214" t="s">
        <v>21</v>
      </c>
      <c r="D2333" s="214"/>
      <c r="E2333" s="90"/>
      <c r="F2333" s="90"/>
      <c r="G2333" s="95"/>
      <c r="H2333" s="90"/>
      <c r="I2333" s="90"/>
    </row>
    <row r="2334" spans="2:9" x14ac:dyDescent="0.2">
      <c r="B2334" s="8"/>
      <c r="C2334" s="214" t="s">
        <v>22</v>
      </c>
      <c r="D2334" s="214"/>
      <c r="E2334" s="90">
        <v>17</v>
      </c>
      <c r="F2334" s="90">
        <v>15</v>
      </c>
      <c r="G2334" s="90">
        <v>13</v>
      </c>
      <c r="H2334" s="90">
        <v>11</v>
      </c>
      <c r="I2334" s="90">
        <v>18</v>
      </c>
    </row>
    <row r="2335" spans="2:9" x14ac:dyDescent="0.2">
      <c r="B2335" s="8"/>
      <c r="C2335" s="214" t="s">
        <v>23</v>
      </c>
      <c r="D2335" s="214"/>
      <c r="E2335" s="90"/>
      <c r="F2335" s="90"/>
      <c r="G2335" s="90"/>
      <c r="H2335" s="90"/>
      <c r="I2335" s="90"/>
    </row>
    <row r="2336" spans="2:9" x14ac:dyDescent="0.2">
      <c r="B2336" s="8"/>
      <c r="C2336" s="214" t="s">
        <v>24</v>
      </c>
      <c r="D2336" s="214"/>
      <c r="E2336" s="90"/>
      <c r="F2336" s="90">
        <v>3</v>
      </c>
      <c r="G2336" s="90">
        <v>3</v>
      </c>
      <c r="H2336" s="90">
        <v>2</v>
      </c>
      <c r="I2336" s="90">
        <v>3</v>
      </c>
    </row>
    <row r="2337" spans="2:9" x14ac:dyDescent="0.2">
      <c r="B2337" s="232" t="s">
        <v>520</v>
      </c>
      <c r="C2337" s="232"/>
      <c r="D2337" s="232"/>
      <c r="E2337" s="232"/>
      <c r="F2337" s="232"/>
      <c r="G2337" s="232"/>
      <c r="H2337" s="232"/>
      <c r="I2337" s="232"/>
    </row>
    <row r="2338" spans="2:9" x14ac:dyDescent="0.2">
      <c r="B2338" s="8"/>
      <c r="C2338" s="214" t="s">
        <v>180</v>
      </c>
      <c r="D2338" s="214"/>
      <c r="E2338" s="90"/>
      <c r="F2338" s="90"/>
      <c r="G2338" s="95"/>
      <c r="H2338" s="90"/>
      <c r="I2338" s="90"/>
    </row>
    <row r="2339" spans="2:9" x14ac:dyDescent="0.2">
      <c r="B2339" s="8"/>
      <c r="C2339" s="214" t="s">
        <v>26</v>
      </c>
      <c r="D2339" s="214"/>
      <c r="E2339" s="90"/>
      <c r="F2339" s="90"/>
      <c r="G2339" s="95"/>
      <c r="H2339" s="90"/>
      <c r="I2339" s="90"/>
    </row>
    <row r="2340" spans="2:9" x14ac:dyDescent="0.2">
      <c r="B2340" s="8"/>
      <c r="C2340" s="214" t="s">
        <v>181</v>
      </c>
      <c r="D2340" s="214"/>
      <c r="E2340" s="90"/>
      <c r="F2340" s="90"/>
      <c r="G2340" s="95"/>
      <c r="H2340" s="90"/>
      <c r="I2340" s="90"/>
    </row>
    <row r="2341" spans="2:9" x14ac:dyDescent="0.2">
      <c r="B2341" s="8"/>
      <c r="C2341" s="214" t="s">
        <v>28</v>
      </c>
      <c r="D2341" s="214"/>
      <c r="E2341" s="90"/>
      <c r="F2341" s="90"/>
      <c r="G2341" s="95"/>
      <c r="H2341" s="90"/>
      <c r="I2341" s="90"/>
    </row>
    <row r="2342" spans="2:9" x14ac:dyDescent="0.2">
      <c r="B2342" s="91"/>
      <c r="C2342" s="224" t="s">
        <v>29</v>
      </c>
      <c r="D2342" s="224"/>
      <c r="E2342" s="90">
        <v>8</v>
      </c>
      <c r="F2342" s="90">
        <v>8</v>
      </c>
      <c r="G2342" s="90">
        <v>7</v>
      </c>
      <c r="H2342" s="90">
        <v>6</v>
      </c>
      <c r="I2342" s="90">
        <v>11</v>
      </c>
    </row>
    <row r="2343" spans="2:9" x14ac:dyDescent="0.2">
      <c r="B2343" s="8"/>
      <c r="C2343" s="214" t="s">
        <v>30</v>
      </c>
      <c r="D2343" s="214"/>
      <c r="E2343" s="90"/>
      <c r="F2343" s="90"/>
      <c r="G2343" s="90"/>
      <c r="H2343" s="90"/>
      <c r="I2343" s="90"/>
    </row>
    <row r="2344" spans="2:9" x14ac:dyDescent="0.2">
      <c r="B2344" s="8"/>
      <c r="C2344" s="214" t="s">
        <v>31</v>
      </c>
      <c r="D2344" s="214"/>
      <c r="E2344" s="90"/>
      <c r="F2344" s="90"/>
      <c r="G2344" s="90"/>
      <c r="H2344" s="90"/>
      <c r="I2344" s="90"/>
    </row>
    <row r="2345" spans="2:9" x14ac:dyDescent="0.2">
      <c r="B2345" s="8"/>
      <c r="C2345" s="214" t="s">
        <v>23</v>
      </c>
      <c r="D2345" s="214"/>
      <c r="E2345" s="90"/>
      <c r="F2345" s="90"/>
      <c r="G2345" s="90"/>
      <c r="H2345" s="90"/>
      <c r="I2345" s="90"/>
    </row>
    <row r="2346" spans="2:9" x14ac:dyDescent="0.2">
      <c r="B2346" s="8"/>
      <c r="C2346" s="214" t="s">
        <v>32</v>
      </c>
      <c r="D2346" s="214"/>
      <c r="E2346" s="90">
        <v>6</v>
      </c>
      <c r="F2346" s="90">
        <v>10</v>
      </c>
      <c r="G2346" s="90">
        <v>9</v>
      </c>
      <c r="H2346" s="90">
        <v>7</v>
      </c>
      <c r="I2346" s="90">
        <v>10</v>
      </c>
    </row>
    <row r="2347" spans="2:9" x14ac:dyDescent="0.2">
      <c r="B2347" s="232" t="s">
        <v>521</v>
      </c>
      <c r="C2347" s="232"/>
      <c r="D2347" s="232"/>
      <c r="E2347" s="232"/>
      <c r="F2347" s="232"/>
      <c r="G2347" s="232"/>
      <c r="H2347" s="232"/>
      <c r="I2347" s="232"/>
    </row>
    <row r="2348" spans="2:9" x14ac:dyDescent="0.2">
      <c r="B2348" s="92"/>
      <c r="C2348" s="249" t="s">
        <v>34</v>
      </c>
      <c r="D2348" s="250"/>
      <c r="E2348" s="93"/>
      <c r="F2348" s="93"/>
      <c r="G2348" s="94"/>
      <c r="H2348" s="93"/>
      <c r="I2348" s="93"/>
    </row>
    <row r="2349" spans="2:9" x14ac:dyDescent="0.2">
      <c r="B2349" s="8"/>
      <c r="C2349" s="214" t="s">
        <v>35</v>
      </c>
      <c r="D2349" s="214"/>
      <c r="E2349" s="90"/>
      <c r="F2349" s="90"/>
      <c r="G2349" s="95"/>
      <c r="H2349" s="90"/>
      <c r="I2349" s="90"/>
    </row>
    <row r="2350" spans="2:9" x14ac:dyDescent="0.2">
      <c r="B2350" s="8"/>
      <c r="C2350" s="214" t="s">
        <v>36</v>
      </c>
      <c r="D2350" s="214"/>
      <c r="E2350" s="90"/>
      <c r="F2350" s="90"/>
      <c r="G2350" s="90"/>
      <c r="H2350" s="90"/>
      <c r="I2350" s="90"/>
    </row>
    <row r="2351" spans="2:9" x14ac:dyDescent="0.2">
      <c r="B2351" s="8"/>
      <c r="C2351" s="214" t="s">
        <v>37</v>
      </c>
      <c r="D2351" s="214"/>
      <c r="E2351" s="90">
        <v>2</v>
      </c>
      <c r="F2351" s="90">
        <v>2</v>
      </c>
      <c r="G2351" s="90">
        <v>2</v>
      </c>
      <c r="H2351" s="90">
        <v>2</v>
      </c>
      <c r="I2351" s="90">
        <v>2</v>
      </c>
    </row>
    <row r="2352" spans="2:9" x14ac:dyDescent="0.2">
      <c r="B2352" s="8"/>
      <c r="C2352" s="214" t="s">
        <v>38</v>
      </c>
      <c r="D2352" s="214"/>
      <c r="E2352" s="90"/>
      <c r="F2352" s="90"/>
      <c r="G2352" s="90"/>
      <c r="H2352" s="90"/>
      <c r="I2352" s="90"/>
    </row>
    <row r="2353" spans="2:9" x14ac:dyDescent="0.2">
      <c r="B2353" s="8"/>
      <c r="C2353" s="214" t="s">
        <v>39</v>
      </c>
      <c r="D2353" s="214"/>
      <c r="E2353" s="90"/>
      <c r="F2353" s="90"/>
      <c r="G2353" s="90"/>
      <c r="H2353" s="90"/>
      <c r="I2353" s="90"/>
    </row>
    <row r="2354" spans="2:9" x14ac:dyDescent="0.2">
      <c r="B2354" s="8"/>
      <c r="C2354" s="214" t="s">
        <v>40</v>
      </c>
      <c r="D2354" s="214"/>
      <c r="E2354" s="90"/>
      <c r="F2354" s="90"/>
      <c r="G2354" s="90"/>
      <c r="H2354" s="90"/>
      <c r="I2354" s="90"/>
    </row>
    <row r="2355" spans="2:9" x14ac:dyDescent="0.2">
      <c r="B2355" s="8"/>
      <c r="C2355" s="214" t="s">
        <v>23</v>
      </c>
      <c r="D2355" s="214"/>
      <c r="E2355" s="90"/>
      <c r="F2355" s="90"/>
      <c r="G2355" s="90"/>
      <c r="H2355" s="90"/>
      <c r="I2355" s="90"/>
    </row>
    <row r="2356" spans="2:9" x14ac:dyDescent="0.2">
      <c r="B2356" s="8"/>
      <c r="C2356" s="214" t="s">
        <v>41</v>
      </c>
      <c r="D2356" s="214"/>
      <c r="E2356" s="90"/>
      <c r="F2356" s="90"/>
      <c r="G2356" s="90"/>
      <c r="H2356" s="90"/>
      <c r="I2356" s="90"/>
    </row>
    <row r="2357" spans="2:9" x14ac:dyDescent="0.2">
      <c r="B2357" s="92"/>
      <c r="C2357" s="249" t="s">
        <v>42</v>
      </c>
      <c r="D2357" s="250"/>
      <c r="E2357" s="93"/>
      <c r="F2357" s="93"/>
      <c r="G2357" s="93"/>
      <c r="H2357" s="93"/>
      <c r="I2357" s="90"/>
    </row>
    <row r="2358" spans="2:9" x14ac:dyDescent="0.2">
      <c r="B2358" s="8"/>
      <c r="C2358" s="214" t="s">
        <v>182</v>
      </c>
      <c r="D2358" s="214"/>
      <c r="E2358" s="90"/>
      <c r="F2358" s="90"/>
      <c r="G2358" s="90"/>
      <c r="H2358" s="90"/>
      <c r="I2358" s="90"/>
    </row>
    <row r="2359" spans="2:9" x14ac:dyDescent="0.2">
      <c r="B2359" s="8"/>
      <c r="C2359" s="214" t="s">
        <v>44</v>
      </c>
      <c r="D2359" s="214"/>
      <c r="E2359" s="90"/>
      <c r="F2359" s="90"/>
      <c r="G2359" s="90"/>
      <c r="H2359" s="90"/>
      <c r="I2359" s="90"/>
    </row>
    <row r="2360" spans="2:9" x14ac:dyDescent="0.2">
      <c r="B2360" s="8"/>
      <c r="C2360" s="214" t="s">
        <v>45</v>
      </c>
      <c r="D2360" s="214"/>
      <c r="E2360" s="90"/>
      <c r="F2360" s="90"/>
      <c r="G2360" s="90"/>
      <c r="H2360" s="90"/>
      <c r="I2360" s="90"/>
    </row>
    <row r="2361" spans="2:9" x14ac:dyDescent="0.2">
      <c r="B2361" s="8"/>
      <c r="C2361" s="214" t="s">
        <v>46</v>
      </c>
      <c r="D2361" s="214"/>
      <c r="E2361" s="90"/>
      <c r="F2361" s="90"/>
      <c r="G2361" s="90"/>
      <c r="H2361" s="90"/>
      <c r="I2361" s="90"/>
    </row>
    <row r="2362" spans="2:9" x14ac:dyDescent="0.2">
      <c r="B2362" s="8"/>
      <c r="C2362" s="214" t="s">
        <v>47</v>
      </c>
      <c r="D2362" s="214"/>
      <c r="E2362" s="90">
        <v>1</v>
      </c>
      <c r="F2362" s="90">
        <v>1</v>
      </c>
      <c r="G2362" s="90">
        <v>1</v>
      </c>
      <c r="H2362" s="90"/>
      <c r="I2362" s="90">
        <v>1</v>
      </c>
    </row>
    <row r="2363" spans="2:9" x14ac:dyDescent="0.2">
      <c r="B2363" s="8"/>
      <c r="C2363" s="214" t="s">
        <v>48</v>
      </c>
      <c r="D2363" s="214"/>
      <c r="E2363" s="90">
        <v>2</v>
      </c>
      <c r="F2363" s="90">
        <v>3</v>
      </c>
      <c r="G2363" s="90">
        <v>2</v>
      </c>
      <c r="H2363" s="90">
        <v>3</v>
      </c>
      <c r="I2363" s="90">
        <v>3</v>
      </c>
    </row>
    <row r="2364" spans="2:9" x14ac:dyDescent="0.2">
      <c r="B2364" s="8"/>
      <c r="C2364" s="214" t="s">
        <v>49</v>
      </c>
      <c r="D2364" s="214"/>
      <c r="E2364" s="90"/>
      <c r="F2364" s="90"/>
      <c r="G2364" s="90"/>
      <c r="H2364" s="90"/>
      <c r="I2364" s="90"/>
    </row>
    <row r="2365" spans="2:9" x14ac:dyDescent="0.2">
      <c r="B2365" s="8"/>
      <c r="C2365" s="214" t="s">
        <v>50</v>
      </c>
      <c r="D2365" s="214"/>
      <c r="E2365" s="90"/>
      <c r="F2365" s="90"/>
      <c r="G2365" s="90"/>
      <c r="H2365" s="90"/>
      <c r="I2365" s="90"/>
    </row>
    <row r="2366" spans="2:9" x14ac:dyDescent="0.2">
      <c r="B2366" s="8"/>
      <c r="C2366" s="214" t="s">
        <v>51</v>
      </c>
      <c r="D2366" s="214"/>
      <c r="E2366" s="90"/>
      <c r="F2366" s="90"/>
      <c r="G2366" s="90"/>
      <c r="H2366" s="90"/>
      <c r="I2366" s="90"/>
    </row>
    <row r="2367" spans="2:9" x14ac:dyDescent="0.2">
      <c r="B2367" s="8"/>
      <c r="C2367" s="214" t="s">
        <v>52</v>
      </c>
      <c r="D2367" s="214"/>
      <c r="E2367" s="90"/>
      <c r="F2367" s="90"/>
      <c r="G2367" s="90"/>
      <c r="H2367" s="90"/>
      <c r="I2367" s="90"/>
    </row>
    <row r="2368" spans="2:9" x14ac:dyDescent="0.2">
      <c r="B2368" s="8"/>
      <c r="C2368" s="214" t="s">
        <v>53</v>
      </c>
      <c r="D2368" s="214"/>
      <c r="E2368" s="90"/>
      <c r="F2368" s="90"/>
      <c r="G2368" s="90"/>
      <c r="H2368" s="90"/>
      <c r="I2368" s="90"/>
    </row>
    <row r="2369" spans="2:9" x14ac:dyDescent="0.2">
      <c r="B2369" s="8"/>
      <c r="C2369" s="214" t="s">
        <v>54</v>
      </c>
      <c r="D2369" s="214"/>
      <c r="E2369" s="90"/>
      <c r="F2369" s="90">
        <v>7</v>
      </c>
      <c r="G2369" s="90">
        <v>6</v>
      </c>
      <c r="H2369" s="90">
        <v>4</v>
      </c>
      <c r="I2369" s="90">
        <v>7</v>
      </c>
    </row>
    <row r="2370" spans="2:9" x14ac:dyDescent="0.2">
      <c r="B2370" s="8"/>
      <c r="C2370" s="214" t="s">
        <v>56</v>
      </c>
      <c r="D2370" s="214"/>
      <c r="E2370" s="90"/>
      <c r="F2370" s="90"/>
      <c r="G2370" s="90"/>
      <c r="H2370" s="90"/>
      <c r="I2370" s="90"/>
    </row>
    <row r="2371" spans="2:9" x14ac:dyDescent="0.2">
      <c r="B2371" s="8"/>
      <c r="C2371" s="214" t="s">
        <v>57</v>
      </c>
      <c r="D2371" s="214"/>
      <c r="E2371" s="90"/>
      <c r="F2371" s="90"/>
      <c r="G2371" s="90"/>
      <c r="H2371" s="90"/>
      <c r="I2371" s="90"/>
    </row>
    <row r="2372" spans="2:9" x14ac:dyDescent="0.2">
      <c r="B2372" s="8"/>
      <c r="C2372" s="212" t="s">
        <v>41</v>
      </c>
      <c r="D2372" s="213"/>
      <c r="E2372" s="90"/>
      <c r="F2372" s="90">
        <v>5</v>
      </c>
      <c r="G2372" s="90">
        <v>5</v>
      </c>
      <c r="H2372" s="90">
        <v>4</v>
      </c>
      <c r="I2372" s="90">
        <v>5</v>
      </c>
    </row>
    <row r="2373" spans="2:9" x14ac:dyDescent="0.2">
      <c r="B2373" s="232" t="s">
        <v>522</v>
      </c>
      <c r="C2373" s="232"/>
      <c r="D2373" s="232"/>
      <c r="E2373" s="232"/>
      <c r="F2373" s="232"/>
      <c r="G2373" s="232"/>
      <c r="H2373" s="232"/>
      <c r="I2373" s="232"/>
    </row>
    <row r="2374" spans="2:9" x14ac:dyDescent="0.2">
      <c r="B2374" s="8"/>
      <c r="C2374" s="214" t="s">
        <v>58</v>
      </c>
      <c r="D2374" s="214"/>
      <c r="E2374" s="90">
        <v>14</v>
      </c>
      <c r="F2374" s="90">
        <v>17</v>
      </c>
      <c r="G2374" s="90">
        <v>15</v>
      </c>
      <c r="H2374" s="90">
        <v>11</v>
      </c>
      <c r="I2374" s="90">
        <v>17</v>
      </c>
    </row>
    <row r="2375" spans="2:9" x14ac:dyDescent="0.2">
      <c r="B2375" s="8"/>
      <c r="C2375" s="214" t="s">
        <v>59</v>
      </c>
      <c r="D2375" s="214"/>
      <c r="E2375" s="90">
        <v>1</v>
      </c>
      <c r="F2375" s="90">
        <v>1</v>
      </c>
      <c r="G2375" s="90">
        <v>1</v>
      </c>
      <c r="H2375" s="90">
        <v>1</v>
      </c>
      <c r="I2375" s="90">
        <v>1</v>
      </c>
    </row>
    <row r="2376" spans="2:9" x14ac:dyDescent="0.2">
      <c r="B2376" s="8"/>
      <c r="C2376" s="214" t="s">
        <v>60</v>
      </c>
      <c r="D2376" s="214"/>
      <c r="E2376" s="90"/>
      <c r="F2376" s="90"/>
      <c r="G2376" s="95"/>
      <c r="H2376" s="90"/>
      <c r="I2376" s="90"/>
    </row>
    <row r="2377" spans="2:9" x14ac:dyDescent="0.2">
      <c r="B2377" s="8"/>
      <c r="C2377" s="214" t="s">
        <v>61</v>
      </c>
      <c r="D2377" s="214"/>
      <c r="E2377" s="90"/>
      <c r="F2377" s="90"/>
      <c r="G2377" s="95"/>
      <c r="H2377" s="90"/>
      <c r="I2377" s="90"/>
    </row>
    <row r="2378" spans="2:9" x14ac:dyDescent="0.2">
      <c r="B2378" s="8"/>
      <c r="C2378" s="214" t="s">
        <v>23</v>
      </c>
      <c r="D2378" s="214"/>
      <c r="E2378" s="90"/>
      <c r="F2378" s="90"/>
      <c r="G2378" s="95"/>
      <c r="H2378" s="90"/>
      <c r="I2378" s="90"/>
    </row>
    <row r="2379" spans="2:9" x14ac:dyDescent="0.2">
      <c r="B2379" s="8"/>
      <c r="C2379" s="214" t="s">
        <v>41</v>
      </c>
      <c r="D2379" s="214"/>
      <c r="E2379" s="90">
        <v>2</v>
      </c>
      <c r="F2379" s="90"/>
      <c r="G2379" s="95"/>
      <c r="H2379" s="90">
        <v>1</v>
      </c>
      <c r="I2379" s="90">
        <v>3</v>
      </c>
    </row>
    <row r="2380" spans="2:9" x14ac:dyDescent="0.2">
      <c r="B2380" s="232" t="s">
        <v>523</v>
      </c>
      <c r="C2380" s="232"/>
      <c r="D2380" s="232"/>
      <c r="E2380" s="232"/>
      <c r="F2380" s="232"/>
      <c r="G2380" s="232"/>
      <c r="H2380" s="232"/>
      <c r="I2380" s="232"/>
    </row>
    <row r="2381" spans="2:9" x14ac:dyDescent="0.2">
      <c r="B2381" s="8"/>
      <c r="C2381" s="214" t="s">
        <v>58</v>
      </c>
      <c r="D2381" s="214"/>
      <c r="E2381" s="90"/>
      <c r="F2381" s="90">
        <v>15</v>
      </c>
      <c r="G2381" s="90">
        <v>13</v>
      </c>
      <c r="H2381" s="90">
        <v>11</v>
      </c>
      <c r="I2381" s="90">
        <v>18</v>
      </c>
    </row>
    <row r="2382" spans="2:9" x14ac:dyDescent="0.2">
      <c r="B2382" s="8"/>
      <c r="C2382" s="214" t="s">
        <v>59</v>
      </c>
      <c r="D2382" s="214"/>
      <c r="E2382" s="90"/>
      <c r="F2382" s="90">
        <v>1</v>
      </c>
      <c r="G2382" s="90">
        <v>1</v>
      </c>
      <c r="H2382" s="90">
        <v>1</v>
      </c>
      <c r="I2382" s="90">
        <v>1</v>
      </c>
    </row>
    <row r="2383" spans="2:9" x14ac:dyDescent="0.2">
      <c r="B2383" s="8"/>
      <c r="C2383" s="214" t="s">
        <v>60</v>
      </c>
      <c r="D2383" s="214"/>
      <c r="E2383" s="90"/>
      <c r="F2383" s="90"/>
      <c r="G2383" s="90"/>
      <c r="H2383" s="90"/>
      <c r="I2383" s="90"/>
    </row>
    <row r="2384" spans="2:9" x14ac:dyDescent="0.2">
      <c r="B2384" s="8"/>
      <c r="C2384" s="214" t="s">
        <v>63</v>
      </c>
      <c r="D2384" s="214"/>
      <c r="E2384" s="90"/>
      <c r="F2384" s="90"/>
      <c r="G2384" s="90"/>
      <c r="H2384" s="90"/>
      <c r="I2384" s="90"/>
    </row>
    <row r="2385" spans="2:9" x14ac:dyDescent="0.2">
      <c r="B2385" s="8"/>
      <c r="C2385" s="214" t="s">
        <v>23</v>
      </c>
      <c r="D2385" s="214"/>
      <c r="E2385" s="90"/>
      <c r="F2385" s="90"/>
      <c r="G2385" s="90"/>
      <c r="H2385" s="90"/>
      <c r="I2385" s="90"/>
    </row>
    <row r="2386" spans="2:9" x14ac:dyDescent="0.2">
      <c r="B2386" s="8"/>
      <c r="C2386" s="214" t="s">
        <v>41</v>
      </c>
      <c r="D2386" s="214"/>
      <c r="E2386" s="90"/>
      <c r="F2386" s="90">
        <v>2</v>
      </c>
      <c r="G2386" s="90">
        <v>2</v>
      </c>
      <c r="H2386" s="90">
        <v>1</v>
      </c>
      <c r="I2386" s="90">
        <v>2</v>
      </c>
    </row>
    <row r="2387" spans="2:9" x14ac:dyDescent="0.2">
      <c r="B2387" s="248" t="s">
        <v>524</v>
      </c>
      <c r="C2387" s="248"/>
      <c r="D2387" s="248"/>
      <c r="E2387" s="248"/>
      <c r="F2387" s="248"/>
      <c r="G2387" s="248"/>
      <c r="H2387" s="248"/>
      <c r="I2387" s="248"/>
    </row>
    <row r="2388" spans="2:9" x14ac:dyDescent="0.2">
      <c r="B2388" s="8"/>
      <c r="C2388" s="214" t="s">
        <v>64</v>
      </c>
      <c r="D2388" s="214"/>
      <c r="E2388" s="90"/>
      <c r="F2388" s="90"/>
      <c r="G2388" s="95"/>
      <c r="H2388" s="90"/>
      <c r="I2388" s="90"/>
    </row>
    <row r="2389" spans="2:9" x14ac:dyDescent="0.2">
      <c r="B2389" s="8"/>
      <c r="C2389" s="214" t="s">
        <v>65</v>
      </c>
      <c r="D2389" s="214"/>
      <c r="E2389" s="90">
        <v>12</v>
      </c>
      <c r="F2389" s="90">
        <v>13</v>
      </c>
      <c r="G2389" s="90">
        <v>12</v>
      </c>
      <c r="H2389" s="90">
        <v>11</v>
      </c>
      <c r="I2389" s="90">
        <v>16</v>
      </c>
    </row>
    <row r="2390" spans="2:9" x14ac:dyDescent="0.2">
      <c r="B2390" s="8"/>
      <c r="C2390" s="214" t="s">
        <v>66</v>
      </c>
      <c r="D2390" s="214"/>
      <c r="E2390" s="90"/>
      <c r="F2390" s="90"/>
      <c r="G2390" s="90"/>
      <c r="H2390" s="90"/>
      <c r="I2390" s="90"/>
    </row>
    <row r="2391" spans="2:9" x14ac:dyDescent="0.2">
      <c r="B2391" s="8"/>
      <c r="C2391" s="214" t="s">
        <v>67</v>
      </c>
      <c r="D2391" s="214"/>
      <c r="E2391" s="90"/>
      <c r="F2391" s="90"/>
      <c r="G2391" s="90"/>
      <c r="H2391" s="90"/>
      <c r="I2391" s="90"/>
    </row>
    <row r="2392" spans="2:9" x14ac:dyDescent="0.2">
      <c r="B2392" s="8"/>
      <c r="C2392" s="214" t="s">
        <v>68</v>
      </c>
      <c r="D2392" s="214"/>
      <c r="E2392" s="90"/>
      <c r="F2392" s="90"/>
      <c r="G2392" s="90"/>
      <c r="H2392" s="90"/>
      <c r="I2392" s="90"/>
    </row>
    <row r="2393" spans="2:9" x14ac:dyDescent="0.2">
      <c r="B2393" s="8"/>
      <c r="C2393" s="214" t="s">
        <v>69</v>
      </c>
      <c r="D2393" s="214"/>
      <c r="E2393" s="90"/>
      <c r="F2393" s="90"/>
      <c r="G2393" s="90"/>
      <c r="H2393" s="90"/>
      <c r="I2393" s="90"/>
    </row>
    <row r="2394" spans="2:9" x14ac:dyDescent="0.2">
      <c r="B2394" s="8"/>
      <c r="C2394" s="214" t="s">
        <v>23</v>
      </c>
      <c r="D2394" s="214"/>
      <c r="E2394" s="90"/>
      <c r="F2394" s="90"/>
      <c r="G2394" s="90"/>
      <c r="H2394" s="90"/>
      <c r="I2394" s="90"/>
    </row>
    <row r="2395" spans="2:9" x14ac:dyDescent="0.2">
      <c r="B2395" s="91"/>
      <c r="C2395" s="224" t="s">
        <v>70</v>
      </c>
      <c r="D2395" s="224"/>
      <c r="E2395" s="90"/>
      <c r="F2395" s="90"/>
      <c r="G2395" s="90"/>
      <c r="H2395" s="90"/>
      <c r="I2395" s="90"/>
    </row>
    <row r="2396" spans="2:9" x14ac:dyDescent="0.2">
      <c r="B2396" s="8"/>
      <c r="C2396" s="214" t="s">
        <v>41</v>
      </c>
      <c r="D2396" s="214"/>
      <c r="E2396" s="90">
        <v>5</v>
      </c>
      <c r="F2396" s="90">
        <v>5</v>
      </c>
      <c r="G2396" s="90">
        <v>4</v>
      </c>
      <c r="H2396" s="90">
        <v>2</v>
      </c>
      <c r="I2396" s="90">
        <v>5</v>
      </c>
    </row>
    <row r="2397" spans="2:9" x14ac:dyDescent="0.2">
      <c r="B2397" s="243" t="s">
        <v>525</v>
      </c>
      <c r="C2397" s="244"/>
      <c r="D2397" s="244"/>
      <c r="E2397" s="244"/>
      <c r="F2397" s="244"/>
      <c r="G2397" s="244"/>
      <c r="H2397" s="244"/>
      <c r="I2397" s="245"/>
    </row>
    <row r="2398" spans="2:9" x14ac:dyDescent="0.2">
      <c r="B2398" s="8"/>
      <c r="C2398" s="242" t="s">
        <v>71</v>
      </c>
      <c r="D2398" s="242"/>
      <c r="E2398" s="90">
        <v>1</v>
      </c>
      <c r="F2398" s="90">
        <v>2</v>
      </c>
      <c r="G2398" s="90">
        <v>1</v>
      </c>
      <c r="H2398" s="90">
        <v>1</v>
      </c>
      <c r="I2398" s="90">
        <v>2</v>
      </c>
    </row>
    <row r="2399" spans="2:9" x14ac:dyDescent="0.2">
      <c r="B2399" s="8"/>
      <c r="C2399" s="214" t="s">
        <v>72</v>
      </c>
      <c r="D2399" s="214"/>
      <c r="E2399" s="90"/>
      <c r="F2399" s="90">
        <v>1</v>
      </c>
      <c r="G2399" s="90">
        <v>1</v>
      </c>
      <c r="H2399" s="90">
        <v>1</v>
      </c>
      <c r="I2399" s="90">
        <v>1</v>
      </c>
    </row>
    <row r="2400" spans="2:9" x14ac:dyDescent="0.2">
      <c r="B2400" s="8"/>
      <c r="C2400" s="214" t="s">
        <v>73</v>
      </c>
      <c r="D2400" s="214"/>
      <c r="E2400" s="90"/>
      <c r="F2400" s="90"/>
      <c r="G2400" s="90">
        <v>1</v>
      </c>
      <c r="H2400" s="90">
        <v>1</v>
      </c>
      <c r="I2400" s="90">
        <v>1</v>
      </c>
    </row>
    <row r="2401" spans="2:9" x14ac:dyDescent="0.2">
      <c r="B2401" s="8"/>
      <c r="C2401" s="214" t="s">
        <v>74</v>
      </c>
      <c r="D2401" s="214"/>
      <c r="E2401" s="90"/>
      <c r="F2401" s="90">
        <v>2</v>
      </c>
      <c r="G2401" s="90">
        <v>1</v>
      </c>
      <c r="H2401" s="90">
        <v>1</v>
      </c>
      <c r="I2401" s="90">
        <v>2</v>
      </c>
    </row>
    <row r="2402" spans="2:9" x14ac:dyDescent="0.2">
      <c r="B2402" s="8"/>
      <c r="C2402" s="214" t="s">
        <v>75</v>
      </c>
      <c r="D2402" s="214"/>
      <c r="E2402" s="90"/>
      <c r="F2402" s="90">
        <v>2</v>
      </c>
      <c r="G2402" s="90">
        <v>2</v>
      </c>
      <c r="H2402" s="90">
        <v>2</v>
      </c>
      <c r="I2402" s="90">
        <v>2</v>
      </c>
    </row>
    <row r="2403" spans="2:9" x14ac:dyDescent="0.2">
      <c r="B2403" s="8"/>
      <c r="C2403" s="214" t="s">
        <v>76</v>
      </c>
      <c r="D2403" s="214"/>
      <c r="E2403" s="90"/>
      <c r="F2403" s="90">
        <v>1</v>
      </c>
      <c r="G2403" s="90">
        <v>2</v>
      </c>
      <c r="H2403" s="90">
        <v>2</v>
      </c>
      <c r="I2403" s="90">
        <v>2</v>
      </c>
    </row>
    <row r="2404" spans="2:9" x14ac:dyDescent="0.2">
      <c r="B2404" s="8"/>
      <c r="C2404" s="214" t="s">
        <v>77</v>
      </c>
      <c r="D2404" s="214"/>
      <c r="E2404" s="90"/>
      <c r="F2404" s="90"/>
      <c r="G2404" s="90">
        <v>2</v>
      </c>
      <c r="H2404" s="90">
        <v>2</v>
      </c>
      <c r="I2404" s="90">
        <v>2</v>
      </c>
    </row>
    <row r="2405" spans="2:9" x14ac:dyDescent="0.2">
      <c r="B2405" s="8"/>
      <c r="C2405" s="214" t="s">
        <v>78</v>
      </c>
      <c r="D2405" s="214"/>
      <c r="E2405" s="90"/>
      <c r="F2405" s="90"/>
      <c r="G2405" s="90">
        <v>1</v>
      </c>
      <c r="H2405" s="90">
        <v>1</v>
      </c>
      <c r="I2405" s="90">
        <v>1</v>
      </c>
    </row>
    <row r="2406" spans="2:9" x14ac:dyDescent="0.2">
      <c r="B2406" s="8"/>
      <c r="C2406" s="242" t="s">
        <v>79</v>
      </c>
      <c r="D2406" s="242"/>
      <c r="E2406" s="90">
        <v>14</v>
      </c>
      <c r="F2406" s="90">
        <v>14</v>
      </c>
      <c r="G2406" s="90">
        <v>13</v>
      </c>
      <c r="H2406" s="90">
        <v>11</v>
      </c>
      <c r="I2406" s="90">
        <v>15</v>
      </c>
    </row>
    <row r="2407" spans="2:9" x14ac:dyDescent="0.2">
      <c r="B2407" s="8"/>
      <c r="C2407" s="214" t="s">
        <v>23</v>
      </c>
      <c r="D2407" s="214"/>
      <c r="E2407" s="90"/>
      <c r="F2407" s="90"/>
      <c r="G2407" s="90"/>
      <c r="H2407" s="90"/>
      <c r="I2407" s="90"/>
    </row>
    <row r="2408" spans="2:9" x14ac:dyDescent="0.2">
      <c r="B2408" s="8"/>
      <c r="C2408" s="214" t="s">
        <v>41</v>
      </c>
      <c r="D2408" s="214"/>
      <c r="E2408" s="90">
        <v>2</v>
      </c>
      <c r="F2408" s="90">
        <v>2</v>
      </c>
      <c r="G2408" s="90">
        <v>2</v>
      </c>
      <c r="H2408" s="90">
        <v>1</v>
      </c>
      <c r="I2408" s="90">
        <v>2</v>
      </c>
    </row>
    <row r="2409" spans="2:9" x14ac:dyDescent="0.2">
      <c r="B2409" s="232" t="s">
        <v>526</v>
      </c>
      <c r="C2409" s="232"/>
      <c r="D2409" s="232"/>
      <c r="E2409" s="232"/>
      <c r="F2409" s="232"/>
      <c r="G2409" s="232"/>
      <c r="H2409" s="232"/>
      <c r="I2409" s="232"/>
    </row>
    <row r="2410" spans="2:9" x14ac:dyDescent="0.2">
      <c r="B2410" s="8"/>
      <c r="C2410" s="214" t="s">
        <v>80</v>
      </c>
      <c r="D2410" s="214"/>
      <c r="E2410" s="90">
        <v>2</v>
      </c>
      <c r="F2410" s="90">
        <v>1</v>
      </c>
      <c r="G2410" s="95"/>
      <c r="H2410" s="90"/>
      <c r="I2410" s="90">
        <v>2</v>
      </c>
    </row>
    <row r="2411" spans="2:9" x14ac:dyDescent="0.2">
      <c r="B2411" s="8"/>
      <c r="C2411" s="214" t="s">
        <v>81</v>
      </c>
      <c r="D2411" s="214"/>
      <c r="E2411" s="90">
        <v>13</v>
      </c>
      <c r="F2411" s="90">
        <v>17</v>
      </c>
      <c r="G2411" s="90">
        <v>15</v>
      </c>
      <c r="H2411" s="90">
        <v>12</v>
      </c>
      <c r="I2411" s="90">
        <v>17</v>
      </c>
    </row>
    <row r="2412" spans="2:9" x14ac:dyDescent="0.2">
      <c r="B2412" s="8"/>
      <c r="C2412" s="214" t="s">
        <v>23</v>
      </c>
      <c r="D2412" s="214"/>
      <c r="E2412" s="90"/>
      <c r="F2412" s="90"/>
      <c r="G2412" s="90"/>
      <c r="H2412" s="90"/>
      <c r="I2412" s="90"/>
    </row>
    <row r="2413" spans="2:9" x14ac:dyDescent="0.2">
      <c r="B2413" s="96"/>
      <c r="C2413" s="214" t="s">
        <v>41</v>
      </c>
      <c r="D2413" s="214"/>
      <c r="E2413" s="90">
        <v>2</v>
      </c>
      <c r="F2413" s="90"/>
      <c r="G2413" s="90">
        <v>1</v>
      </c>
      <c r="H2413" s="90">
        <v>1</v>
      </c>
      <c r="I2413" s="90">
        <v>2</v>
      </c>
    </row>
    <row r="2414" spans="2:9" x14ac:dyDescent="0.2">
      <c r="B2414" s="239" t="s">
        <v>527</v>
      </c>
      <c r="C2414" s="240"/>
      <c r="D2414" s="240"/>
      <c r="E2414" s="240"/>
      <c r="F2414" s="240"/>
      <c r="G2414" s="240"/>
      <c r="H2414" s="240"/>
      <c r="I2414" s="241"/>
    </row>
    <row r="2415" spans="2:9" x14ac:dyDescent="0.2">
      <c r="B2415" s="8"/>
      <c r="C2415" s="214" t="s">
        <v>82</v>
      </c>
      <c r="D2415" s="214"/>
      <c r="E2415" s="90">
        <v>2</v>
      </c>
      <c r="F2415" s="90">
        <v>1</v>
      </c>
      <c r="G2415" s="95"/>
      <c r="H2415" s="90"/>
      <c r="I2415" s="90">
        <v>2</v>
      </c>
    </row>
    <row r="2416" spans="2:9" x14ac:dyDescent="0.2">
      <c r="B2416" s="8"/>
      <c r="C2416" s="214" t="s">
        <v>83</v>
      </c>
      <c r="D2416" s="214"/>
      <c r="E2416" s="90">
        <v>14</v>
      </c>
      <c r="F2416" s="90">
        <v>17</v>
      </c>
      <c r="G2416" s="90">
        <v>16</v>
      </c>
      <c r="H2416" s="90">
        <v>13</v>
      </c>
      <c r="I2416" s="90">
        <v>18</v>
      </c>
    </row>
    <row r="2417" spans="2:9" x14ac:dyDescent="0.2">
      <c r="B2417" s="8"/>
      <c r="C2417" s="214" t="s">
        <v>84</v>
      </c>
      <c r="D2417" s="214"/>
      <c r="E2417" s="90"/>
      <c r="F2417" s="90"/>
      <c r="G2417" s="95"/>
      <c r="H2417" s="90"/>
      <c r="I2417" s="90"/>
    </row>
    <row r="2418" spans="2:9" x14ac:dyDescent="0.2">
      <c r="B2418" s="8"/>
      <c r="C2418" s="214" t="s">
        <v>85</v>
      </c>
      <c r="D2418" s="214"/>
      <c r="E2418" s="90"/>
      <c r="F2418" s="90"/>
      <c r="G2418" s="95"/>
      <c r="H2418" s="90"/>
      <c r="I2418" s="90"/>
    </row>
    <row r="2419" spans="2:9" x14ac:dyDescent="0.2">
      <c r="B2419" s="8"/>
      <c r="C2419" s="214" t="s">
        <v>86</v>
      </c>
      <c r="D2419" s="214"/>
      <c r="E2419" s="90"/>
      <c r="F2419" s="90"/>
      <c r="G2419" s="95"/>
      <c r="H2419" s="90"/>
      <c r="I2419" s="90"/>
    </row>
    <row r="2420" spans="2:9" x14ac:dyDescent="0.2">
      <c r="B2420" s="8"/>
      <c r="C2420" s="214" t="s">
        <v>87</v>
      </c>
      <c r="D2420" s="214"/>
      <c r="E2420" s="90"/>
      <c r="F2420" s="90"/>
      <c r="G2420" s="95"/>
      <c r="H2420" s="90"/>
      <c r="I2420" s="90"/>
    </row>
    <row r="2421" spans="2:9" x14ac:dyDescent="0.2">
      <c r="B2421" s="91"/>
      <c r="C2421" s="224" t="s">
        <v>70</v>
      </c>
      <c r="D2421" s="224"/>
      <c r="E2421" s="90"/>
      <c r="F2421" s="90"/>
      <c r="G2421" s="95"/>
      <c r="H2421" s="90"/>
      <c r="I2421" s="90"/>
    </row>
    <row r="2422" spans="2:9" x14ac:dyDescent="0.2">
      <c r="B2422" s="8"/>
      <c r="C2422" s="214" t="s">
        <v>88</v>
      </c>
      <c r="D2422" s="214"/>
      <c r="E2422" s="90"/>
      <c r="F2422" s="90"/>
      <c r="G2422" s="95"/>
      <c r="H2422" s="90"/>
      <c r="I2422" s="90"/>
    </row>
    <row r="2423" spans="2:9" x14ac:dyDescent="0.2">
      <c r="B2423" s="8"/>
      <c r="C2423" s="214" t="s">
        <v>41</v>
      </c>
      <c r="D2423" s="214"/>
      <c r="E2423" s="90">
        <v>1</v>
      </c>
      <c r="F2423" s="90"/>
      <c r="G2423" s="95"/>
      <c r="H2423" s="90"/>
      <c r="I2423" s="90">
        <v>1</v>
      </c>
    </row>
    <row r="2424" spans="2:9" x14ac:dyDescent="0.2">
      <c r="B2424" s="232" t="s">
        <v>528</v>
      </c>
      <c r="C2424" s="232"/>
      <c r="D2424" s="232"/>
      <c r="E2424" s="232"/>
      <c r="F2424" s="232"/>
      <c r="G2424" s="232"/>
      <c r="H2424" s="232"/>
      <c r="I2424" s="232"/>
    </row>
    <row r="2425" spans="2:9" x14ac:dyDescent="0.2">
      <c r="B2425" s="8"/>
      <c r="C2425" s="214" t="s">
        <v>89</v>
      </c>
      <c r="D2425" s="214"/>
      <c r="E2425" s="90"/>
      <c r="F2425" s="90"/>
      <c r="G2425" s="95"/>
      <c r="H2425" s="90"/>
      <c r="I2425" s="90"/>
    </row>
    <row r="2426" spans="2:9" x14ac:dyDescent="0.2">
      <c r="B2426" s="8"/>
      <c r="C2426" s="214" t="s">
        <v>90</v>
      </c>
      <c r="D2426" s="214"/>
      <c r="E2426" s="90">
        <v>15</v>
      </c>
      <c r="F2426" s="90">
        <v>17</v>
      </c>
      <c r="G2426" s="90">
        <v>16</v>
      </c>
      <c r="H2426" s="90">
        <v>13</v>
      </c>
      <c r="I2426" s="90">
        <v>19</v>
      </c>
    </row>
    <row r="2427" spans="2:9" x14ac:dyDescent="0.2">
      <c r="B2427" s="8"/>
      <c r="C2427" s="214" t="s">
        <v>23</v>
      </c>
      <c r="D2427" s="214"/>
      <c r="E2427" s="90"/>
      <c r="F2427" s="90"/>
      <c r="G2427" s="95"/>
      <c r="H2427" s="90"/>
      <c r="I2427" s="90"/>
    </row>
    <row r="2428" spans="2:9" x14ac:dyDescent="0.2">
      <c r="B2428" s="91"/>
      <c r="C2428" s="224" t="s">
        <v>70</v>
      </c>
      <c r="D2428" s="224"/>
      <c r="E2428" s="90"/>
      <c r="F2428" s="90"/>
      <c r="G2428" s="95"/>
      <c r="H2428" s="90"/>
      <c r="I2428" s="90"/>
    </row>
    <row r="2429" spans="2:9" x14ac:dyDescent="0.2">
      <c r="B2429" s="8"/>
      <c r="C2429" s="214" t="s">
        <v>41</v>
      </c>
      <c r="D2429" s="214"/>
      <c r="E2429" s="90">
        <v>2</v>
      </c>
      <c r="F2429" s="90">
        <v>1</v>
      </c>
      <c r="G2429" s="95"/>
      <c r="H2429" s="90"/>
      <c r="I2429" s="90">
        <v>2</v>
      </c>
    </row>
    <row r="2430" spans="2:9" x14ac:dyDescent="0.2">
      <c r="B2430" s="237" t="s">
        <v>91</v>
      </c>
      <c r="C2430" s="238"/>
      <c r="D2430" s="238"/>
      <c r="E2430" s="238"/>
      <c r="F2430" s="238"/>
      <c r="G2430" s="238"/>
      <c r="H2430" s="238"/>
      <c r="I2430" s="238"/>
    </row>
    <row r="2431" spans="2:9" x14ac:dyDescent="0.2">
      <c r="B2431" s="232" t="s">
        <v>529</v>
      </c>
      <c r="C2431" s="232"/>
      <c r="D2431" s="232"/>
      <c r="E2431" s="232"/>
      <c r="F2431" s="232"/>
      <c r="G2431" s="232"/>
      <c r="H2431" s="232"/>
      <c r="I2431" s="232"/>
    </row>
    <row r="2432" spans="2:9" x14ac:dyDescent="0.2">
      <c r="B2432" s="97"/>
      <c r="C2432" s="233" t="s">
        <v>92</v>
      </c>
      <c r="D2432" s="234"/>
      <c r="E2432" s="4"/>
      <c r="F2432" s="97"/>
      <c r="G2432" s="97"/>
      <c r="H2432" s="97"/>
      <c r="I2432" s="97"/>
    </row>
    <row r="2433" spans="2:9" x14ac:dyDescent="0.2">
      <c r="B2433" s="97"/>
      <c r="C2433" s="233" t="s">
        <v>93</v>
      </c>
      <c r="D2433" s="235"/>
      <c r="E2433" s="4"/>
      <c r="F2433" s="97"/>
      <c r="G2433" s="97"/>
      <c r="H2433" s="97"/>
      <c r="I2433" s="97"/>
    </row>
    <row r="2434" spans="2:9" x14ac:dyDescent="0.2">
      <c r="B2434" s="91"/>
      <c r="C2434" s="224" t="s">
        <v>94</v>
      </c>
      <c r="D2434" s="224"/>
      <c r="E2434" s="90">
        <v>5</v>
      </c>
      <c r="F2434" s="90">
        <v>5</v>
      </c>
      <c r="G2434" s="90">
        <v>3</v>
      </c>
      <c r="H2434" s="90">
        <v>2</v>
      </c>
      <c r="I2434" s="90">
        <v>5</v>
      </c>
    </row>
    <row r="2435" spans="2:9" x14ac:dyDescent="0.2">
      <c r="B2435" s="91"/>
      <c r="C2435" s="224" t="s">
        <v>95</v>
      </c>
      <c r="D2435" s="224"/>
      <c r="E2435" s="90"/>
      <c r="F2435" s="90"/>
      <c r="G2435" s="90"/>
      <c r="H2435" s="90"/>
      <c r="I2435" s="90"/>
    </row>
    <row r="2436" spans="2:9" x14ac:dyDescent="0.2">
      <c r="B2436" s="91"/>
      <c r="C2436" s="224" t="s">
        <v>96</v>
      </c>
      <c r="D2436" s="224"/>
      <c r="E2436" s="90"/>
      <c r="F2436" s="90"/>
      <c r="G2436" s="90"/>
      <c r="H2436" s="90"/>
      <c r="I2436" s="90"/>
    </row>
    <row r="2437" spans="2:9" x14ac:dyDescent="0.2">
      <c r="B2437" s="91"/>
      <c r="C2437" s="224" t="s">
        <v>97</v>
      </c>
      <c r="D2437" s="224"/>
      <c r="E2437" s="90"/>
      <c r="F2437" s="90"/>
      <c r="G2437" s="90"/>
      <c r="H2437" s="90"/>
      <c r="I2437" s="90"/>
    </row>
    <row r="2438" spans="2:9" x14ac:dyDescent="0.2">
      <c r="B2438" s="91"/>
      <c r="C2438" s="224" t="s">
        <v>98</v>
      </c>
      <c r="D2438" s="224"/>
      <c r="E2438" s="90">
        <v>1</v>
      </c>
      <c r="F2438" s="90">
        <v>1</v>
      </c>
      <c r="G2438" s="90">
        <v>1</v>
      </c>
      <c r="H2438" s="90">
        <v>1</v>
      </c>
      <c r="I2438" s="90">
        <v>1</v>
      </c>
    </row>
    <row r="2439" spans="2:9" x14ac:dyDescent="0.2">
      <c r="B2439" s="91"/>
      <c r="C2439" s="224" t="s">
        <v>99</v>
      </c>
      <c r="D2439" s="224"/>
      <c r="E2439" s="90"/>
      <c r="F2439" s="90"/>
      <c r="G2439" s="90"/>
      <c r="H2439" s="90"/>
      <c r="I2439" s="90"/>
    </row>
    <row r="2440" spans="2:9" x14ac:dyDescent="0.2">
      <c r="B2440" s="91"/>
      <c r="C2440" s="224" t="s">
        <v>100</v>
      </c>
      <c r="D2440" s="224"/>
      <c r="E2440" s="90"/>
      <c r="F2440" s="90"/>
      <c r="G2440" s="90"/>
      <c r="H2440" s="90"/>
      <c r="I2440" s="90"/>
    </row>
    <row r="2441" spans="2:9" x14ac:dyDescent="0.2">
      <c r="B2441" s="91"/>
      <c r="C2441" s="224" t="s">
        <v>101</v>
      </c>
      <c r="D2441" s="224"/>
      <c r="E2441" s="90"/>
      <c r="F2441" s="90"/>
      <c r="G2441" s="90"/>
      <c r="H2441" s="90"/>
      <c r="I2441" s="90"/>
    </row>
    <row r="2442" spans="2:9" x14ac:dyDescent="0.2">
      <c r="B2442" s="91"/>
      <c r="C2442" s="224" t="s">
        <v>102</v>
      </c>
      <c r="D2442" s="224"/>
      <c r="E2442" s="90"/>
      <c r="F2442" s="90"/>
      <c r="G2442" s="90"/>
      <c r="H2442" s="90"/>
      <c r="I2442" s="90"/>
    </row>
    <row r="2443" spans="2:9" x14ac:dyDescent="0.2">
      <c r="B2443" s="91"/>
      <c r="C2443" s="224" t="s">
        <v>103</v>
      </c>
      <c r="D2443" s="224"/>
      <c r="E2443" s="90">
        <v>11</v>
      </c>
      <c r="F2443" s="90">
        <v>12</v>
      </c>
      <c r="G2443" s="90">
        <v>12</v>
      </c>
      <c r="H2443" s="90">
        <v>10</v>
      </c>
      <c r="I2443" s="90">
        <v>15</v>
      </c>
    </row>
    <row r="2444" spans="2:9" x14ac:dyDescent="0.2">
      <c r="B2444" s="91"/>
      <c r="C2444" s="224" t="s">
        <v>104</v>
      </c>
      <c r="D2444" s="224"/>
      <c r="E2444" s="90"/>
      <c r="F2444" s="90"/>
      <c r="G2444" s="95"/>
      <c r="H2444" s="90"/>
      <c r="I2444" s="90"/>
    </row>
    <row r="2445" spans="2:9" x14ac:dyDescent="0.2">
      <c r="B2445" s="91"/>
      <c r="C2445" s="224" t="s">
        <v>105</v>
      </c>
      <c r="D2445" s="224"/>
      <c r="E2445" s="90"/>
      <c r="F2445" s="90"/>
      <c r="G2445" s="95"/>
      <c r="H2445" s="90"/>
      <c r="I2445" s="90"/>
    </row>
    <row r="2446" spans="2:9" x14ac:dyDescent="0.2">
      <c r="B2446" s="91"/>
      <c r="C2446" s="347" t="s">
        <v>530</v>
      </c>
      <c r="D2446" s="347"/>
      <c r="E2446" s="90"/>
      <c r="F2446" s="90"/>
      <c r="G2446" s="95"/>
      <c r="H2446" s="90"/>
      <c r="I2446" s="90"/>
    </row>
    <row r="2447" spans="2:9" x14ac:dyDescent="0.2">
      <c r="B2447" s="91"/>
      <c r="C2447" s="347" t="s">
        <v>106</v>
      </c>
      <c r="D2447" s="347"/>
      <c r="E2447" s="90"/>
      <c r="F2447" s="90"/>
      <c r="G2447" s="95"/>
      <c r="H2447" s="90"/>
      <c r="I2447" s="90"/>
    </row>
    <row r="2448" spans="2:9" x14ac:dyDescent="0.2">
      <c r="B2448" s="91"/>
      <c r="C2448" s="347" t="s">
        <v>23</v>
      </c>
      <c r="D2448" s="347"/>
      <c r="E2448" s="90"/>
      <c r="F2448" s="90"/>
      <c r="G2448" s="95"/>
      <c r="H2448" s="90"/>
      <c r="I2448" s="90"/>
    </row>
    <row r="2449" spans="2:9" x14ac:dyDescent="0.2">
      <c r="B2449" s="8"/>
      <c r="C2449" s="344" t="s">
        <v>41</v>
      </c>
      <c r="D2449" s="344"/>
      <c r="E2449" s="90"/>
      <c r="F2449" s="90"/>
      <c r="G2449" s="95"/>
      <c r="H2449" s="90"/>
      <c r="I2449" s="90"/>
    </row>
    <row r="2450" spans="2:9" x14ac:dyDescent="0.2">
      <c r="B2450" s="345" t="s">
        <v>531</v>
      </c>
      <c r="C2450" s="346"/>
      <c r="D2450" s="346"/>
      <c r="E2450" s="346"/>
      <c r="F2450" s="346"/>
      <c r="G2450" s="346"/>
      <c r="H2450" s="346"/>
      <c r="I2450" s="346"/>
    </row>
    <row r="2451" spans="2:9" x14ac:dyDescent="0.2">
      <c r="B2451" s="184" t="s">
        <v>107</v>
      </c>
      <c r="C2451" s="185"/>
      <c r="D2451" s="185"/>
      <c r="E2451" s="185"/>
      <c r="F2451" s="185"/>
      <c r="G2451" s="185"/>
      <c r="H2451" s="185"/>
      <c r="I2451" s="185"/>
    </row>
    <row r="2452" spans="2:9" x14ac:dyDescent="0.2">
      <c r="B2452" s="232" t="s">
        <v>533</v>
      </c>
      <c r="C2452" s="232"/>
      <c r="D2452" s="232"/>
      <c r="E2452" s="232"/>
      <c r="F2452" s="232"/>
      <c r="G2452" s="232"/>
      <c r="H2452" s="232"/>
      <c r="I2452" s="232"/>
    </row>
    <row r="2453" spans="2:9" x14ac:dyDescent="0.2">
      <c r="B2453" s="97"/>
      <c r="C2453" s="315" t="s">
        <v>108</v>
      </c>
      <c r="D2453" s="316"/>
      <c r="E2453" s="17">
        <v>1</v>
      </c>
      <c r="F2453" s="17">
        <v>1</v>
      </c>
      <c r="G2453" s="17">
        <v>1</v>
      </c>
      <c r="H2453" s="91"/>
      <c r="I2453" s="17">
        <v>1</v>
      </c>
    </row>
    <row r="2454" spans="2:9" x14ac:dyDescent="0.2">
      <c r="B2454" s="97"/>
      <c r="C2454" s="233" t="s">
        <v>109</v>
      </c>
      <c r="D2454" s="234"/>
      <c r="E2454" s="17"/>
      <c r="F2454" s="91"/>
      <c r="G2454" s="91"/>
      <c r="H2454" s="91"/>
      <c r="I2454" s="91"/>
    </row>
    <row r="2455" spans="2:9" x14ac:dyDescent="0.2">
      <c r="B2455" s="97"/>
      <c r="C2455" s="233" t="s">
        <v>110</v>
      </c>
      <c r="D2455" s="235"/>
      <c r="E2455" s="17">
        <v>12</v>
      </c>
      <c r="F2455" s="17">
        <v>17</v>
      </c>
      <c r="G2455" s="17">
        <v>15</v>
      </c>
      <c r="H2455" s="17">
        <v>13</v>
      </c>
      <c r="I2455" s="17">
        <v>17</v>
      </c>
    </row>
    <row r="2456" spans="2:9" x14ac:dyDescent="0.2">
      <c r="B2456" s="3"/>
      <c r="C2456" s="233" t="s">
        <v>111</v>
      </c>
      <c r="D2456" s="235"/>
      <c r="E2456" s="17">
        <v>4</v>
      </c>
      <c r="F2456" s="163"/>
      <c r="G2456" s="163"/>
      <c r="H2456" s="163"/>
      <c r="I2456" s="17">
        <v>4</v>
      </c>
    </row>
    <row r="2457" spans="2:9" x14ac:dyDescent="0.2">
      <c r="B2457" s="184" t="s">
        <v>112</v>
      </c>
      <c r="C2457" s="185"/>
      <c r="D2457" s="185"/>
      <c r="E2457" s="185"/>
      <c r="F2457" s="185"/>
      <c r="G2457" s="185"/>
      <c r="H2457" s="185"/>
      <c r="I2457" s="185"/>
    </row>
    <row r="2458" spans="2:9" x14ac:dyDescent="0.2">
      <c r="B2458" s="229" t="s">
        <v>113</v>
      </c>
      <c r="C2458" s="229"/>
      <c r="D2458" s="229"/>
      <c r="E2458" s="229"/>
      <c r="F2458" s="229"/>
      <c r="G2458" s="229"/>
      <c r="H2458" s="229"/>
      <c r="I2458" s="229"/>
    </row>
    <row r="2459" spans="2:9" x14ac:dyDescent="0.2">
      <c r="B2459" s="8"/>
      <c r="C2459" s="236" t="s">
        <v>114</v>
      </c>
      <c r="D2459" s="236"/>
      <c r="E2459" s="90"/>
      <c r="F2459" s="90">
        <v>27</v>
      </c>
      <c r="G2459" s="90">
        <v>36</v>
      </c>
      <c r="H2459" s="90">
        <v>39</v>
      </c>
      <c r="I2459" s="90">
        <v>102</v>
      </c>
    </row>
    <row r="2460" spans="2:9" x14ac:dyDescent="0.2">
      <c r="B2460" s="229" t="s">
        <v>116</v>
      </c>
      <c r="C2460" s="229"/>
      <c r="D2460" s="229"/>
      <c r="E2460" s="229"/>
      <c r="F2460" s="229"/>
      <c r="G2460" s="229"/>
      <c r="H2460" s="229"/>
      <c r="I2460" s="229"/>
    </row>
    <row r="2461" spans="2:9" x14ac:dyDescent="0.2">
      <c r="B2461" s="8"/>
      <c r="C2461" s="230" t="s">
        <v>117</v>
      </c>
      <c r="D2461" s="231"/>
      <c r="E2461" s="90"/>
      <c r="F2461" s="90">
        <v>39</v>
      </c>
      <c r="G2461" s="90">
        <v>333</v>
      </c>
      <c r="H2461" s="90">
        <v>360</v>
      </c>
      <c r="I2461" s="90">
        <v>732</v>
      </c>
    </row>
    <row r="2462" spans="2:9" x14ac:dyDescent="0.2">
      <c r="B2462" s="229" t="s">
        <v>118</v>
      </c>
      <c r="C2462" s="229"/>
      <c r="D2462" s="229"/>
      <c r="E2462" s="229"/>
      <c r="F2462" s="229"/>
      <c r="G2462" s="229"/>
      <c r="H2462" s="229"/>
      <c r="I2462" s="229"/>
    </row>
    <row r="2463" spans="2:9" x14ac:dyDescent="0.2">
      <c r="B2463" s="8"/>
      <c r="C2463" s="219" t="s">
        <v>119</v>
      </c>
      <c r="D2463" s="219"/>
      <c r="E2463" s="90"/>
      <c r="F2463" s="90"/>
      <c r="G2463" s="95"/>
      <c r="H2463" s="90"/>
      <c r="I2463" s="90"/>
    </row>
    <row r="2464" spans="2:9" x14ac:dyDescent="0.2">
      <c r="B2464" s="8"/>
      <c r="C2464" s="219" t="s">
        <v>120</v>
      </c>
      <c r="D2464" s="219"/>
      <c r="E2464" s="90"/>
      <c r="F2464" s="90"/>
      <c r="G2464" s="95"/>
      <c r="H2464" s="90"/>
      <c r="I2464" s="90"/>
    </row>
    <row r="2465" spans="2:9" x14ac:dyDescent="0.2">
      <c r="B2465" s="8"/>
      <c r="C2465" s="219" t="s">
        <v>121</v>
      </c>
      <c r="D2465" s="219"/>
      <c r="E2465" s="90"/>
      <c r="F2465" s="90"/>
      <c r="G2465" s="95"/>
      <c r="H2465" s="90"/>
      <c r="I2465" s="90"/>
    </row>
    <row r="2466" spans="2:9" x14ac:dyDescent="0.2">
      <c r="B2466" s="8"/>
      <c r="C2466" s="219" t="s">
        <v>122</v>
      </c>
      <c r="D2466" s="219"/>
      <c r="E2466" s="90"/>
      <c r="F2466" s="90"/>
      <c r="G2466" s="95"/>
      <c r="H2466" s="90"/>
      <c r="I2466" s="90"/>
    </row>
    <row r="2467" spans="2:9" x14ac:dyDescent="0.2">
      <c r="B2467" s="8"/>
      <c r="C2467" s="219" t="s">
        <v>123</v>
      </c>
      <c r="D2467" s="219"/>
      <c r="E2467" s="90"/>
      <c r="F2467" s="90"/>
      <c r="G2467" s="95"/>
      <c r="H2467" s="90"/>
      <c r="I2467" s="90"/>
    </row>
    <row r="2468" spans="2:9" x14ac:dyDescent="0.2">
      <c r="B2468" s="8"/>
      <c r="C2468" s="219" t="s">
        <v>124</v>
      </c>
      <c r="D2468" s="219"/>
      <c r="E2468" s="90"/>
      <c r="F2468" s="90"/>
      <c r="G2468" s="95"/>
      <c r="H2468" s="90"/>
      <c r="I2468" s="90"/>
    </row>
    <row r="2469" spans="2:9" x14ac:dyDescent="0.2">
      <c r="B2469" s="8"/>
      <c r="C2469" s="219" t="s">
        <v>125</v>
      </c>
      <c r="D2469" s="219"/>
      <c r="E2469" s="90"/>
      <c r="F2469" s="90"/>
      <c r="G2469" s="95"/>
      <c r="H2469" s="90"/>
      <c r="I2469" s="90"/>
    </row>
    <row r="2470" spans="2:9" x14ac:dyDescent="0.2">
      <c r="B2470" s="8"/>
      <c r="C2470" s="219" t="s">
        <v>126</v>
      </c>
      <c r="D2470" s="219"/>
      <c r="E2470" s="90"/>
      <c r="F2470" s="90"/>
      <c r="G2470" s="95"/>
      <c r="H2470" s="90"/>
      <c r="I2470" s="90"/>
    </row>
    <row r="2471" spans="2:9" x14ac:dyDescent="0.2">
      <c r="B2471" s="8"/>
      <c r="C2471" s="219" t="s">
        <v>54</v>
      </c>
      <c r="D2471" s="219"/>
      <c r="E2471" s="90"/>
      <c r="F2471" s="90"/>
      <c r="G2471" s="95"/>
      <c r="H2471" s="90"/>
      <c r="I2471" s="90"/>
    </row>
    <row r="2472" spans="2:9" x14ac:dyDescent="0.2">
      <c r="B2472" s="8"/>
      <c r="C2472" s="219" t="s">
        <v>127</v>
      </c>
      <c r="D2472" s="219"/>
      <c r="E2472" s="90"/>
      <c r="F2472" s="90"/>
      <c r="G2472" s="95"/>
      <c r="H2472" s="90"/>
      <c r="I2472" s="90"/>
    </row>
    <row r="2473" spans="2:9" x14ac:dyDescent="0.2">
      <c r="B2473" s="8"/>
      <c r="C2473" s="219" t="s">
        <v>128</v>
      </c>
      <c r="D2473" s="219"/>
      <c r="E2473" s="90"/>
      <c r="F2473" s="90"/>
      <c r="G2473" s="95"/>
      <c r="H2473" s="90"/>
      <c r="I2473" s="90"/>
    </row>
    <row r="2474" spans="2:9" x14ac:dyDescent="0.2">
      <c r="B2474" s="8"/>
      <c r="C2474" s="219" t="s">
        <v>129</v>
      </c>
      <c r="D2474" s="219"/>
      <c r="E2474" s="90"/>
      <c r="F2474" s="90"/>
      <c r="G2474" s="95"/>
      <c r="H2474" s="90"/>
      <c r="I2474" s="90"/>
    </row>
    <row r="2475" spans="2:9" x14ac:dyDescent="0.2">
      <c r="B2475" s="8"/>
      <c r="C2475" s="219" t="s">
        <v>130</v>
      </c>
      <c r="D2475" s="219"/>
      <c r="E2475" s="90"/>
      <c r="F2475" s="90"/>
      <c r="G2475" s="95"/>
      <c r="H2475" s="90"/>
      <c r="I2475" s="90"/>
    </row>
    <row r="2476" spans="2:9" x14ac:dyDescent="0.2">
      <c r="B2476" s="8"/>
      <c r="C2476" s="219" t="s">
        <v>131</v>
      </c>
      <c r="D2476" s="219"/>
      <c r="E2476" s="90"/>
      <c r="F2476" s="90"/>
      <c r="G2476" s="95"/>
      <c r="H2476" s="90"/>
      <c r="I2476" s="90"/>
    </row>
    <row r="2477" spans="2:9" x14ac:dyDescent="0.2">
      <c r="B2477" s="8"/>
      <c r="C2477" s="219" t="s">
        <v>132</v>
      </c>
      <c r="D2477" s="219"/>
      <c r="E2477" s="90"/>
      <c r="F2477" s="90"/>
      <c r="G2477" s="95"/>
      <c r="H2477" s="90"/>
      <c r="I2477" s="90"/>
    </row>
    <row r="2478" spans="2:9" x14ac:dyDescent="0.2">
      <c r="B2478" s="8"/>
      <c r="C2478" s="219" t="s">
        <v>133</v>
      </c>
      <c r="D2478" s="219"/>
      <c r="E2478" s="90"/>
      <c r="F2478" s="90"/>
      <c r="G2478" s="95"/>
      <c r="H2478" s="90"/>
      <c r="I2478" s="90"/>
    </row>
    <row r="2479" spans="2:9" x14ac:dyDescent="0.2">
      <c r="B2479" s="8"/>
      <c r="C2479" s="219" t="s">
        <v>134</v>
      </c>
      <c r="D2479" s="219"/>
      <c r="E2479" s="90"/>
      <c r="F2479" s="90"/>
      <c r="G2479" s="95"/>
      <c r="H2479" s="90"/>
      <c r="I2479" s="90"/>
    </row>
    <row r="2480" spans="2:9" x14ac:dyDescent="0.2">
      <c r="B2480" s="8"/>
      <c r="C2480" s="219" t="s">
        <v>135</v>
      </c>
      <c r="D2480" s="219"/>
      <c r="E2480" s="90"/>
      <c r="F2480" s="90">
        <v>39</v>
      </c>
      <c r="G2480" s="90">
        <v>36</v>
      </c>
      <c r="H2480" s="90">
        <v>39</v>
      </c>
      <c r="I2480" s="90">
        <v>114</v>
      </c>
    </row>
    <row r="2481" spans="2:9" x14ac:dyDescent="0.2">
      <c r="B2481" s="184" t="s">
        <v>137</v>
      </c>
      <c r="C2481" s="185"/>
      <c r="D2481" s="185"/>
      <c r="E2481" s="185"/>
      <c r="F2481" s="185"/>
      <c r="G2481" s="185"/>
      <c r="H2481" s="185"/>
      <c r="I2481" s="185"/>
    </row>
    <row r="2482" spans="2:9" x14ac:dyDescent="0.2">
      <c r="B2482" s="102"/>
      <c r="C2482" s="215" t="s">
        <v>138</v>
      </c>
      <c r="D2482" s="216"/>
      <c r="E2482" s="216"/>
      <c r="F2482" s="216"/>
      <c r="G2482" s="216"/>
      <c r="H2482" s="216"/>
      <c r="I2482" s="217"/>
    </row>
    <row r="2483" spans="2:9" x14ac:dyDescent="0.2">
      <c r="B2483" s="103"/>
      <c r="C2483" s="222" t="s">
        <v>139</v>
      </c>
      <c r="D2483" s="223"/>
      <c r="E2483" s="104"/>
      <c r="F2483" s="104"/>
      <c r="G2483" s="104"/>
      <c r="H2483" s="105"/>
      <c r="I2483" s="106"/>
    </row>
    <row r="2484" spans="2:9" x14ac:dyDescent="0.2">
      <c r="B2484" s="107"/>
      <c r="C2484" s="219" t="s">
        <v>140</v>
      </c>
      <c r="D2484" s="219"/>
      <c r="E2484" s="108"/>
      <c r="F2484" s="109"/>
      <c r="G2484" s="110"/>
      <c r="H2484" s="111"/>
      <c r="I2484" s="111"/>
    </row>
    <row r="2485" spans="2:9" x14ac:dyDescent="0.2">
      <c r="B2485" s="102"/>
      <c r="C2485" s="215" t="s">
        <v>534</v>
      </c>
      <c r="D2485" s="216"/>
      <c r="E2485" s="216"/>
      <c r="F2485" s="216"/>
      <c r="G2485" s="216"/>
      <c r="H2485" s="216"/>
      <c r="I2485" s="217"/>
    </row>
    <row r="2486" spans="2:9" x14ac:dyDescent="0.2">
      <c r="B2486" s="107"/>
      <c r="C2486" s="218" t="s">
        <v>141</v>
      </c>
      <c r="D2486" s="218"/>
      <c r="E2486" s="95"/>
      <c r="F2486" s="112"/>
      <c r="G2486" s="112"/>
      <c r="H2486" s="111"/>
      <c r="I2486" s="111"/>
    </row>
    <row r="2487" spans="2:9" x14ac:dyDescent="0.2">
      <c r="B2487" s="107"/>
      <c r="C2487" s="218" t="s">
        <v>142</v>
      </c>
      <c r="D2487" s="218"/>
      <c r="E2487" s="95"/>
      <c r="F2487" s="112"/>
      <c r="G2487" s="112"/>
      <c r="H2487" s="111"/>
      <c r="I2487" s="111"/>
    </row>
    <row r="2488" spans="2:9" x14ac:dyDescent="0.2">
      <c r="B2488" s="107"/>
      <c r="C2488" s="218" t="s">
        <v>535</v>
      </c>
      <c r="D2488" s="218"/>
      <c r="E2488" s="95"/>
      <c r="F2488" s="112"/>
      <c r="G2488" s="112"/>
      <c r="H2488" s="111"/>
      <c r="I2488" s="111"/>
    </row>
    <row r="2489" spans="2:9" x14ac:dyDescent="0.2">
      <c r="B2489" s="215" t="s">
        <v>536</v>
      </c>
      <c r="C2489" s="220"/>
      <c r="D2489" s="220"/>
      <c r="E2489" s="220"/>
      <c r="F2489" s="220"/>
      <c r="G2489" s="220"/>
      <c r="H2489" s="220"/>
      <c r="I2489" s="221"/>
    </row>
    <row r="2490" spans="2:9" x14ac:dyDescent="0.2">
      <c r="B2490" s="16"/>
      <c r="C2490" s="275"/>
      <c r="D2490" s="275"/>
      <c r="E2490" s="88"/>
      <c r="F2490" s="88"/>
      <c r="G2490" s="88"/>
      <c r="H2490" s="88"/>
      <c r="I2490" s="88"/>
    </row>
    <row r="2491" spans="2:9" x14ac:dyDescent="0.2">
      <c r="B2491" s="16"/>
      <c r="C2491" s="275"/>
      <c r="D2491" s="275"/>
      <c r="E2491" s="88"/>
      <c r="F2491" s="88"/>
      <c r="G2491" s="88"/>
      <c r="H2491" s="88"/>
      <c r="I2491" s="88"/>
    </row>
    <row r="2492" spans="2:9" x14ac:dyDescent="0.2">
      <c r="B2492" s="16"/>
      <c r="C2492" s="275"/>
      <c r="D2492" s="275"/>
      <c r="E2492" s="88"/>
      <c r="F2492" s="88"/>
      <c r="G2492" s="88"/>
      <c r="H2492" s="88"/>
      <c r="I2492" s="88"/>
    </row>
    <row r="2493" spans="2:9" x14ac:dyDescent="0.2">
      <c r="B2493" s="102"/>
      <c r="C2493" s="215" t="s">
        <v>537</v>
      </c>
      <c r="D2493" s="216"/>
      <c r="E2493" s="216"/>
      <c r="F2493" s="216"/>
      <c r="G2493" s="216"/>
      <c r="H2493" s="216"/>
      <c r="I2493" s="217"/>
    </row>
    <row r="2494" spans="2:9" x14ac:dyDescent="0.2">
      <c r="B2494" s="107"/>
      <c r="C2494" s="218" t="s">
        <v>143</v>
      </c>
      <c r="D2494" s="218"/>
      <c r="E2494" s="95"/>
      <c r="F2494" s="112"/>
      <c r="G2494" s="112"/>
      <c r="H2494" s="111"/>
      <c r="I2494" s="111"/>
    </row>
    <row r="2495" spans="2:9" x14ac:dyDescent="0.2">
      <c r="B2495" s="107"/>
      <c r="C2495" s="218" t="s">
        <v>538</v>
      </c>
      <c r="D2495" s="218"/>
      <c r="E2495" s="95"/>
      <c r="F2495" s="112"/>
      <c r="G2495" s="112"/>
      <c r="H2495" s="111"/>
      <c r="I2495" s="111"/>
    </row>
    <row r="2496" spans="2:9" x14ac:dyDescent="0.2">
      <c r="B2496" s="107"/>
      <c r="C2496" s="218" t="s">
        <v>144</v>
      </c>
      <c r="D2496" s="218"/>
      <c r="E2496" s="95"/>
      <c r="F2496" s="112"/>
      <c r="G2496" s="112"/>
      <c r="H2496" s="111"/>
      <c r="I2496" s="111"/>
    </row>
    <row r="2497" spans="2:9" x14ac:dyDescent="0.2">
      <c r="B2497" s="102"/>
      <c r="C2497" s="215" t="s">
        <v>145</v>
      </c>
      <c r="D2497" s="216"/>
      <c r="E2497" s="216"/>
      <c r="F2497" s="216"/>
      <c r="G2497" s="216"/>
      <c r="H2497" s="216"/>
      <c r="I2497" s="217"/>
    </row>
    <row r="2498" spans="2:9" x14ac:dyDescent="0.2">
      <c r="B2498" s="107"/>
      <c r="C2498" s="208" t="s">
        <v>146</v>
      </c>
      <c r="D2498" s="209"/>
      <c r="E2498" s="95"/>
      <c r="F2498" s="112"/>
      <c r="G2498" s="112"/>
      <c r="H2498" s="111"/>
      <c r="I2498" s="111"/>
    </row>
    <row r="2499" spans="2:9" x14ac:dyDescent="0.2">
      <c r="B2499" s="107"/>
      <c r="C2499" s="208" t="s">
        <v>147</v>
      </c>
      <c r="D2499" s="209"/>
      <c r="E2499" s="95"/>
      <c r="F2499" s="112"/>
      <c r="G2499" s="112"/>
      <c r="H2499" s="111"/>
      <c r="I2499" s="111"/>
    </row>
    <row r="2500" spans="2:9" x14ac:dyDescent="0.2">
      <c r="B2500" s="107"/>
      <c r="C2500" s="208" t="s">
        <v>148</v>
      </c>
      <c r="D2500" s="209"/>
      <c r="E2500" s="95"/>
      <c r="F2500" s="112"/>
      <c r="G2500" s="112"/>
      <c r="H2500" s="111"/>
      <c r="I2500" s="111"/>
    </row>
    <row r="2501" spans="2:9" x14ac:dyDescent="0.2">
      <c r="B2501" s="107"/>
      <c r="C2501" s="208" t="s">
        <v>149</v>
      </c>
      <c r="D2501" s="209"/>
      <c r="E2501" s="95"/>
      <c r="F2501" s="112"/>
      <c r="G2501" s="112"/>
      <c r="H2501" s="111"/>
      <c r="I2501" s="111"/>
    </row>
    <row r="2502" spans="2:9" x14ac:dyDescent="0.2">
      <c r="B2502" s="107"/>
      <c r="C2502" s="208" t="s">
        <v>150</v>
      </c>
      <c r="D2502" s="209"/>
      <c r="E2502" s="95"/>
      <c r="F2502" s="112"/>
      <c r="G2502" s="112"/>
      <c r="H2502" s="111"/>
      <c r="I2502" s="111"/>
    </row>
    <row r="2503" spans="2:9" x14ac:dyDescent="0.2">
      <c r="B2503" s="107"/>
      <c r="C2503" s="208" t="s">
        <v>151</v>
      </c>
      <c r="D2503" s="209"/>
      <c r="E2503" s="95"/>
      <c r="F2503" s="112"/>
      <c r="G2503" s="112"/>
      <c r="H2503" s="111"/>
      <c r="I2503" s="111"/>
    </row>
    <row r="2504" spans="2:9" x14ac:dyDescent="0.2">
      <c r="B2504" s="107"/>
      <c r="C2504" s="208" t="s">
        <v>152</v>
      </c>
      <c r="D2504" s="209"/>
      <c r="E2504" s="95"/>
      <c r="F2504" s="112"/>
      <c r="G2504" s="112"/>
      <c r="H2504" s="111"/>
      <c r="I2504" s="111"/>
    </row>
    <row r="2505" spans="2:9" x14ac:dyDescent="0.2">
      <c r="B2505" s="107"/>
      <c r="C2505" s="208" t="s">
        <v>153</v>
      </c>
      <c r="D2505" s="209"/>
      <c r="E2505" s="95"/>
      <c r="F2505" s="112"/>
      <c r="G2505" s="112"/>
      <c r="H2505" s="111"/>
      <c r="I2505" s="111"/>
    </row>
    <row r="2506" spans="2:9" x14ac:dyDescent="0.2">
      <c r="B2506" s="107"/>
      <c r="C2506" s="208" t="s">
        <v>154</v>
      </c>
      <c r="D2506" s="209"/>
      <c r="E2506" s="95"/>
      <c r="F2506" s="112"/>
      <c r="G2506" s="112"/>
      <c r="H2506" s="111"/>
      <c r="I2506" s="111"/>
    </row>
    <row r="2507" spans="2:9" x14ac:dyDescent="0.2">
      <c r="B2507" s="107"/>
      <c r="C2507" s="208" t="s">
        <v>155</v>
      </c>
      <c r="D2507" s="209"/>
      <c r="E2507" s="95"/>
      <c r="F2507" s="112"/>
      <c r="G2507" s="112"/>
      <c r="H2507" s="111"/>
      <c r="I2507" s="111"/>
    </row>
    <row r="2508" spans="2:9" x14ac:dyDescent="0.2">
      <c r="B2508" s="107"/>
      <c r="C2508" s="208" t="s">
        <v>156</v>
      </c>
      <c r="D2508" s="209"/>
      <c r="E2508" s="95"/>
      <c r="F2508" s="112"/>
      <c r="G2508" s="112"/>
      <c r="H2508" s="111"/>
      <c r="I2508" s="111"/>
    </row>
    <row r="2509" spans="2:9" x14ac:dyDescent="0.2">
      <c r="B2509" s="107"/>
      <c r="C2509" s="208" t="s">
        <v>157</v>
      </c>
      <c r="D2509" s="209"/>
      <c r="E2509" s="95"/>
      <c r="F2509" s="112"/>
      <c r="G2509" s="112"/>
      <c r="H2509" s="111"/>
      <c r="I2509" s="111"/>
    </row>
    <row r="2510" spans="2:9" x14ac:dyDescent="0.2">
      <c r="B2510" s="107"/>
      <c r="C2510" s="208" t="s">
        <v>158</v>
      </c>
      <c r="D2510" s="209"/>
      <c r="E2510" s="95"/>
      <c r="F2510" s="112"/>
      <c r="G2510" s="112"/>
      <c r="H2510" s="111"/>
      <c r="I2510" s="111"/>
    </row>
    <row r="2511" spans="2:9" x14ac:dyDescent="0.2">
      <c r="B2511" s="107"/>
      <c r="C2511" s="208" t="s">
        <v>159</v>
      </c>
      <c r="D2511" s="209"/>
      <c r="E2511" s="95"/>
      <c r="F2511" s="112"/>
      <c r="G2511" s="112"/>
      <c r="H2511" s="111"/>
      <c r="I2511" s="111"/>
    </row>
    <row r="2512" spans="2:9" x14ac:dyDescent="0.2">
      <c r="B2512" s="107"/>
      <c r="C2512" s="208" t="s">
        <v>160</v>
      </c>
      <c r="D2512" s="209"/>
      <c r="E2512" s="95"/>
      <c r="F2512" s="112"/>
      <c r="G2512" s="112"/>
      <c r="H2512" s="111"/>
      <c r="I2512" s="111"/>
    </row>
    <row r="2513" spans="2:9" x14ac:dyDescent="0.2">
      <c r="B2513" s="102"/>
      <c r="C2513" s="210" t="s">
        <v>161</v>
      </c>
      <c r="D2513" s="211"/>
      <c r="E2513" s="211"/>
      <c r="F2513" s="211"/>
      <c r="G2513" s="211"/>
      <c r="H2513" s="211"/>
      <c r="I2513" s="211"/>
    </row>
    <row r="2514" spans="2:9" x14ac:dyDescent="0.2">
      <c r="B2514" s="102"/>
      <c r="C2514" s="208" t="s">
        <v>146</v>
      </c>
      <c r="D2514" s="209"/>
      <c r="E2514" s="95"/>
      <c r="F2514" s="112"/>
      <c r="G2514" s="112"/>
      <c r="H2514" s="111"/>
      <c r="I2514" s="111"/>
    </row>
    <row r="2515" spans="2:9" x14ac:dyDescent="0.2">
      <c r="B2515" s="102"/>
      <c r="C2515" s="208" t="s">
        <v>147</v>
      </c>
      <c r="D2515" s="209"/>
      <c r="E2515" s="95"/>
      <c r="F2515" s="112"/>
      <c r="G2515" s="112"/>
      <c r="H2515" s="111"/>
      <c r="I2515" s="111"/>
    </row>
    <row r="2516" spans="2:9" x14ac:dyDescent="0.2">
      <c r="B2516" s="102"/>
      <c r="C2516" s="208" t="s">
        <v>148</v>
      </c>
      <c r="D2516" s="209"/>
      <c r="E2516" s="95"/>
      <c r="F2516" s="112"/>
      <c r="G2516" s="112"/>
      <c r="H2516" s="111"/>
      <c r="I2516" s="111"/>
    </row>
    <row r="2517" spans="2:9" x14ac:dyDescent="0.2">
      <c r="B2517" s="102"/>
      <c r="C2517" s="208" t="s">
        <v>149</v>
      </c>
      <c r="D2517" s="209"/>
      <c r="E2517" s="95"/>
      <c r="F2517" s="112"/>
      <c r="G2517" s="112"/>
      <c r="H2517" s="111"/>
      <c r="I2517" s="111"/>
    </row>
    <row r="2518" spans="2:9" x14ac:dyDescent="0.2">
      <c r="B2518" s="102"/>
      <c r="C2518" s="208" t="s">
        <v>150</v>
      </c>
      <c r="D2518" s="209"/>
      <c r="E2518" s="95"/>
      <c r="F2518" s="112"/>
      <c r="G2518" s="112"/>
      <c r="H2518" s="111"/>
      <c r="I2518" s="111"/>
    </row>
    <row r="2519" spans="2:9" x14ac:dyDescent="0.2">
      <c r="B2519" s="102"/>
      <c r="C2519" s="208" t="s">
        <v>151</v>
      </c>
      <c r="D2519" s="209"/>
      <c r="E2519" s="95"/>
      <c r="F2519" s="112"/>
      <c r="G2519" s="112"/>
      <c r="H2519" s="111"/>
      <c r="I2519" s="111"/>
    </row>
    <row r="2520" spans="2:9" x14ac:dyDescent="0.2">
      <c r="B2520" s="102"/>
      <c r="C2520" s="207" t="s">
        <v>152</v>
      </c>
      <c r="D2520" s="207"/>
      <c r="E2520" s="139"/>
      <c r="F2520" s="106"/>
      <c r="G2520" s="106"/>
      <c r="H2520" s="106"/>
      <c r="I2520" s="106"/>
    </row>
    <row r="2521" spans="2:9" x14ac:dyDescent="0.2">
      <c r="B2521" s="102"/>
      <c r="C2521" s="207" t="s">
        <v>153</v>
      </c>
      <c r="D2521" s="207"/>
      <c r="E2521" s="139"/>
      <c r="F2521" s="106"/>
      <c r="G2521" s="106"/>
      <c r="H2521" s="106"/>
      <c r="I2521" s="106"/>
    </row>
    <row r="2522" spans="2:9" x14ac:dyDescent="0.2">
      <c r="B2522" s="102"/>
      <c r="C2522" s="207" t="s">
        <v>154</v>
      </c>
      <c r="D2522" s="207"/>
      <c r="E2522" s="139"/>
      <c r="F2522" s="106"/>
      <c r="G2522" s="106"/>
      <c r="H2522" s="106"/>
      <c r="I2522" s="106"/>
    </row>
    <row r="2523" spans="2:9" x14ac:dyDescent="0.2">
      <c r="B2523" s="102"/>
      <c r="C2523" s="207" t="s">
        <v>155</v>
      </c>
      <c r="D2523" s="207"/>
      <c r="E2523" s="139"/>
      <c r="F2523" s="106"/>
      <c r="G2523" s="106"/>
      <c r="H2523" s="106"/>
      <c r="I2523" s="106"/>
    </row>
    <row r="2524" spans="2:9" x14ac:dyDescent="0.2">
      <c r="B2524" s="102"/>
      <c r="C2524" s="207" t="s">
        <v>156</v>
      </c>
      <c r="D2524" s="207"/>
      <c r="E2524" s="139"/>
      <c r="F2524" s="106"/>
      <c r="G2524" s="106"/>
      <c r="H2524" s="106"/>
      <c r="I2524" s="106"/>
    </row>
    <row r="2525" spans="2:9" x14ac:dyDescent="0.2">
      <c r="B2525" s="102"/>
      <c r="C2525" s="207" t="s">
        <v>157</v>
      </c>
      <c r="D2525" s="207"/>
      <c r="E2525" s="139"/>
      <c r="F2525" s="106"/>
      <c r="G2525" s="106"/>
      <c r="H2525" s="106"/>
      <c r="I2525" s="106"/>
    </row>
    <row r="2526" spans="2:9" x14ac:dyDescent="0.2">
      <c r="B2526" s="102"/>
      <c r="C2526" s="207" t="s">
        <v>158</v>
      </c>
      <c r="D2526" s="207"/>
      <c r="E2526" s="139"/>
      <c r="F2526" s="106"/>
      <c r="G2526" s="106"/>
      <c r="H2526" s="106"/>
      <c r="I2526" s="106"/>
    </row>
    <row r="2527" spans="2:9" x14ac:dyDescent="0.2">
      <c r="B2527" s="102"/>
      <c r="C2527" s="207" t="s">
        <v>162</v>
      </c>
      <c r="D2527" s="207"/>
      <c r="E2527" s="139"/>
      <c r="F2527" s="106"/>
      <c r="G2527" s="106"/>
      <c r="H2527" s="106"/>
      <c r="I2527" s="106"/>
    </row>
    <row r="2528" spans="2:9" x14ac:dyDescent="0.2">
      <c r="B2528" s="102"/>
      <c r="C2528" s="207" t="s">
        <v>163</v>
      </c>
      <c r="D2528" s="207"/>
      <c r="E2528" s="139"/>
      <c r="F2528" s="106"/>
      <c r="G2528" s="106"/>
      <c r="H2528" s="106"/>
      <c r="I2528" s="106"/>
    </row>
    <row r="2529" spans="2:9" x14ac:dyDescent="0.2">
      <c r="B2529" s="184" t="s">
        <v>164</v>
      </c>
      <c r="C2529" s="185"/>
      <c r="D2529" s="185"/>
      <c r="E2529" s="185"/>
      <c r="F2529" s="185"/>
      <c r="G2529" s="185"/>
      <c r="H2529" s="185"/>
      <c r="I2529" s="185"/>
    </row>
    <row r="2530" spans="2:9" x14ac:dyDescent="0.2">
      <c r="B2530" s="186" t="s">
        <v>165</v>
      </c>
      <c r="C2530" s="187"/>
      <c r="D2530" s="187"/>
      <c r="E2530" s="187"/>
      <c r="F2530" s="187"/>
      <c r="G2530" s="187"/>
      <c r="H2530" s="187"/>
      <c r="I2530" s="187"/>
    </row>
    <row r="2531" spans="2:9" x14ac:dyDescent="0.2">
      <c r="C2531" s="188" t="s">
        <v>166</v>
      </c>
      <c r="D2531" s="188"/>
      <c r="E2531" s="188"/>
      <c r="F2531" s="188"/>
      <c r="G2531" s="188"/>
      <c r="H2531" s="188"/>
      <c r="I2531" s="188"/>
    </row>
    <row r="2532" spans="2:9" x14ac:dyDescent="0.2">
      <c r="C2532" s="325" t="s">
        <v>418</v>
      </c>
      <c r="D2532" s="326"/>
      <c r="E2532" s="326"/>
      <c r="F2532" s="326"/>
      <c r="G2532" s="326"/>
      <c r="H2532" s="326"/>
      <c r="I2532" s="327"/>
    </row>
    <row r="2533" spans="2:9" x14ac:dyDescent="0.2">
      <c r="C2533" s="328"/>
      <c r="D2533" s="329"/>
      <c r="E2533" s="329"/>
      <c r="F2533" s="329"/>
      <c r="G2533" s="329"/>
      <c r="H2533" s="329"/>
      <c r="I2533" s="330"/>
    </row>
    <row r="2534" spans="2:9" x14ac:dyDescent="0.2">
      <c r="C2534" s="328"/>
      <c r="D2534" s="329"/>
      <c r="E2534" s="329"/>
      <c r="F2534" s="329"/>
      <c r="G2534" s="329"/>
      <c r="H2534" s="329"/>
      <c r="I2534" s="330"/>
    </row>
    <row r="2535" spans="2:9" x14ac:dyDescent="0.2">
      <c r="C2535" s="328"/>
      <c r="D2535" s="329"/>
      <c r="E2535" s="329"/>
      <c r="F2535" s="329"/>
      <c r="G2535" s="329"/>
      <c r="H2535" s="329"/>
      <c r="I2535" s="330"/>
    </row>
    <row r="2536" spans="2:9" x14ac:dyDescent="0.2">
      <c r="C2536" s="331"/>
      <c r="D2536" s="332"/>
      <c r="E2536" s="332"/>
      <c r="F2536" s="332"/>
      <c r="G2536" s="332"/>
      <c r="H2536" s="332"/>
      <c r="I2536" s="333"/>
    </row>
    <row r="2537" spans="2:9" x14ac:dyDescent="0.2">
      <c r="E2537" s="135"/>
    </row>
    <row r="2538" spans="2:9" x14ac:dyDescent="0.2">
      <c r="C2538" s="188" t="s">
        <v>168</v>
      </c>
      <c r="D2538" s="188"/>
      <c r="E2538" s="188"/>
      <c r="F2538" s="188"/>
      <c r="G2538" s="188"/>
      <c r="H2538" s="188"/>
      <c r="I2538" s="188"/>
    </row>
    <row r="2539" spans="2:9" x14ac:dyDescent="0.2">
      <c r="C2539" s="304"/>
      <c r="D2539" s="336"/>
      <c r="E2539" s="336"/>
      <c r="F2539" s="336"/>
      <c r="G2539" s="336"/>
      <c r="H2539" s="336"/>
      <c r="I2539" s="337"/>
    </row>
    <row r="2540" spans="2:9" x14ac:dyDescent="0.2">
      <c r="C2540" s="338"/>
      <c r="D2540" s="339"/>
      <c r="E2540" s="339"/>
      <c r="F2540" s="339"/>
      <c r="G2540" s="339"/>
      <c r="H2540" s="339"/>
      <c r="I2540" s="340"/>
    </row>
    <row r="2541" spans="2:9" x14ac:dyDescent="0.2">
      <c r="C2541" s="338"/>
      <c r="D2541" s="339"/>
      <c r="E2541" s="339"/>
      <c r="F2541" s="339"/>
      <c r="G2541" s="339"/>
      <c r="H2541" s="339"/>
      <c r="I2541" s="340"/>
    </row>
    <row r="2542" spans="2:9" x14ac:dyDescent="0.2">
      <c r="C2542" s="338"/>
      <c r="D2542" s="339"/>
      <c r="E2542" s="339"/>
      <c r="F2542" s="339"/>
      <c r="G2542" s="339"/>
      <c r="H2542" s="339"/>
      <c r="I2542" s="340"/>
    </row>
    <row r="2543" spans="2:9" x14ac:dyDescent="0.2">
      <c r="C2543" s="341"/>
      <c r="D2543" s="342"/>
      <c r="E2543" s="342"/>
      <c r="F2543" s="342"/>
      <c r="G2543" s="342"/>
      <c r="H2543" s="342"/>
      <c r="I2543" s="343"/>
    </row>
    <row r="2544" spans="2:9" x14ac:dyDescent="0.2">
      <c r="E2544" s="135"/>
    </row>
    <row r="2545" spans="3:9" x14ac:dyDescent="0.2">
      <c r="C2545" s="188" t="s">
        <v>170</v>
      </c>
      <c r="D2545" s="188"/>
      <c r="E2545" s="188"/>
      <c r="F2545" s="188"/>
      <c r="G2545" s="188"/>
      <c r="H2545" s="188"/>
      <c r="I2545" s="188"/>
    </row>
    <row r="2546" spans="3:9" x14ac:dyDescent="0.2">
      <c r="C2546" s="188" t="s">
        <v>171</v>
      </c>
      <c r="D2546" s="188"/>
      <c r="E2546" s="188"/>
      <c r="F2546" s="188"/>
      <c r="G2546" s="188"/>
      <c r="H2546" s="188"/>
      <c r="I2546" s="188"/>
    </row>
    <row r="2547" spans="3:9" x14ac:dyDescent="0.2">
      <c r="C2547" s="304"/>
      <c r="D2547" s="336"/>
      <c r="E2547" s="336"/>
      <c r="F2547" s="336"/>
      <c r="G2547" s="336"/>
      <c r="H2547" s="336"/>
      <c r="I2547" s="337"/>
    </row>
    <row r="2548" spans="3:9" x14ac:dyDescent="0.2">
      <c r="C2548" s="338"/>
      <c r="D2548" s="339"/>
      <c r="E2548" s="339"/>
      <c r="F2548" s="339"/>
      <c r="G2548" s="339"/>
      <c r="H2548" s="339"/>
      <c r="I2548" s="340"/>
    </row>
    <row r="2549" spans="3:9" x14ac:dyDescent="0.2">
      <c r="C2549" s="338"/>
      <c r="D2549" s="339"/>
      <c r="E2549" s="339"/>
      <c r="F2549" s="339"/>
      <c r="G2549" s="339"/>
      <c r="H2549" s="339"/>
      <c r="I2549" s="340"/>
    </row>
    <row r="2550" spans="3:9" x14ac:dyDescent="0.2">
      <c r="C2550" s="338"/>
      <c r="D2550" s="339"/>
      <c r="E2550" s="339"/>
      <c r="F2550" s="339"/>
      <c r="G2550" s="339"/>
      <c r="H2550" s="339"/>
      <c r="I2550" s="340"/>
    </row>
    <row r="2551" spans="3:9" x14ac:dyDescent="0.2">
      <c r="C2551" s="341"/>
      <c r="D2551" s="342"/>
      <c r="E2551" s="342"/>
      <c r="F2551" s="342"/>
      <c r="G2551" s="342"/>
      <c r="H2551" s="342"/>
      <c r="I2551" s="343"/>
    </row>
    <row r="2552" spans="3:9" x14ac:dyDescent="0.2">
      <c r="E2552" s="135"/>
    </row>
    <row r="2553" spans="3:9" x14ac:dyDescent="0.2">
      <c r="C2553" s="188" t="s">
        <v>172</v>
      </c>
      <c r="D2553" s="188"/>
      <c r="E2553" s="188"/>
      <c r="F2553" s="188"/>
      <c r="G2553" s="188"/>
      <c r="H2553" s="188"/>
      <c r="I2553" s="188"/>
    </row>
    <row r="2554" spans="3:9" x14ac:dyDescent="0.2">
      <c r="C2554" s="334"/>
      <c r="D2554" s="317"/>
      <c r="E2554" s="317"/>
      <c r="F2554" s="317"/>
      <c r="G2554" s="317"/>
      <c r="H2554" s="317"/>
      <c r="I2554" s="318"/>
    </row>
    <row r="2555" spans="3:9" x14ac:dyDescent="0.2">
      <c r="C2555" s="319"/>
      <c r="D2555" s="320"/>
      <c r="E2555" s="320"/>
      <c r="F2555" s="320"/>
      <c r="G2555" s="320"/>
      <c r="H2555" s="320"/>
      <c r="I2555" s="321"/>
    </row>
    <row r="2556" spans="3:9" x14ac:dyDescent="0.2">
      <c r="C2556" s="319"/>
      <c r="D2556" s="320"/>
      <c r="E2556" s="320"/>
      <c r="F2556" s="320"/>
      <c r="G2556" s="320"/>
      <c r="H2556" s="320"/>
      <c r="I2556" s="321"/>
    </row>
    <row r="2557" spans="3:9" x14ac:dyDescent="0.2">
      <c r="C2557" s="319"/>
      <c r="D2557" s="320"/>
      <c r="E2557" s="320"/>
      <c r="F2557" s="320"/>
      <c r="G2557" s="320"/>
      <c r="H2557" s="320"/>
      <c r="I2557" s="321"/>
    </row>
    <row r="2558" spans="3:9" x14ac:dyDescent="0.2">
      <c r="C2558" s="322"/>
      <c r="D2558" s="323"/>
      <c r="E2558" s="323"/>
      <c r="F2558" s="323"/>
      <c r="G2558" s="323"/>
      <c r="H2558" s="323"/>
      <c r="I2558" s="324"/>
    </row>
    <row r="2559" spans="3:9" x14ac:dyDescent="0.2">
      <c r="C2559" s="113"/>
      <c r="D2559" s="113"/>
      <c r="E2559" s="157"/>
      <c r="F2559" s="113"/>
      <c r="G2559" s="113"/>
      <c r="H2559" s="113"/>
      <c r="I2559" s="113"/>
    </row>
    <row r="2560" spans="3:9" x14ac:dyDescent="0.2">
      <c r="C2560" s="188" t="s">
        <v>173</v>
      </c>
      <c r="D2560" s="188"/>
      <c r="E2560" s="188"/>
      <c r="F2560" s="188"/>
      <c r="G2560" s="188"/>
      <c r="H2560" s="188"/>
      <c r="I2560" s="188"/>
    </row>
    <row r="2561" spans="2:9" x14ac:dyDescent="0.2">
      <c r="C2561" s="335"/>
      <c r="D2561" s="335"/>
      <c r="E2561" s="335"/>
      <c r="F2561" s="335"/>
      <c r="G2561" s="335"/>
      <c r="H2561" s="335"/>
      <c r="I2561" s="335"/>
    </row>
    <row r="2562" spans="2:9" x14ac:dyDescent="0.2">
      <c r="C2562" s="335"/>
      <c r="D2562" s="335"/>
      <c r="E2562" s="335"/>
      <c r="F2562" s="335"/>
      <c r="G2562" s="335"/>
      <c r="H2562" s="335"/>
      <c r="I2562" s="335"/>
    </row>
    <row r="2563" spans="2:9" x14ac:dyDescent="0.2">
      <c r="C2563" s="335"/>
      <c r="D2563" s="335"/>
      <c r="E2563" s="335"/>
      <c r="F2563" s="335"/>
      <c r="G2563" s="335"/>
      <c r="H2563" s="335"/>
      <c r="I2563" s="335"/>
    </row>
    <row r="2564" spans="2:9" x14ac:dyDescent="0.2">
      <c r="C2564" s="335"/>
      <c r="D2564" s="335"/>
      <c r="E2564" s="335"/>
      <c r="F2564" s="335"/>
      <c r="G2564" s="335"/>
      <c r="H2564" s="335"/>
      <c r="I2564" s="335"/>
    </row>
    <row r="2565" spans="2:9" x14ac:dyDescent="0.2">
      <c r="C2565" s="335"/>
      <c r="D2565" s="335"/>
      <c r="E2565" s="335"/>
      <c r="F2565" s="335"/>
      <c r="G2565" s="335"/>
      <c r="H2565" s="335"/>
      <c r="I2565" s="335"/>
    </row>
    <row r="2566" spans="2:9" x14ac:dyDescent="0.2">
      <c r="E2566" s="135"/>
    </row>
    <row r="2568" spans="2:9" x14ac:dyDescent="0.2">
      <c r="B2568" s="268" t="s">
        <v>0</v>
      </c>
      <c r="C2568" s="268"/>
      <c r="D2568" s="268"/>
      <c r="E2568" s="269" t="s">
        <v>413</v>
      </c>
      <c r="F2568" s="270"/>
      <c r="G2568" s="270"/>
      <c r="H2568" s="270"/>
      <c r="I2568" s="271"/>
    </row>
    <row r="2569" spans="2:9" x14ac:dyDescent="0.2">
      <c r="B2569" s="268" t="s">
        <v>1</v>
      </c>
      <c r="C2569" s="268"/>
      <c r="D2569" s="268"/>
      <c r="E2569" s="272" t="s">
        <v>414</v>
      </c>
      <c r="F2569" s="272"/>
      <c r="G2569" s="272"/>
      <c r="H2569" s="272"/>
      <c r="I2569" s="272"/>
    </row>
    <row r="2570" spans="2:9" ht="25.5" x14ac:dyDescent="0.2">
      <c r="B2570" s="275"/>
      <c r="C2570" s="275"/>
      <c r="D2570" s="275"/>
      <c r="E2570" s="88" t="s">
        <v>2</v>
      </c>
      <c r="F2570" s="88" t="s">
        <v>2</v>
      </c>
      <c r="G2570" s="88" t="s">
        <v>2</v>
      </c>
      <c r="H2570" s="88" t="s">
        <v>2</v>
      </c>
      <c r="I2570" s="88" t="s">
        <v>2</v>
      </c>
    </row>
    <row r="2571" spans="2:9" ht="15" x14ac:dyDescent="0.2">
      <c r="B2571" s="275"/>
      <c r="C2571" s="275"/>
      <c r="D2571" s="275"/>
      <c r="E2571" s="88" t="s">
        <v>516</v>
      </c>
      <c r="F2571" s="88" t="s">
        <v>517</v>
      </c>
      <c r="G2571" s="88" t="s">
        <v>3</v>
      </c>
      <c r="H2571" s="88" t="s">
        <v>518</v>
      </c>
      <c r="I2571" s="88" t="s">
        <v>4</v>
      </c>
    </row>
    <row r="2572" spans="2:9" ht="25.5" x14ac:dyDescent="0.2">
      <c r="B2572" s="275"/>
      <c r="C2572" s="275"/>
      <c r="D2572" s="275"/>
      <c r="E2572" s="88" t="s">
        <v>5</v>
      </c>
      <c r="F2572" s="88" t="s">
        <v>6</v>
      </c>
      <c r="G2572" s="88" t="s">
        <v>7</v>
      </c>
      <c r="H2572" s="88" t="s">
        <v>8</v>
      </c>
      <c r="I2572" s="88" t="s">
        <v>9</v>
      </c>
    </row>
    <row r="2573" spans="2:9" x14ac:dyDescent="0.2">
      <c r="B2573" s="276" t="s">
        <v>10</v>
      </c>
      <c r="C2573" s="276"/>
      <c r="D2573" s="276"/>
      <c r="E2573" s="89">
        <v>43402</v>
      </c>
      <c r="F2573" s="89">
        <v>43493</v>
      </c>
      <c r="G2573" s="89">
        <v>43584</v>
      </c>
      <c r="H2573" s="89">
        <v>43675</v>
      </c>
      <c r="I2573" s="89">
        <v>43675</v>
      </c>
    </row>
    <row r="2574" spans="2:9" x14ac:dyDescent="0.2">
      <c r="B2574" s="184" t="s">
        <v>11</v>
      </c>
      <c r="C2574" s="185"/>
      <c r="D2574" s="185"/>
      <c r="E2574" s="185"/>
      <c r="F2574" s="185"/>
      <c r="G2574" s="185"/>
      <c r="H2574" s="185"/>
      <c r="I2574" s="185"/>
    </row>
    <row r="2575" spans="2:9" x14ac:dyDescent="0.2">
      <c r="B2575" s="232" t="s">
        <v>12</v>
      </c>
      <c r="C2575" s="232"/>
      <c r="D2575" s="232"/>
      <c r="E2575" s="232"/>
      <c r="F2575" s="232"/>
      <c r="G2575" s="232"/>
      <c r="H2575" s="232"/>
      <c r="I2575" s="232"/>
    </row>
    <row r="2576" spans="2:9" x14ac:dyDescent="0.2">
      <c r="B2576" s="1"/>
      <c r="C2576" s="277" t="s">
        <v>13</v>
      </c>
      <c r="D2576" s="277"/>
      <c r="E2576" s="95"/>
      <c r="F2576" s="95"/>
      <c r="G2576" s="90">
        <v>2</v>
      </c>
      <c r="H2576" s="90">
        <v>8</v>
      </c>
      <c r="I2576" s="90">
        <v>10</v>
      </c>
    </row>
    <row r="2577" spans="2:9" x14ac:dyDescent="0.2">
      <c r="B2577" s="1"/>
      <c r="C2577" s="277" t="s">
        <v>14</v>
      </c>
      <c r="D2577" s="277"/>
      <c r="E2577" s="95"/>
      <c r="F2577" s="95"/>
      <c r="G2577" s="90">
        <v>2</v>
      </c>
      <c r="H2577" s="90">
        <v>6</v>
      </c>
      <c r="I2577" s="90">
        <v>8</v>
      </c>
    </row>
    <row r="2578" spans="2:9" x14ac:dyDescent="0.2">
      <c r="B2578" s="1"/>
      <c r="C2578" s="255" t="s">
        <v>15</v>
      </c>
      <c r="D2578" s="255"/>
      <c r="E2578" s="95"/>
      <c r="F2578" s="95"/>
      <c r="G2578" s="90"/>
      <c r="H2578" s="90">
        <v>2</v>
      </c>
      <c r="I2578" s="90">
        <v>2</v>
      </c>
    </row>
    <row r="2579" spans="2:9" x14ac:dyDescent="0.2">
      <c r="B2579" s="1"/>
      <c r="C2579" s="251" t="s">
        <v>16</v>
      </c>
      <c r="D2579" s="252"/>
      <c r="E2579" s="95"/>
      <c r="F2579" s="95"/>
      <c r="G2579" s="90"/>
      <c r="H2579" s="90"/>
      <c r="I2579" s="90"/>
    </row>
    <row r="2580" spans="2:9" x14ac:dyDescent="0.2">
      <c r="B2580" s="1"/>
      <c r="C2580" s="253" t="s">
        <v>17</v>
      </c>
      <c r="D2580" s="254"/>
      <c r="E2580" s="95"/>
      <c r="F2580" s="95"/>
      <c r="G2580" s="90"/>
      <c r="H2580" s="90"/>
      <c r="I2580" s="90"/>
    </row>
    <row r="2581" spans="2:9" x14ac:dyDescent="0.2">
      <c r="B2581" s="1"/>
      <c r="C2581" s="253" t="s">
        <v>18</v>
      </c>
      <c r="D2581" s="254"/>
      <c r="E2581" s="95"/>
      <c r="F2581" s="95"/>
      <c r="G2581" s="90">
        <v>2</v>
      </c>
      <c r="H2581" s="90">
        <v>8</v>
      </c>
      <c r="I2581" s="90">
        <v>10</v>
      </c>
    </row>
    <row r="2582" spans="2:9" x14ac:dyDescent="0.2">
      <c r="B2582" s="232" t="s">
        <v>519</v>
      </c>
      <c r="C2582" s="232"/>
      <c r="D2582" s="232"/>
      <c r="E2582" s="232"/>
      <c r="F2582" s="232"/>
      <c r="G2582" s="232"/>
      <c r="H2582" s="232"/>
      <c r="I2582" s="232"/>
    </row>
    <row r="2583" spans="2:9" x14ac:dyDescent="0.2">
      <c r="B2583" s="8"/>
      <c r="C2583" s="214" t="s">
        <v>19</v>
      </c>
      <c r="D2583" s="214"/>
      <c r="E2583" s="90"/>
      <c r="F2583" s="90"/>
      <c r="G2583" s="95"/>
      <c r="H2583" s="90"/>
      <c r="I2583" s="90"/>
    </row>
    <row r="2584" spans="2:9" x14ac:dyDescent="0.2">
      <c r="B2584" s="8"/>
      <c r="C2584" s="214" t="s">
        <v>20</v>
      </c>
      <c r="D2584" s="214"/>
      <c r="E2584" s="90"/>
      <c r="F2584" s="90"/>
      <c r="G2584" s="90">
        <v>2</v>
      </c>
      <c r="H2584" s="90">
        <v>8</v>
      </c>
      <c r="I2584" s="90">
        <v>10</v>
      </c>
    </row>
    <row r="2585" spans="2:9" x14ac:dyDescent="0.2">
      <c r="B2585" s="8"/>
      <c r="C2585" s="214" t="s">
        <v>21</v>
      </c>
      <c r="D2585" s="214"/>
      <c r="E2585" s="90"/>
      <c r="F2585" s="90"/>
      <c r="G2585" s="95"/>
      <c r="H2585" s="90"/>
      <c r="I2585" s="90"/>
    </row>
    <row r="2586" spans="2:9" x14ac:dyDescent="0.2">
      <c r="B2586" s="8"/>
      <c r="C2586" s="214" t="s">
        <v>22</v>
      </c>
      <c r="D2586" s="214"/>
      <c r="E2586" s="90"/>
      <c r="F2586" s="90"/>
      <c r="G2586" s="95"/>
      <c r="H2586" s="90"/>
      <c r="I2586" s="90"/>
    </row>
    <row r="2587" spans="2:9" x14ac:dyDescent="0.2">
      <c r="B2587" s="8"/>
      <c r="C2587" s="214" t="s">
        <v>23</v>
      </c>
      <c r="D2587" s="214"/>
      <c r="E2587" s="90"/>
      <c r="F2587" s="90"/>
      <c r="G2587" s="95"/>
      <c r="H2587" s="90"/>
      <c r="I2587" s="90"/>
    </row>
    <row r="2588" spans="2:9" x14ac:dyDescent="0.2">
      <c r="B2588" s="8"/>
      <c r="C2588" s="214" t="s">
        <v>24</v>
      </c>
      <c r="D2588" s="214"/>
      <c r="E2588" s="90"/>
      <c r="F2588" s="90"/>
      <c r="G2588" s="95"/>
      <c r="H2588" s="90"/>
      <c r="I2588" s="90"/>
    </row>
    <row r="2589" spans="2:9" x14ac:dyDescent="0.2">
      <c r="B2589" s="232" t="s">
        <v>520</v>
      </c>
      <c r="C2589" s="232"/>
      <c r="D2589" s="232"/>
      <c r="E2589" s="232"/>
      <c r="F2589" s="232"/>
      <c r="G2589" s="232"/>
      <c r="H2589" s="232"/>
      <c r="I2589" s="232"/>
    </row>
    <row r="2590" spans="2:9" x14ac:dyDescent="0.2">
      <c r="B2590" s="8"/>
      <c r="C2590" s="214" t="s">
        <v>180</v>
      </c>
      <c r="D2590" s="214"/>
      <c r="E2590" s="90"/>
      <c r="F2590" s="90"/>
      <c r="G2590" s="95"/>
      <c r="H2590" s="90"/>
      <c r="I2590" s="90"/>
    </row>
    <row r="2591" spans="2:9" x14ac:dyDescent="0.2">
      <c r="B2591" s="8"/>
      <c r="C2591" s="214" t="s">
        <v>26</v>
      </c>
      <c r="D2591" s="214"/>
      <c r="E2591" s="90"/>
      <c r="F2591" s="90"/>
      <c r="G2591" s="95"/>
      <c r="H2591" s="90"/>
      <c r="I2591" s="90"/>
    </row>
    <row r="2592" spans="2:9" x14ac:dyDescent="0.2">
      <c r="B2592" s="8"/>
      <c r="C2592" s="214" t="s">
        <v>181</v>
      </c>
      <c r="D2592" s="214"/>
      <c r="E2592" s="90"/>
      <c r="F2592" s="90"/>
      <c r="G2592" s="95"/>
      <c r="H2592" s="90"/>
      <c r="I2592" s="90"/>
    </row>
    <row r="2593" spans="2:9" x14ac:dyDescent="0.2">
      <c r="B2593" s="8"/>
      <c r="C2593" s="214" t="s">
        <v>28</v>
      </c>
      <c r="D2593" s="214"/>
      <c r="E2593" s="90"/>
      <c r="F2593" s="90"/>
      <c r="G2593" s="95"/>
      <c r="H2593" s="90"/>
      <c r="I2593" s="90"/>
    </row>
    <row r="2594" spans="2:9" x14ac:dyDescent="0.2">
      <c r="B2594" s="91"/>
      <c r="C2594" s="224" t="s">
        <v>29</v>
      </c>
      <c r="D2594" s="224"/>
      <c r="E2594" s="90"/>
      <c r="F2594" s="90"/>
      <c r="G2594" s="90">
        <v>1</v>
      </c>
      <c r="H2594" s="90"/>
      <c r="I2594" s="90">
        <v>1</v>
      </c>
    </row>
    <row r="2595" spans="2:9" x14ac:dyDescent="0.2">
      <c r="B2595" s="8"/>
      <c r="C2595" s="214" t="s">
        <v>30</v>
      </c>
      <c r="D2595" s="214"/>
      <c r="E2595" s="90"/>
      <c r="F2595" s="90"/>
      <c r="G2595" s="90"/>
      <c r="H2595" s="90"/>
      <c r="I2595" s="90"/>
    </row>
    <row r="2596" spans="2:9" x14ac:dyDescent="0.2">
      <c r="B2596" s="8"/>
      <c r="C2596" s="214" t="s">
        <v>31</v>
      </c>
      <c r="D2596" s="214"/>
      <c r="E2596" s="90"/>
      <c r="F2596" s="90"/>
      <c r="G2596" s="90">
        <v>1</v>
      </c>
      <c r="H2596" s="90"/>
      <c r="I2596" s="90">
        <v>1</v>
      </c>
    </row>
    <row r="2597" spans="2:9" x14ac:dyDescent="0.2">
      <c r="B2597" s="8"/>
      <c r="C2597" s="214" t="s">
        <v>23</v>
      </c>
      <c r="D2597" s="214"/>
      <c r="E2597" s="90"/>
      <c r="F2597" s="90"/>
      <c r="G2597" s="95"/>
      <c r="H2597" s="90"/>
      <c r="I2597" s="90"/>
    </row>
    <row r="2598" spans="2:9" x14ac:dyDescent="0.2">
      <c r="B2598" s="8"/>
      <c r="C2598" s="214" t="s">
        <v>32</v>
      </c>
      <c r="D2598" s="214"/>
      <c r="E2598" s="90"/>
      <c r="F2598" s="90"/>
      <c r="G2598" s="95"/>
      <c r="H2598" s="90"/>
      <c r="I2598" s="90"/>
    </row>
    <row r="2599" spans="2:9" x14ac:dyDescent="0.2">
      <c r="B2599" s="232" t="s">
        <v>521</v>
      </c>
      <c r="C2599" s="232"/>
      <c r="D2599" s="232"/>
      <c r="E2599" s="232"/>
      <c r="F2599" s="232"/>
      <c r="G2599" s="232"/>
      <c r="H2599" s="232"/>
      <c r="I2599" s="232"/>
    </row>
    <row r="2600" spans="2:9" x14ac:dyDescent="0.2">
      <c r="B2600" s="92"/>
      <c r="C2600" s="249" t="s">
        <v>34</v>
      </c>
      <c r="D2600" s="250"/>
      <c r="E2600" s="93"/>
      <c r="F2600" s="93"/>
      <c r="G2600" s="94"/>
      <c r="H2600" s="93"/>
      <c r="I2600" s="93"/>
    </row>
    <row r="2601" spans="2:9" x14ac:dyDescent="0.2">
      <c r="B2601" s="8"/>
      <c r="C2601" s="214" t="s">
        <v>35</v>
      </c>
      <c r="D2601" s="214"/>
      <c r="E2601" s="90"/>
      <c r="F2601" s="90"/>
      <c r="G2601" s="95"/>
      <c r="H2601" s="90"/>
      <c r="I2601" s="90"/>
    </row>
    <row r="2602" spans="2:9" x14ac:dyDescent="0.2">
      <c r="B2602" s="8"/>
      <c r="C2602" s="214" t="s">
        <v>36</v>
      </c>
      <c r="D2602" s="214"/>
      <c r="E2602" s="90"/>
      <c r="F2602" s="90"/>
      <c r="G2602" s="95"/>
      <c r="H2602" s="90"/>
      <c r="I2602" s="90"/>
    </row>
    <row r="2603" spans="2:9" x14ac:dyDescent="0.2">
      <c r="B2603" s="8"/>
      <c r="C2603" s="214" t="s">
        <v>37</v>
      </c>
      <c r="D2603" s="214"/>
      <c r="E2603" s="90"/>
      <c r="F2603" s="90"/>
      <c r="G2603" s="95"/>
      <c r="H2603" s="90"/>
      <c r="I2603" s="90"/>
    </row>
    <row r="2604" spans="2:9" x14ac:dyDescent="0.2">
      <c r="B2604" s="8"/>
      <c r="C2604" s="214" t="s">
        <v>38</v>
      </c>
      <c r="D2604" s="214"/>
      <c r="E2604" s="90"/>
      <c r="F2604" s="90"/>
      <c r="G2604" s="95"/>
      <c r="H2604" s="90"/>
      <c r="I2604" s="90"/>
    </row>
    <row r="2605" spans="2:9" x14ac:dyDescent="0.2">
      <c r="B2605" s="8"/>
      <c r="C2605" s="214" t="s">
        <v>39</v>
      </c>
      <c r="D2605" s="214"/>
      <c r="E2605" s="90"/>
      <c r="F2605" s="90"/>
      <c r="G2605" s="95"/>
      <c r="H2605" s="90"/>
      <c r="I2605" s="90"/>
    </row>
    <row r="2606" spans="2:9" x14ac:dyDescent="0.2">
      <c r="B2606" s="8"/>
      <c r="C2606" s="214" t="s">
        <v>40</v>
      </c>
      <c r="D2606" s="214"/>
      <c r="E2606" s="90"/>
      <c r="F2606" s="90"/>
      <c r="G2606" s="95"/>
      <c r="H2606" s="90"/>
      <c r="I2606" s="90"/>
    </row>
    <row r="2607" spans="2:9" x14ac:dyDescent="0.2">
      <c r="B2607" s="8"/>
      <c r="C2607" s="214" t="s">
        <v>23</v>
      </c>
      <c r="D2607" s="214"/>
      <c r="E2607" s="90"/>
      <c r="F2607" s="90"/>
      <c r="G2607" s="95"/>
      <c r="H2607" s="90"/>
      <c r="I2607" s="90"/>
    </row>
    <row r="2608" spans="2:9" x14ac:dyDescent="0.2">
      <c r="B2608" s="8"/>
      <c r="C2608" s="214" t="s">
        <v>41</v>
      </c>
      <c r="D2608" s="214"/>
      <c r="E2608" s="90"/>
      <c r="F2608" s="90"/>
      <c r="G2608" s="95"/>
      <c r="H2608" s="90"/>
      <c r="I2608" s="90"/>
    </row>
    <row r="2609" spans="2:9" x14ac:dyDescent="0.2">
      <c r="B2609" s="92"/>
      <c r="C2609" s="249" t="s">
        <v>42</v>
      </c>
      <c r="D2609" s="250"/>
      <c r="E2609" s="93"/>
      <c r="F2609" s="93"/>
      <c r="G2609" s="94"/>
      <c r="H2609" s="93"/>
      <c r="I2609" s="93"/>
    </row>
    <row r="2610" spans="2:9" x14ac:dyDescent="0.2">
      <c r="B2610" s="8"/>
      <c r="C2610" s="214" t="s">
        <v>182</v>
      </c>
      <c r="D2610" s="214"/>
      <c r="E2610" s="90"/>
      <c r="F2610" s="90"/>
      <c r="G2610" s="95"/>
      <c r="H2610" s="90"/>
      <c r="I2610" s="90"/>
    </row>
    <row r="2611" spans="2:9" x14ac:dyDescent="0.2">
      <c r="B2611" s="8"/>
      <c r="C2611" s="214" t="s">
        <v>44</v>
      </c>
      <c r="D2611" s="214"/>
      <c r="E2611" s="90"/>
      <c r="F2611" s="90"/>
      <c r="G2611" s="95"/>
      <c r="H2611" s="90"/>
      <c r="I2611" s="90"/>
    </row>
    <row r="2612" spans="2:9" x14ac:dyDescent="0.2">
      <c r="B2612" s="8"/>
      <c r="C2612" s="214" t="s">
        <v>45</v>
      </c>
      <c r="D2612" s="214"/>
      <c r="E2612" s="90"/>
      <c r="F2612" s="90"/>
      <c r="G2612" s="95"/>
      <c r="H2612" s="90"/>
      <c r="I2612" s="90"/>
    </row>
    <row r="2613" spans="2:9" x14ac:dyDescent="0.2">
      <c r="B2613" s="8"/>
      <c r="C2613" s="214" t="s">
        <v>46</v>
      </c>
      <c r="D2613" s="214"/>
      <c r="E2613" s="90"/>
      <c r="F2613" s="90"/>
      <c r="G2613" s="95"/>
      <c r="H2613" s="90"/>
      <c r="I2613" s="90"/>
    </row>
    <row r="2614" spans="2:9" x14ac:dyDescent="0.2">
      <c r="B2614" s="8"/>
      <c r="C2614" s="214" t="s">
        <v>47</v>
      </c>
      <c r="D2614" s="214"/>
      <c r="E2614" s="90"/>
      <c r="F2614" s="90"/>
      <c r="G2614" s="90">
        <v>1</v>
      </c>
      <c r="H2614" s="90"/>
      <c r="I2614" s="90">
        <v>1</v>
      </c>
    </row>
    <row r="2615" spans="2:9" x14ac:dyDescent="0.2">
      <c r="B2615" s="8"/>
      <c r="C2615" s="214" t="s">
        <v>48</v>
      </c>
      <c r="D2615" s="214"/>
      <c r="E2615" s="90"/>
      <c r="F2615" s="90"/>
      <c r="G2615" s="90"/>
      <c r="H2615" s="90"/>
      <c r="I2615" s="90"/>
    </row>
    <row r="2616" spans="2:9" x14ac:dyDescent="0.2">
      <c r="B2616" s="8"/>
      <c r="C2616" s="214" t="s">
        <v>49</v>
      </c>
      <c r="D2616" s="214"/>
      <c r="E2616" s="90"/>
      <c r="F2616" s="90"/>
      <c r="G2616" s="90"/>
      <c r="H2616" s="90"/>
      <c r="I2616" s="90"/>
    </row>
    <row r="2617" spans="2:9" x14ac:dyDescent="0.2">
      <c r="B2617" s="8"/>
      <c r="C2617" s="214" t="s">
        <v>50</v>
      </c>
      <c r="D2617" s="214"/>
      <c r="E2617" s="90"/>
      <c r="F2617" s="90"/>
      <c r="G2617" s="90"/>
      <c r="H2617" s="90"/>
      <c r="I2617" s="90"/>
    </row>
    <row r="2618" spans="2:9" x14ac:dyDescent="0.2">
      <c r="B2618" s="8"/>
      <c r="C2618" s="214" t="s">
        <v>51</v>
      </c>
      <c r="D2618" s="214"/>
      <c r="E2618" s="90"/>
      <c r="F2618" s="90"/>
      <c r="G2618" s="90"/>
      <c r="H2618" s="90"/>
      <c r="I2618" s="90"/>
    </row>
    <row r="2619" spans="2:9" x14ac:dyDescent="0.2">
      <c r="B2619" s="8"/>
      <c r="C2619" s="214" t="s">
        <v>52</v>
      </c>
      <c r="D2619" s="214"/>
      <c r="E2619" s="90"/>
      <c r="F2619" s="90"/>
      <c r="G2619" s="95"/>
      <c r="H2619" s="90"/>
      <c r="I2619" s="90"/>
    </row>
    <row r="2620" spans="2:9" x14ac:dyDescent="0.2">
      <c r="B2620" s="8"/>
      <c r="C2620" s="214" t="s">
        <v>53</v>
      </c>
      <c r="D2620" s="214"/>
      <c r="E2620" s="90"/>
      <c r="F2620" s="90"/>
      <c r="G2620" s="95"/>
      <c r="H2620" s="90"/>
      <c r="I2620" s="90"/>
    </row>
    <row r="2621" spans="2:9" x14ac:dyDescent="0.2">
      <c r="B2621" s="8"/>
      <c r="C2621" s="214" t="s">
        <v>54</v>
      </c>
      <c r="D2621" s="214"/>
      <c r="E2621" s="90"/>
      <c r="F2621" s="90"/>
      <c r="G2621" s="95"/>
      <c r="H2621" s="90"/>
      <c r="I2621" s="90"/>
    </row>
    <row r="2622" spans="2:9" x14ac:dyDescent="0.2">
      <c r="B2622" s="8"/>
      <c r="C2622" s="214" t="s">
        <v>56</v>
      </c>
      <c r="D2622" s="214"/>
      <c r="E2622" s="90"/>
      <c r="F2622" s="90"/>
      <c r="G2622" s="95"/>
      <c r="H2622" s="90"/>
      <c r="I2622" s="90"/>
    </row>
    <row r="2623" spans="2:9" x14ac:dyDescent="0.2">
      <c r="B2623" s="8"/>
      <c r="C2623" s="214" t="s">
        <v>57</v>
      </c>
      <c r="D2623" s="214"/>
      <c r="E2623" s="90"/>
      <c r="F2623" s="90"/>
      <c r="G2623" s="95"/>
      <c r="H2623" s="90"/>
      <c r="I2623" s="90"/>
    </row>
    <row r="2624" spans="2:9" x14ac:dyDescent="0.2">
      <c r="B2624" s="8"/>
      <c r="C2624" s="212" t="s">
        <v>41</v>
      </c>
      <c r="D2624" s="213"/>
      <c r="E2624" s="90"/>
      <c r="F2624" s="90"/>
      <c r="G2624" s="95"/>
      <c r="H2624" s="90"/>
      <c r="I2624" s="90"/>
    </row>
    <row r="2625" spans="2:9" x14ac:dyDescent="0.2">
      <c r="B2625" s="232" t="s">
        <v>522</v>
      </c>
      <c r="C2625" s="232"/>
      <c r="D2625" s="232"/>
      <c r="E2625" s="232"/>
      <c r="F2625" s="232"/>
      <c r="G2625" s="232"/>
      <c r="H2625" s="232"/>
      <c r="I2625" s="232"/>
    </row>
    <row r="2626" spans="2:9" x14ac:dyDescent="0.2">
      <c r="B2626" s="8"/>
      <c r="C2626" s="214" t="s">
        <v>58</v>
      </c>
      <c r="D2626" s="214"/>
      <c r="E2626" s="90"/>
      <c r="F2626" s="90"/>
      <c r="G2626" s="90">
        <v>2</v>
      </c>
      <c r="H2626" s="90"/>
      <c r="I2626" s="90">
        <v>2</v>
      </c>
    </row>
    <row r="2627" spans="2:9" x14ac:dyDescent="0.2">
      <c r="B2627" s="8"/>
      <c r="C2627" s="214" t="s">
        <v>59</v>
      </c>
      <c r="D2627" s="214"/>
      <c r="E2627" s="90"/>
      <c r="F2627" s="90"/>
      <c r="G2627" s="90"/>
      <c r="H2627" s="90"/>
      <c r="I2627" s="90"/>
    </row>
    <row r="2628" spans="2:9" x14ac:dyDescent="0.2">
      <c r="B2628" s="8"/>
      <c r="C2628" s="214" t="s">
        <v>60</v>
      </c>
      <c r="D2628" s="214"/>
      <c r="E2628" s="90"/>
      <c r="F2628" s="90"/>
      <c r="G2628" s="90"/>
      <c r="H2628" s="90"/>
      <c r="I2628" s="90"/>
    </row>
    <row r="2629" spans="2:9" x14ac:dyDescent="0.2">
      <c r="B2629" s="8"/>
      <c r="C2629" s="214" t="s">
        <v>61</v>
      </c>
      <c r="D2629" s="214"/>
      <c r="E2629" s="90"/>
      <c r="F2629" s="90"/>
      <c r="G2629" s="90"/>
      <c r="H2629" s="90"/>
      <c r="I2629" s="90"/>
    </row>
    <row r="2630" spans="2:9" x14ac:dyDescent="0.2">
      <c r="B2630" s="8"/>
      <c r="C2630" s="214" t="s">
        <v>23</v>
      </c>
      <c r="D2630" s="214"/>
      <c r="E2630" s="90"/>
      <c r="F2630" s="90"/>
      <c r="G2630" s="95"/>
      <c r="H2630" s="90"/>
      <c r="I2630" s="90"/>
    </row>
    <row r="2631" spans="2:9" x14ac:dyDescent="0.2">
      <c r="B2631" s="8"/>
      <c r="C2631" s="214" t="s">
        <v>41</v>
      </c>
      <c r="D2631" s="214"/>
      <c r="E2631" s="90"/>
      <c r="F2631" s="90"/>
      <c r="G2631" s="95"/>
      <c r="H2631" s="90"/>
      <c r="I2631" s="90"/>
    </row>
    <row r="2632" spans="2:9" x14ac:dyDescent="0.2">
      <c r="B2632" s="232" t="s">
        <v>523</v>
      </c>
      <c r="C2632" s="232"/>
      <c r="D2632" s="232"/>
      <c r="E2632" s="232"/>
      <c r="F2632" s="232"/>
      <c r="G2632" s="232"/>
      <c r="H2632" s="232"/>
      <c r="I2632" s="232"/>
    </row>
    <row r="2633" spans="2:9" x14ac:dyDescent="0.2">
      <c r="B2633" s="8"/>
      <c r="C2633" s="214" t="s">
        <v>58</v>
      </c>
      <c r="D2633" s="214"/>
      <c r="E2633" s="90"/>
      <c r="F2633" s="90"/>
      <c r="G2633" s="90">
        <v>2</v>
      </c>
      <c r="H2633" s="90"/>
      <c r="I2633" s="90">
        <v>2</v>
      </c>
    </row>
    <row r="2634" spans="2:9" x14ac:dyDescent="0.2">
      <c r="B2634" s="8"/>
      <c r="C2634" s="214" t="s">
        <v>59</v>
      </c>
      <c r="D2634" s="214"/>
      <c r="E2634" s="90"/>
      <c r="F2634" s="90"/>
      <c r="G2634" s="95"/>
      <c r="H2634" s="90"/>
      <c r="I2634" s="90"/>
    </row>
    <row r="2635" spans="2:9" x14ac:dyDescent="0.2">
      <c r="B2635" s="8"/>
      <c r="C2635" s="214" t="s">
        <v>60</v>
      </c>
      <c r="D2635" s="214"/>
      <c r="E2635" s="90"/>
      <c r="F2635" s="90"/>
      <c r="G2635" s="95"/>
      <c r="H2635" s="90"/>
      <c r="I2635" s="90"/>
    </row>
    <row r="2636" spans="2:9" x14ac:dyDescent="0.2">
      <c r="B2636" s="8"/>
      <c r="C2636" s="214" t="s">
        <v>63</v>
      </c>
      <c r="D2636" s="214"/>
      <c r="E2636" s="90"/>
      <c r="F2636" s="90"/>
      <c r="G2636" s="95"/>
      <c r="H2636" s="90"/>
      <c r="I2636" s="90"/>
    </row>
    <row r="2637" spans="2:9" x14ac:dyDescent="0.2">
      <c r="B2637" s="8"/>
      <c r="C2637" s="214" t="s">
        <v>23</v>
      </c>
      <c r="D2637" s="214"/>
      <c r="E2637" s="90"/>
      <c r="F2637" s="90"/>
      <c r="G2637" s="95"/>
      <c r="H2637" s="90"/>
      <c r="I2637" s="90"/>
    </row>
    <row r="2638" spans="2:9" x14ac:dyDescent="0.2">
      <c r="B2638" s="8"/>
      <c r="C2638" s="214" t="s">
        <v>41</v>
      </c>
      <c r="D2638" s="214"/>
      <c r="E2638" s="90"/>
      <c r="F2638" s="90"/>
      <c r="G2638" s="95"/>
      <c r="H2638" s="90"/>
      <c r="I2638" s="90"/>
    </row>
    <row r="2639" spans="2:9" x14ac:dyDescent="0.2">
      <c r="B2639" s="248" t="s">
        <v>524</v>
      </c>
      <c r="C2639" s="248"/>
      <c r="D2639" s="248"/>
      <c r="E2639" s="248"/>
      <c r="F2639" s="248"/>
      <c r="G2639" s="248"/>
      <c r="H2639" s="248"/>
      <c r="I2639" s="248"/>
    </row>
    <row r="2640" spans="2:9" x14ac:dyDescent="0.2">
      <c r="B2640" s="8"/>
      <c r="C2640" s="214" t="s">
        <v>64</v>
      </c>
      <c r="D2640" s="214"/>
      <c r="E2640" s="90"/>
      <c r="F2640" s="90"/>
      <c r="G2640" s="95"/>
      <c r="H2640" s="90"/>
      <c r="I2640" s="90"/>
    </row>
    <row r="2641" spans="2:9" x14ac:dyDescent="0.2">
      <c r="B2641" s="8"/>
      <c r="C2641" s="214" t="s">
        <v>65</v>
      </c>
      <c r="D2641" s="214"/>
      <c r="E2641" s="90"/>
      <c r="F2641" s="90"/>
      <c r="G2641" s="90">
        <v>1</v>
      </c>
      <c r="H2641" s="90"/>
      <c r="I2641" s="90">
        <v>1</v>
      </c>
    </row>
    <row r="2642" spans="2:9" x14ac:dyDescent="0.2">
      <c r="B2642" s="8"/>
      <c r="C2642" s="214" t="s">
        <v>66</v>
      </c>
      <c r="D2642" s="214"/>
      <c r="E2642" s="90"/>
      <c r="F2642" s="90"/>
      <c r="G2642" s="90"/>
      <c r="H2642" s="90"/>
      <c r="I2642" s="90"/>
    </row>
    <row r="2643" spans="2:9" x14ac:dyDescent="0.2">
      <c r="B2643" s="8"/>
      <c r="C2643" s="214" t="s">
        <v>67</v>
      </c>
      <c r="D2643" s="214"/>
      <c r="E2643" s="90"/>
      <c r="F2643" s="90"/>
      <c r="G2643" s="90"/>
      <c r="H2643" s="90"/>
      <c r="I2643" s="90"/>
    </row>
    <row r="2644" spans="2:9" x14ac:dyDescent="0.2">
      <c r="B2644" s="8"/>
      <c r="C2644" s="214" t="s">
        <v>68</v>
      </c>
      <c r="D2644" s="214"/>
      <c r="E2644" s="90"/>
      <c r="F2644" s="90"/>
      <c r="G2644" s="90">
        <v>1</v>
      </c>
      <c r="H2644" s="90"/>
      <c r="I2644" s="90">
        <v>1</v>
      </c>
    </row>
    <row r="2645" spans="2:9" x14ac:dyDescent="0.2">
      <c r="B2645" s="8"/>
      <c r="C2645" s="214" t="s">
        <v>69</v>
      </c>
      <c r="D2645" s="214"/>
      <c r="E2645" s="90"/>
      <c r="F2645" s="90"/>
      <c r="G2645" s="90"/>
      <c r="H2645" s="90"/>
      <c r="I2645" s="90"/>
    </row>
    <row r="2646" spans="2:9" x14ac:dyDescent="0.2">
      <c r="B2646" s="8"/>
      <c r="C2646" s="214" t="s">
        <v>23</v>
      </c>
      <c r="D2646" s="214"/>
      <c r="E2646" s="90"/>
      <c r="F2646" s="90"/>
      <c r="G2646" s="90"/>
      <c r="H2646" s="90"/>
      <c r="I2646" s="90"/>
    </row>
    <row r="2647" spans="2:9" x14ac:dyDescent="0.2">
      <c r="B2647" s="91"/>
      <c r="C2647" s="224" t="s">
        <v>70</v>
      </c>
      <c r="D2647" s="224"/>
      <c r="E2647" s="90"/>
      <c r="F2647" s="90"/>
      <c r="G2647" s="95"/>
      <c r="H2647" s="90"/>
      <c r="I2647" s="90"/>
    </row>
    <row r="2648" spans="2:9" x14ac:dyDescent="0.2">
      <c r="B2648" s="8"/>
      <c r="C2648" s="214" t="s">
        <v>41</v>
      </c>
      <c r="D2648" s="214"/>
      <c r="E2648" s="90"/>
      <c r="F2648" s="90"/>
      <c r="G2648" s="95"/>
      <c r="H2648" s="90"/>
      <c r="I2648" s="90"/>
    </row>
    <row r="2649" spans="2:9" x14ac:dyDescent="0.2">
      <c r="B2649" s="243" t="s">
        <v>525</v>
      </c>
      <c r="C2649" s="244"/>
      <c r="D2649" s="244"/>
      <c r="E2649" s="244"/>
      <c r="F2649" s="244"/>
      <c r="G2649" s="244"/>
      <c r="H2649" s="244"/>
      <c r="I2649" s="245"/>
    </row>
    <row r="2650" spans="2:9" x14ac:dyDescent="0.2">
      <c r="B2650" s="8"/>
      <c r="C2650" s="242" t="s">
        <v>71</v>
      </c>
      <c r="D2650" s="242"/>
      <c r="E2650" s="90"/>
      <c r="F2650" s="90"/>
      <c r="G2650" s="95"/>
      <c r="H2650" s="90"/>
      <c r="I2650" s="90"/>
    </row>
    <row r="2651" spans="2:9" x14ac:dyDescent="0.2">
      <c r="B2651" s="8"/>
      <c r="C2651" s="214" t="s">
        <v>72</v>
      </c>
      <c r="D2651" s="214"/>
      <c r="E2651" s="90"/>
      <c r="F2651" s="90"/>
      <c r="G2651" s="95"/>
      <c r="H2651" s="90"/>
      <c r="I2651" s="90"/>
    </row>
    <row r="2652" spans="2:9" x14ac:dyDescent="0.2">
      <c r="B2652" s="8"/>
      <c r="C2652" s="214" t="s">
        <v>73</v>
      </c>
      <c r="D2652" s="214"/>
      <c r="E2652" s="90"/>
      <c r="F2652" s="90"/>
      <c r="G2652" s="95"/>
      <c r="H2652" s="90"/>
      <c r="I2652" s="90"/>
    </row>
    <row r="2653" spans="2:9" x14ac:dyDescent="0.2">
      <c r="B2653" s="8"/>
      <c r="C2653" s="214" t="s">
        <v>74</v>
      </c>
      <c r="D2653" s="214"/>
      <c r="E2653" s="90"/>
      <c r="F2653" s="90"/>
      <c r="G2653" s="95"/>
      <c r="H2653" s="90"/>
      <c r="I2653" s="90"/>
    </row>
    <row r="2654" spans="2:9" x14ac:dyDescent="0.2">
      <c r="B2654" s="8"/>
      <c r="C2654" s="214" t="s">
        <v>75</v>
      </c>
      <c r="D2654" s="214"/>
      <c r="E2654" s="90"/>
      <c r="F2654" s="90"/>
      <c r="G2654" s="95"/>
      <c r="H2654" s="90"/>
      <c r="I2654" s="90"/>
    </row>
    <row r="2655" spans="2:9" x14ac:dyDescent="0.2">
      <c r="B2655" s="8"/>
      <c r="C2655" s="214" t="s">
        <v>76</v>
      </c>
      <c r="D2655" s="214"/>
      <c r="E2655" s="90"/>
      <c r="F2655" s="90"/>
      <c r="G2655" s="90"/>
      <c r="H2655" s="90"/>
      <c r="I2655" s="90"/>
    </row>
    <row r="2656" spans="2:9" x14ac:dyDescent="0.2">
      <c r="B2656" s="8"/>
      <c r="C2656" s="214" t="s">
        <v>77</v>
      </c>
      <c r="D2656" s="214"/>
      <c r="E2656" s="90"/>
      <c r="F2656" s="90"/>
      <c r="G2656" s="90"/>
      <c r="H2656" s="90"/>
      <c r="I2656" s="90"/>
    </row>
    <row r="2657" spans="2:9" x14ac:dyDescent="0.2">
      <c r="B2657" s="8"/>
      <c r="C2657" s="214" t="s">
        <v>78</v>
      </c>
      <c r="D2657" s="214"/>
      <c r="E2657" s="90"/>
      <c r="F2657" s="90"/>
      <c r="G2657" s="90"/>
      <c r="H2657" s="90"/>
      <c r="I2657" s="90"/>
    </row>
    <row r="2658" spans="2:9" x14ac:dyDescent="0.2">
      <c r="B2658" s="8"/>
      <c r="C2658" s="242" t="s">
        <v>79</v>
      </c>
      <c r="D2658" s="242"/>
      <c r="E2658" s="90"/>
      <c r="F2658" s="90"/>
      <c r="G2658" s="90">
        <v>2</v>
      </c>
      <c r="H2658" s="90"/>
      <c r="I2658" s="90">
        <v>2</v>
      </c>
    </row>
    <row r="2659" spans="2:9" x14ac:dyDescent="0.2">
      <c r="B2659" s="8"/>
      <c r="C2659" s="214" t="s">
        <v>23</v>
      </c>
      <c r="D2659" s="214"/>
      <c r="E2659" s="90"/>
      <c r="F2659" s="90"/>
      <c r="G2659" s="90"/>
      <c r="H2659" s="90"/>
      <c r="I2659" s="90"/>
    </row>
    <row r="2660" spans="2:9" x14ac:dyDescent="0.2">
      <c r="B2660" s="8"/>
      <c r="C2660" s="214" t="s">
        <v>41</v>
      </c>
      <c r="D2660" s="214"/>
      <c r="E2660" s="90"/>
      <c r="F2660" s="90"/>
      <c r="G2660" s="95"/>
      <c r="H2660" s="90"/>
      <c r="I2660" s="90"/>
    </row>
    <row r="2661" spans="2:9" x14ac:dyDescent="0.2">
      <c r="B2661" s="232" t="s">
        <v>526</v>
      </c>
      <c r="C2661" s="232"/>
      <c r="D2661" s="232"/>
      <c r="E2661" s="232"/>
      <c r="F2661" s="232"/>
      <c r="G2661" s="232"/>
      <c r="H2661" s="232"/>
      <c r="I2661" s="232"/>
    </row>
    <row r="2662" spans="2:9" x14ac:dyDescent="0.2">
      <c r="B2662" s="8"/>
      <c r="C2662" s="214" t="s">
        <v>80</v>
      </c>
      <c r="D2662" s="214"/>
      <c r="E2662" s="90"/>
      <c r="F2662" s="90"/>
      <c r="G2662" s="95"/>
      <c r="H2662" s="90"/>
      <c r="I2662" s="90"/>
    </row>
    <row r="2663" spans="2:9" x14ac:dyDescent="0.2">
      <c r="B2663" s="8"/>
      <c r="C2663" s="214" t="s">
        <v>81</v>
      </c>
      <c r="D2663" s="214"/>
      <c r="E2663" s="90"/>
      <c r="F2663" s="90"/>
      <c r="G2663" s="90">
        <v>2</v>
      </c>
      <c r="H2663" s="90"/>
      <c r="I2663" s="90">
        <v>2</v>
      </c>
    </row>
    <row r="2664" spans="2:9" x14ac:dyDescent="0.2">
      <c r="B2664" s="8"/>
      <c r="C2664" s="214" t="s">
        <v>23</v>
      </c>
      <c r="D2664" s="214"/>
      <c r="E2664" s="90"/>
      <c r="F2664" s="90"/>
      <c r="G2664" s="95"/>
      <c r="H2664" s="90"/>
      <c r="I2664" s="90"/>
    </row>
    <row r="2665" spans="2:9" x14ac:dyDescent="0.2">
      <c r="B2665" s="96"/>
      <c r="C2665" s="214" t="s">
        <v>41</v>
      </c>
      <c r="D2665" s="214"/>
      <c r="E2665" s="90"/>
      <c r="F2665" s="90"/>
      <c r="G2665" s="95"/>
      <c r="H2665" s="90"/>
      <c r="I2665" s="90"/>
    </row>
    <row r="2666" spans="2:9" x14ac:dyDescent="0.2">
      <c r="B2666" s="239" t="s">
        <v>527</v>
      </c>
      <c r="C2666" s="240"/>
      <c r="D2666" s="240"/>
      <c r="E2666" s="240"/>
      <c r="F2666" s="240"/>
      <c r="G2666" s="240"/>
      <c r="H2666" s="240"/>
      <c r="I2666" s="241"/>
    </row>
    <row r="2667" spans="2:9" x14ac:dyDescent="0.2">
      <c r="B2667" s="8"/>
      <c r="C2667" s="214" t="s">
        <v>82</v>
      </c>
      <c r="D2667" s="214"/>
      <c r="E2667" s="90"/>
      <c r="F2667" s="90"/>
      <c r="G2667" s="95"/>
      <c r="H2667" s="90"/>
      <c r="I2667" s="90"/>
    </row>
    <row r="2668" spans="2:9" x14ac:dyDescent="0.2">
      <c r="B2668" s="8"/>
      <c r="C2668" s="214" t="s">
        <v>83</v>
      </c>
      <c r="D2668" s="214"/>
      <c r="E2668" s="90"/>
      <c r="F2668" s="90"/>
      <c r="G2668" s="90">
        <v>1</v>
      </c>
      <c r="H2668" s="90"/>
      <c r="I2668" s="90">
        <v>1</v>
      </c>
    </row>
    <row r="2669" spans="2:9" x14ac:dyDescent="0.2">
      <c r="B2669" s="8"/>
      <c r="C2669" s="214" t="s">
        <v>84</v>
      </c>
      <c r="D2669" s="214"/>
      <c r="E2669" s="90"/>
      <c r="F2669" s="90"/>
      <c r="G2669" s="90">
        <v>1</v>
      </c>
      <c r="H2669" s="90"/>
      <c r="I2669" s="90">
        <v>1</v>
      </c>
    </row>
    <row r="2670" spans="2:9" x14ac:dyDescent="0.2">
      <c r="B2670" s="8"/>
      <c r="C2670" s="214" t="s">
        <v>85</v>
      </c>
      <c r="D2670" s="214"/>
      <c r="E2670" s="90"/>
      <c r="F2670" s="90"/>
      <c r="G2670" s="90"/>
      <c r="H2670" s="90"/>
      <c r="I2670" s="90"/>
    </row>
    <row r="2671" spans="2:9" x14ac:dyDescent="0.2">
      <c r="B2671" s="8"/>
      <c r="C2671" s="214" t="s">
        <v>86</v>
      </c>
      <c r="D2671" s="214"/>
      <c r="E2671" s="90"/>
      <c r="F2671" s="90"/>
      <c r="G2671" s="90"/>
      <c r="H2671" s="90"/>
      <c r="I2671" s="90"/>
    </row>
    <row r="2672" spans="2:9" x14ac:dyDescent="0.2">
      <c r="B2672" s="8"/>
      <c r="C2672" s="214" t="s">
        <v>87</v>
      </c>
      <c r="D2672" s="214"/>
      <c r="E2672" s="90"/>
      <c r="F2672" s="90"/>
      <c r="G2672" s="90"/>
      <c r="H2672" s="90"/>
      <c r="I2672" s="90"/>
    </row>
    <row r="2673" spans="2:9" x14ac:dyDescent="0.2">
      <c r="B2673" s="91"/>
      <c r="C2673" s="224" t="s">
        <v>70</v>
      </c>
      <c r="D2673" s="224"/>
      <c r="E2673" s="90"/>
      <c r="F2673" s="90"/>
      <c r="G2673" s="90"/>
      <c r="H2673" s="90"/>
      <c r="I2673" s="90"/>
    </row>
    <row r="2674" spans="2:9" x14ac:dyDescent="0.2">
      <c r="B2674" s="8"/>
      <c r="C2674" s="214" t="s">
        <v>88</v>
      </c>
      <c r="D2674" s="214"/>
      <c r="E2674" s="90"/>
      <c r="F2674" s="90"/>
      <c r="G2674" s="90"/>
      <c r="H2674" s="90"/>
      <c r="I2674" s="90"/>
    </row>
    <row r="2675" spans="2:9" x14ac:dyDescent="0.2">
      <c r="B2675" s="8"/>
      <c r="C2675" s="214" t="s">
        <v>41</v>
      </c>
      <c r="D2675" s="214"/>
      <c r="E2675" s="90"/>
      <c r="F2675" s="90"/>
      <c r="G2675" s="95"/>
      <c r="H2675" s="90"/>
      <c r="I2675" s="90"/>
    </row>
    <row r="2676" spans="2:9" x14ac:dyDescent="0.2">
      <c r="B2676" s="232" t="s">
        <v>528</v>
      </c>
      <c r="C2676" s="232"/>
      <c r="D2676" s="232"/>
      <c r="E2676" s="232"/>
      <c r="F2676" s="232"/>
      <c r="G2676" s="232"/>
      <c r="H2676" s="232"/>
      <c r="I2676" s="232"/>
    </row>
    <row r="2677" spans="2:9" x14ac:dyDescent="0.2">
      <c r="B2677" s="8"/>
      <c r="C2677" s="214" t="s">
        <v>89</v>
      </c>
      <c r="D2677" s="214"/>
      <c r="E2677" s="90"/>
      <c r="F2677" s="90"/>
      <c r="G2677" s="95"/>
      <c r="H2677" s="90"/>
      <c r="I2677" s="90"/>
    </row>
    <row r="2678" spans="2:9" x14ac:dyDescent="0.2">
      <c r="B2678" s="8"/>
      <c r="C2678" s="214" t="s">
        <v>90</v>
      </c>
      <c r="D2678" s="214"/>
      <c r="E2678" s="90"/>
      <c r="F2678" s="90"/>
      <c r="G2678" s="90">
        <v>2</v>
      </c>
      <c r="H2678" s="90"/>
      <c r="I2678" s="90">
        <v>2</v>
      </c>
    </row>
    <row r="2679" spans="2:9" x14ac:dyDescent="0.2">
      <c r="B2679" s="8"/>
      <c r="C2679" s="214" t="s">
        <v>23</v>
      </c>
      <c r="D2679" s="214"/>
      <c r="E2679" s="90"/>
      <c r="F2679" s="90"/>
      <c r="G2679" s="95"/>
      <c r="H2679" s="90"/>
      <c r="I2679" s="90"/>
    </row>
    <row r="2680" spans="2:9" x14ac:dyDescent="0.2">
      <c r="B2680" s="91"/>
      <c r="C2680" s="224" t="s">
        <v>70</v>
      </c>
      <c r="D2680" s="224"/>
      <c r="E2680" s="90"/>
      <c r="F2680" s="90"/>
      <c r="G2680" s="95"/>
      <c r="H2680" s="90"/>
      <c r="I2680" s="90"/>
    </row>
    <row r="2681" spans="2:9" x14ac:dyDescent="0.2">
      <c r="B2681" s="8"/>
      <c r="C2681" s="214" t="s">
        <v>41</v>
      </c>
      <c r="D2681" s="214"/>
      <c r="E2681" s="90"/>
      <c r="F2681" s="90"/>
      <c r="G2681" s="95"/>
      <c r="H2681" s="90"/>
      <c r="I2681" s="90"/>
    </row>
    <row r="2682" spans="2:9" x14ac:dyDescent="0.2">
      <c r="B2682" s="237" t="s">
        <v>91</v>
      </c>
      <c r="C2682" s="238"/>
      <c r="D2682" s="238"/>
      <c r="E2682" s="238"/>
      <c r="F2682" s="238"/>
      <c r="G2682" s="238"/>
      <c r="H2682" s="238"/>
      <c r="I2682" s="238"/>
    </row>
    <row r="2683" spans="2:9" x14ac:dyDescent="0.2">
      <c r="B2683" s="232" t="s">
        <v>529</v>
      </c>
      <c r="C2683" s="232"/>
      <c r="D2683" s="232"/>
      <c r="E2683" s="232"/>
      <c r="F2683" s="232"/>
      <c r="G2683" s="232"/>
      <c r="H2683" s="232"/>
      <c r="I2683" s="232"/>
    </row>
    <row r="2684" spans="2:9" x14ac:dyDescent="0.2">
      <c r="B2684" s="97"/>
      <c r="C2684" s="233" t="s">
        <v>92</v>
      </c>
      <c r="D2684" s="234"/>
      <c r="E2684" s="97"/>
      <c r="F2684" s="97"/>
      <c r="G2684" s="97"/>
      <c r="H2684" s="97"/>
      <c r="I2684" s="97"/>
    </row>
    <row r="2685" spans="2:9" x14ac:dyDescent="0.2">
      <c r="B2685" s="97"/>
      <c r="C2685" s="233" t="s">
        <v>93</v>
      </c>
      <c r="D2685" s="235"/>
      <c r="E2685" s="97"/>
      <c r="F2685" s="97"/>
      <c r="G2685" s="97"/>
      <c r="H2685" s="97"/>
      <c r="I2685" s="97"/>
    </row>
    <row r="2686" spans="2:9" x14ac:dyDescent="0.2">
      <c r="B2686" s="91"/>
      <c r="C2686" s="224" t="s">
        <v>94</v>
      </c>
      <c r="D2686" s="224"/>
      <c r="E2686" s="90"/>
      <c r="F2686" s="90"/>
      <c r="G2686" s="95"/>
      <c r="H2686" s="90"/>
      <c r="I2686" s="90"/>
    </row>
    <row r="2687" spans="2:9" x14ac:dyDescent="0.2">
      <c r="B2687" s="91"/>
      <c r="C2687" s="224" t="s">
        <v>95</v>
      </c>
      <c r="D2687" s="224"/>
      <c r="E2687" s="90"/>
      <c r="F2687" s="90"/>
      <c r="G2687" s="95"/>
      <c r="H2687" s="90"/>
      <c r="I2687" s="90"/>
    </row>
    <row r="2688" spans="2:9" x14ac:dyDescent="0.2">
      <c r="B2688" s="91"/>
      <c r="C2688" s="224" t="s">
        <v>96</v>
      </c>
      <c r="D2688" s="224"/>
      <c r="E2688" s="90"/>
      <c r="F2688" s="90"/>
      <c r="G2688" s="95"/>
      <c r="H2688" s="90"/>
      <c r="I2688" s="90"/>
    </row>
    <row r="2689" spans="2:9" x14ac:dyDescent="0.2">
      <c r="B2689" s="91"/>
      <c r="C2689" s="224" t="s">
        <v>97</v>
      </c>
      <c r="D2689" s="224"/>
      <c r="E2689" s="90"/>
      <c r="F2689" s="90"/>
      <c r="G2689" s="95"/>
      <c r="H2689" s="90"/>
      <c r="I2689" s="90"/>
    </row>
    <row r="2690" spans="2:9" x14ac:dyDescent="0.2">
      <c r="B2690" s="91"/>
      <c r="C2690" s="224" t="s">
        <v>98</v>
      </c>
      <c r="D2690" s="224"/>
      <c r="E2690" s="90"/>
      <c r="F2690" s="90"/>
      <c r="G2690" s="95"/>
      <c r="H2690" s="90"/>
      <c r="I2690" s="90"/>
    </row>
    <row r="2691" spans="2:9" x14ac:dyDescent="0.2">
      <c r="B2691" s="91"/>
      <c r="C2691" s="224" t="s">
        <v>99</v>
      </c>
      <c r="D2691" s="224"/>
      <c r="E2691" s="90"/>
      <c r="F2691" s="90"/>
      <c r="G2691" s="95"/>
      <c r="H2691" s="90"/>
      <c r="I2691" s="90"/>
    </row>
    <row r="2692" spans="2:9" x14ac:dyDescent="0.2">
      <c r="B2692" s="91"/>
      <c r="C2692" s="224" t="s">
        <v>100</v>
      </c>
      <c r="D2692" s="224"/>
      <c r="E2692" s="90"/>
      <c r="F2692" s="90"/>
      <c r="G2692" s="95"/>
      <c r="H2692" s="90"/>
      <c r="I2692" s="90"/>
    </row>
    <row r="2693" spans="2:9" x14ac:dyDescent="0.2">
      <c r="B2693" s="91"/>
      <c r="C2693" s="224" t="s">
        <v>101</v>
      </c>
      <c r="D2693" s="224"/>
      <c r="E2693" s="90"/>
      <c r="F2693" s="90"/>
      <c r="G2693" s="90">
        <v>1</v>
      </c>
      <c r="H2693" s="90"/>
      <c r="I2693" s="90">
        <v>1</v>
      </c>
    </row>
    <row r="2694" spans="2:9" x14ac:dyDescent="0.2">
      <c r="B2694" s="91"/>
      <c r="C2694" s="224" t="s">
        <v>102</v>
      </c>
      <c r="D2694" s="224"/>
      <c r="E2694" s="90"/>
      <c r="F2694" s="90"/>
      <c r="G2694" s="90"/>
      <c r="H2694" s="90"/>
      <c r="I2694" s="90"/>
    </row>
    <row r="2695" spans="2:9" x14ac:dyDescent="0.2">
      <c r="B2695" s="91"/>
      <c r="C2695" s="224" t="s">
        <v>103</v>
      </c>
      <c r="D2695" s="224"/>
      <c r="E2695" s="90"/>
      <c r="F2695" s="90"/>
      <c r="G2695" s="90">
        <v>1</v>
      </c>
      <c r="H2695" s="90"/>
      <c r="I2695" s="90">
        <v>1</v>
      </c>
    </row>
    <row r="2696" spans="2:9" x14ac:dyDescent="0.2">
      <c r="B2696" s="91"/>
      <c r="C2696" s="224" t="s">
        <v>104</v>
      </c>
      <c r="D2696" s="224"/>
      <c r="E2696" s="90"/>
      <c r="F2696" s="90"/>
      <c r="G2696" s="90"/>
      <c r="H2696" s="90"/>
      <c r="I2696" s="90"/>
    </row>
    <row r="2697" spans="2:9" x14ac:dyDescent="0.2">
      <c r="B2697" s="91"/>
      <c r="C2697" s="224" t="s">
        <v>105</v>
      </c>
      <c r="D2697" s="224"/>
      <c r="E2697" s="90"/>
      <c r="F2697" s="90"/>
      <c r="G2697" s="95"/>
      <c r="H2697" s="90"/>
      <c r="I2697" s="90"/>
    </row>
    <row r="2698" spans="2:9" x14ac:dyDescent="0.2">
      <c r="B2698" s="91"/>
      <c r="C2698" s="225" t="s">
        <v>530</v>
      </c>
      <c r="D2698" s="225"/>
      <c r="E2698" s="90"/>
      <c r="F2698" s="90"/>
      <c r="G2698" s="95"/>
      <c r="H2698" s="90"/>
      <c r="I2698" s="90"/>
    </row>
    <row r="2699" spans="2:9" x14ac:dyDescent="0.2">
      <c r="B2699" s="91"/>
      <c r="C2699" s="225" t="s">
        <v>106</v>
      </c>
      <c r="D2699" s="225"/>
      <c r="E2699" s="90"/>
      <c r="F2699" s="90"/>
      <c r="G2699" s="95"/>
      <c r="H2699" s="90"/>
      <c r="I2699" s="90"/>
    </row>
    <row r="2700" spans="2:9" x14ac:dyDescent="0.2">
      <c r="B2700" s="91"/>
      <c r="C2700" s="225" t="s">
        <v>23</v>
      </c>
      <c r="D2700" s="225"/>
      <c r="E2700" s="90"/>
      <c r="F2700" s="90"/>
      <c r="G2700" s="95"/>
      <c r="H2700" s="90"/>
      <c r="I2700" s="90"/>
    </row>
    <row r="2701" spans="2:9" x14ac:dyDescent="0.2">
      <c r="B2701" s="8"/>
      <c r="C2701" s="226" t="s">
        <v>41</v>
      </c>
      <c r="D2701" s="226"/>
      <c r="E2701" s="90"/>
      <c r="F2701" s="90"/>
      <c r="G2701" s="95"/>
      <c r="H2701" s="90"/>
      <c r="I2701" s="90"/>
    </row>
    <row r="2702" spans="2:9" x14ac:dyDescent="0.2">
      <c r="B2702" s="227" t="s">
        <v>531</v>
      </c>
      <c r="C2702" s="228"/>
      <c r="D2702" s="228"/>
      <c r="E2702" s="228"/>
      <c r="F2702" s="228"/>
      <c r="G2702" s="228"/>
      <c r="H2702" s="228"/>
      <c r="I2702" s="228"/>
    </row>
    <row r="2703" spans="2:9" x14ac:dyDescent="0.2">
      <c r="B2703" s="184" t="s">
        <v>107</v>
      </c>
      <c r="C2703" s="185"/>
      <c r="D2703" s="185"/>
      <c r="E2703" s="185"/>
      <c r="F2703" s="185"/>
      <c r="G2703" s="185"/>
      <c r="H2703" s="185"/>
      <c r="I2703" s="185"/>
    </row>
    <row r="2704" spans="2:9" x14ac:dyDescent="0.2">
      <c r="B2704" s="232" t="s">
        <v>533</v>
      </c>
      <c r="C2704" s="232"/>
      <c r="D2704" s="232"/>
      <c r="E2704" s="232"/>
      <c r="F2704" s="232"/>
      <c r="G2704" s="232"/>
      <c r="H2704" s="232"/>
      <c r="I2704" s="232"/>
    </row>
    <row r="2705" spans="2:9" x14ac:dyDescent="0.2">
      <c r="B2705" s="97"/>
      <c r="C2705" s="315" t="s">
        <v>108</v>
      </c>
      <c r="D2705" s="316"/>
      <c r="E2705" s="97"/>
      <c r="F2705" s="97"/>
      <c r="G2705" s="17">
        <v>2</v>
      </c>
      <c r="H2705" s="17"/>
      <c r="I2705" s="17">
        <v>2</v>
      </c>
    </row>
    <row r="2706" spans="2:9" x14ac:dyDescent="0.2">
      <c r="B2706" s="97"/>
      <c r="C2706" s="233" t="s">
        <v>109</v>
      </c>
      <c r="D2706" s="234"/>
      <c r="E2706" s="97"/>
      <c r="F2706" s="97"/>
      <c r="G2706" s="97"/>
      <c r="H2706" s="97"/>
      <c r="I2706" s="97"/>
    </row>
    <row r="2707" spans="2:9" x14ac:dyDescent="0.2">
      <c r="B2707" s="97"/>
      <c r="C2707" s="233" t="s">
        <v>110</v>
      </c>
      <c r="D2707" s="235"/>
      <c r="E2707" s="97"/>
      <c r="F2707" s="97"/>
      <c r="G2707" s="97"/>
      <c r="H2707" s="97"/>
      <c r="I2707" s="97"/>
    </row>
    <row r="2708" spans="2:9" x14ac:dyDescent="0.2">
      <c r="B2708" s="3"/>
      <c r="C2708" s="233" t="s">
        <v>111</v>
      </c>
      <c r="D2708" s="235"/>
      <c r="E2708" s="3"/>
      <c r="F2708" s="3"/>
      <c r="G2708" s="3"/>
      <c r="H2708" s="3"/>
      <c r="I2708" s="3"/>
    </row>
    <row r="2709" spans="2:9" x14ac:dyDescent="0.2">
      <c r="B2709" s="184" t="s">
        <v>112</v>
      </c>
      <c r="C2709" s="185"/>
      <c r="D2709" s="185"/>
      <c r="E2709" s="185"/>
      <c r="F2709" s="185"/>
      <c r="G2709" s="185"/>
      <c r="H2709" s="185"/>
      <c r="I2709" s="185"/>
    </row>
    <row r="2710" spans="2:9" x14ac:dyDescent="0.2">
      <c r="B2710" s="229" t="s">
        <v>113</v>
      </c>
      <c r="C2710" s="229"/>
      <c r="D2710" s="229"/>
      <c r="E2710" s="229"/>
      <c r="F2710" s="229"/>
      <c r="G2710" s="229"/>
      <c r="H2710" s="229"/>
      <c r="I2710" s="229"/>
    </row>
    <row r="2711" spans="2:9" x14ac:dyDescent="0.2">
      <c r="B2711" s="8"/>
      <c r="C2711" s="236" t="s">
        <v>114</v>
      </c>
      <c r="D2711" s="236"/>
      <c r="E2711" s="90"/>
      <c r="F2711" s="90"/>
      <c r="G2711" s="90">
        <v>0</v>
      </c>
      <c r="H2711" s="90"/>
      <c r="I2711" s="90">
        <v>0</v>
      </c>
    </row>
    <row r="2712" spans="2:9" x14ac:dyDescent="0.2">
      <c r="B2712" s="229" t="s">
        <v>116</v>
      </c>
      <c r="C2712" s="229"/>
      <c r="D2712" s="229"/>
      <c r="E2712" s="229"/>
      <c r="F2712" s="229"/>
      <c r="G2712" s="229"/>
      <c r="H2712" s="229"/>
      <c r="I2712" s="229"/>
    </row>
    <row r="2713" spans="2:9" x14ac:dyDescent="0.2">
      <c r="B2713" s="8"/>
      <c r="C2713" s="230" t="s">
        <v>117</v>
      </c>
      <c r="D2713" s="231"/>
      <c r="E2713" s="90"/>
      <c r="F2713" s="90"/>
      <c r="G2713" s="90">
        <v>0</v>
      </c>
      <c r="H2713" s="90"/>
      <c r="I2713" s="90">
        <v>0</v>
      </c>
    </row>
    <row r="2714" spans="2:9" x14ac:dyDescent="0.2">
      <c r="B2714" s="229" t="s">
        <v>118</v>
      </c>
      <c r="C2714" s="229"/>
      <c r="D2714" s="229"/>
      <c r="E2714" s="229"/>
      <c r="F2714" s="229"/>
      <c r="G2714" s="229"/>
      <c r="H2714" s="229"/>
      <c r="I2714" s="229"/>
    </row>
    <row r="2715" spans="2:9" x14ac:dyDescent="0.2">
      <c r="B2715" s="8"/>
      <c r="C2715" s="219" t="s">
        <v>119</v>
      </c>
      <c r="D2715" s="219"/>
      <c r="E2715" s="90"/>
      <c r="F2715" s="90"/>
      <c r="G2715" s="95"/>
      <c r="H2715" s="90"/>
      <c r="I2715" s="90"/>
    </row>
    <row r="2716" spans="2:9" x14ac:dyDescent="0.2">
      <c r="B2716" s="8"/>
      <c r="C2716" s="219" t="s">
        <v>120</v>
      </c>
      <c r="D2716" s="219"/>
      <c r="E2716" s="90"/>
      <c r="F2716" s="90"/>
      <c r="G2716" s="95"/>
      <c r="H2716" s="90"/>
      <c r="I2716" s="90"/>
    </row>
    <row r="2717" spans="2:9" x14ac:dyDescent="0.2">
      <c r="B2717" s="8"/>
      <c r="C2717" s="219" t="s">
        <v>121</v>
      </c>
      <c r="D2717" s="219"/>
      <c r="E2717" s="90"/>
      <c r="F2717" s="90"/>
      <c r="G2717" s="95"/>
      <c r="H2717" s="90"/>
      <c r="I2717" s="90"/>
    </row>
    <row r="2718" spans="2:9" x14ac:dyDescent="0.2">
      <c r="B2718" s="8"/>
      <c r="C2718" s="219" t="s">
        <v>122</v>
      </c>
      <c r="D2718" s="219"/>
      <c r="E2718" s="90"/>
      <c r="F2718" s="90"/>
      <c r="G2718" s="95"/>
      <c r="H2718" s="90"/>
      <c r="I2718" s="90"/>
    </row>
    <row r="2719" spans="2:9" x14ac:dyDescent="0.2">
      <c r="B2719" s="8"/>
      <c r="C2719" s="219" t="s">
        <v>123</v>
      </c>
      <c r="D2719" s="219"/>
      <c r="E2719" s="90"/>
      <c r="F2719" s="90"/>
      <c r="G2719" s="95"/>
      <c r="H2719" s="90"/>
      <c r="I2719" s="90"/>
    </row>
    <row r="2720" spans="2:9" x14ac:dyDescent="0.2">
      <c r="B2720" s="8"/>
      <c r="C2720" s="219" t="s">
        <v>124</v>
      </c>
      <c r="D2720" s="219"/>
      <c r="E2720" s="90"/>
      <c r="F2720" s="90"/>
      <c r="G2720" s="95"/>
      <c r="H2720" s="90"/>
      <c r="I2720" s="90"/>
    </row>
    <row r="2721" spans="2:9" x14ac:dyDescent="0.2">
      <c r="B2721" s="8"/>
      <c r="C2721" s="219" t="s">
        <v>125</v>
      </c>
      <c r="D2721" s="219"/>
      <c r="E2721" s="90"/>
      <c r="F2721" s="90"/>
      <c r="G2721" s="95"/>
      <c r="H2721" s="90"/>
      <c r="I2721" s="90"/>
    </row>
    <row r="2722" spans="2:9" x14ac:dyDescent="0.2">
      <c r="B2722" s="8"/>
      <c r="C2722" s="219" t="s">
        <v>126</v>
      </c>
      <c r="D2722" s="219"/>
      <c r="E2722" s="90"/>
      <c r="F2722" s="90"/>
      <c r="G2722" s="95"/>
      <c r="H2722" s="90"/>
      <c r="I2722" s="90"/>
    </row>
    <row r="2723" spans="2:9" x14ac:dyDescent="0.2">
      <c r="B2723" s="8"/>
      <c r="C2723" s="219" t="s">
        <v>54</v>
      </c>
      <c r="D2723" s="219"/>
      <c r="E2723" s="90"/>
      <c r="F2723" s="90"/>
      <c r="G2723" s="95"/>
      <c r="H2723" s="90"/>
      <c r="I2723" s="90"/>
    </row>
    <row r="2724" spans="2:9" x14ac:dyDescent="0.2">
      <c r="B2724" s="8"/>
      <c r="C2724" s="219" t="s">
        <v>127</v>
      </c>
      <c r="D2724" s="219"/>
      <c r="E2724" s="90"/>
      <c r="F2724" s="90"/>
      <c r="G2724" s="95"/>
      <c r="H2724" s="90"/>
      <c r="I2724" s="90"/>
    </row>
    <row r="2725" spans="2:9" x14ac:dyDescent="0.2">
      <c r="B2725" s="8"/>
      <c r="C2725" s="219" t="s">
        <v>128</v>
      </c>
      <c r="D2725" s="219"/>
      <c r="E2725" s="90"/>
      <c r="F2725" s="90"/>
      <c r="G2725" s="95"/>
      <c r="H2725" s="90"/>
      <c r="I2725" s="90"/>
    </row>
    <row r="2726" spans="2:9" x14ac:dyDescent="0.2">
      <c r="B2726" s="8"/>
      <c r="C2726" s="219" t="s">
        <v>129</v>
      </c>
      <c r="D2726" s="219"/>
      <c r="E2726" s="90"/>
      <c r="F2726" s="90"/>
      <c r="G2726" s="95"/>
      <c r="H2726" s="90"/>
      <c r="I2726" s="90"/>
    </row>
    <row r="2727" spans="2:9" x14ac:dyDescent="0.2">
      <c r="B2727" s="8"/>
      <c r="C2727" s="219" t="s">
        <v>130</v>
      </c>
      <c r="D2727" s="219"/>
      <c r="E2727" s="90"/>
      <c r="F2727" s="90"/>
      <c r="G2727" s="95"/>
      <c r="H2727" s="90"/>
      <c r="I2727" s="90"/>
    </row>
    <row r="2728" spans="2:9" x14ac:dyDescent="0.2">
      <c r="B2728" s="8"/>
      <c r="C2728" s="219" t="s">
        <v>131</v>
      </c>
      <c r="D2728" s="219"/>
      <c r="E2728" s="90"/>
      <c r="F2728" s="90"/>
      <c r="G2728" s="95"/>
      <c r="H2728" s="90"/>
      <c r="I2728" s="90"/>
    </row>
    <row r="2729" spans="2:9" x14ac:dyDescent="0.2">
      <c r="B2729" s="8"/>
      <c r="C2729" s="219" t="s">
        <v>132</v>
      </c>
      <c r="D2729" s="219"/>
      <c r="E2729" s="90"/>
      <c r="F2729" s="90"/>
      <c r="G2729" s="95"/>
      <c r="H2729" s="90"/>
      <c r="I2729" s="90"/>
    </row>
    <row r="2730" spans="2:9" x14ac:dyDescent="0.2">
      <c r="B2730" s="8"/>
      <c r="C2730" s="219" t="s">
        <v>133</v>
      </c>
      <c r="D2730" s="219"/>
      <c r="E2730" s="90"/>
      <c r="F2730" s="90"/>
      <c r="G2730" s="95"/>
      <c r="H2730" s="90"/>
      <c r="I2730" s="90"/>
    </row>
    <row r="2731" spans="2:9" x14ac:dyDescent="0.2">
      <c r="B2731" s="8"/>
      <c r="C2731" s="219" t="s">
        <v>134</v>
      </c>
      <c r="D2731" s="219"/>
      <c r="E2731" s="90"/>
      <c r="F2731" s="90"/>
      <c r="G2731" s="95"/>
      <c r="H2731" s="90"/>
      <c r="I2731" s="90"/>
    </row>
    <row r="2732" spans="2:9" x14ac:dyDescent="0.2">
      <c r="B2732" s="8"/>
      <c r="C2732" s="219" t="s">
        <v>135</v>
      </c>
      <c r="D2732" s="219"/>
      <c r="E2732" s="90"/>
      <c r="F2732" s="90"/>
      <c r="G2732" s="95"/>
      <c r="H2732" s="90"/>
      <c r="I2732" s="90"/>
    </row>
    <row r="2733" spans="2:9" x14ac:dyDescent="0.2">
      <c r="B2733" s="184" t="s">
        <v>137</v>
      </c>
      <c r="C2733" s="185"/>
      <c r="D2733" s="185"/>
      <c r="E2733" s="185"/>
      <c r="F2733" s="185"/>
      <c r="G2733" s="185"/>
      <c r="H2733" s="185"/>
      <c r="I2733" s="185"/>
    </row>
    <row r="2734" spans="2:9" x14ac:dyDescent="0.2">
      <c r="B2734" s="102"/>
      <c r="C2734" s="215" t="s">
        <v>138</v>
      </c>
      <c r="D2734" s="216"/>
      <c r="E2734" s="216"/>
      <c r="F2734" s="216"/>
      <c r="G2734" s="216"/>
      <c r="H2734" s="216"/>
      <c r="I2734" s="217"/>
    </row>
    <row r="2735" spans="2:9" x14ac:dyDescent="0.2">
      <c r="B2735" s="103"/>
      <c r="C2735" s="222" t="s">
        <v>139</v>
      </c>
      <c r="D2735" s="223"/>
      <c r="E2735" s="104"/>
      <c r="F2735" s="104"/>
      <c r="G2735" s="116">
        <v>0</v>
      </c>
      <c r="H2735" s="138">
        <v>8</v>
      </c>
      <c r="I2735" s="106"/>
    </row>
    <row r="2736" spans="2:9" x14ac:dyDescent="0.2">
      <c r="B2736" s="107"/>
      <c r="C2736" s="219" t="s">
        <v>140</v>
      </c>
      <c r="D2736" s="219"/>
      <c r="E2736" s="108"/>
      <c r="F2736" s="109"/>
      <c r="G2736" s="140">
        <v>0</v>
      </c>
      <c r="H2736" s="139">
        <v>8</v>
      </c>
      <c r="I2736" s="111"/>
    </row>
    <row r="2737" spans="2:9" x14ac:dyDescent="0.2">
      <c r="B2737" s="102"/>
      <c r="C2737" s="215" t="s">
        <v>534</v>
      </c>
      <c r="D2737" s="216"/>
      <c r="E2737" s="216"/>
      <c r="F2737" s="216"/>
      <c r="G2737" s="216"/>
      <c r="H2737" s="216"/>
      <c r="I2737" s="217"/>
    </row>
    <row r="2738" spans="2:9" x14ac:dyDescent="0.2">
      <c r="B2738" s="107"/>
      <c r="C2738" s="218" t="s">
        <v>141</v>
      </c>
      <c r="D2738" s="218"/>
      <c r="E2738" s="95"/>
      <c r="F2738" s="112"/>
      <c r="G2738" s="112"/>
      <c r="H2738" s="139">
        <v>8</v>
      </c>
      <c r="I2738" s="111"/>
    </row>
    <row r="2739" spans="2:9" x14ac:dyDescent="0.2">
      <c r="B2739" s="107"/>
      <c r="C2739" s="218" t="s">
        <v>142</v>
      </c>
      <c r="D2739" s="218"/>
      <c r="E2739" s="95"/>
      <c r="F2739" s="112"/>
      <c r="G2739" s="112"/>
      <c r="H2739" s="111"/>
      <c r="I2739" s="111"/>
    </row>
    <row r="2740" spans="2:9" x14ac:dyDescent="0.2">
      <c r="B2740" s="107"/>
      <c r="C2740" s="218" t="s">
        <v>535</v>
      </c>
      <c r="D2740" s="218"/>
      <c r="E2740" s="95"/>
      <c r="F2740" s="112"/>
      <c r="G2740" s="112"/>
      <c r="H2740" s="111"/>
      <c r="I2740" s="111"/>
    </row>
    <row r="2741" spans="2:9" x14ac:dyDescent="0.2">
      <c r="B2741" s="215" t="s">
        <v>536</v>
      </c>
      <c r="C2741" s="220"/>
      <c r="D2741" s="220"/>
      <c r="E2741" s="220"/>
      <c r="F2741" s="220"/>
      <c r="G2741" s="220"/>
      <c r="H2741" s="220"/>
      <c r="I2741" s="221"/>
    </row>
    <row r="2742" spans="2:9" x14ac:dyDescent="0.2">
      <c r="B2742" s="16"/>
      <c r="C2742" s="275"/>
      <c r="D2742" s="275"/>
      <c r="E2742" s="88"/>
      <c r="F2742" s="88"/>
      <c r="G2742" s="88"/>
      <c r="H2742" s="88"/>
      <c r="I2742" s="88"/>
    </row>
    <row r="2743" spans="2:9" x14ac:dyDescent="0.2">
      <c r="B2743" s="16"/>
      <c r="C2743" s="275"/>
      <c r="D2743" s="275"/>
      <c r="E2743" s="88"/>
      <c r="F2743" s="88"/>
      <c r="G2743" s="88"/>
      <c r="H2743" s="88"/>
      <c r="I2743" s="88"/>
    </row>
    <row r="2744" spans="2:9" x14ac:dyDescent="0.2">
      <c r="B2744" s="16"/>
      <c r="C2744" s="275"/>
      <c r="D2744" s="275"/>
      <c r="E2744" s="88"/>
      <c r="F2744" s="88"/>
      <c r="G2744" s="88"/>
      <c r="H2744" s="88"/>
      <c r="I2744" s="88"/>
    </row>
    <row r="2745" spans="2:9" x14ac:dyDescent="0.2">
      <c r="B2745" s="102"/>
      <c r="C2745" s="215" t="s">
        <v>537</v>
      </c>
      <c r="D2745" s="216"/>
      <c r="E2745" s="216"/>
      <c r="F2745" s="216"/>
      <c r="G2745" s="216"/>
      <c r="H2745" s="216"/>
      <c r="I2745" s="217"/>
    </row>
    <row r="2746" spans="2:9" x14ac:dyDescent="0.2">
      <c r="B2746" s="107"/>
      <c r="C2746" s="218" t="s">
        <v>143</v>
      </c>
      <c r="D2746" s="218"/>
      <c r="E2746" s="95"/>
      <c r="F2746" s="112"/>
      <c r="G2746" s="112"/>
      <c r="H2746" s="139">
        <v>8</v>
      </c>
      <c r="I2746" s="111"/>
    </row>
    <row r="2747" spans="2:9" x14ac:dyDescent="0.2">
      <c r="B2747" s="107"/>
      <c r="C2747" s="218" t="s">
        <v>538</v>
      </c>
      <c r="D2747" s="218"/>
      <c r="E2747" s="95"/>
      <c r="F2747" s="112"/>
      <c r="G2747" s="112"/>
      <c r="H2747" s="111"/>
      <c r="I2747" s="111"/>
    </row>
    <row r="2748" spans="2:9" x14ac:dyDescent="0.2">
      <c r="B2748" s="107"/>
      <c r="C2748" s="218" t="s">
        <v>144</v>
      </c>
      <c r="D2748" s="218"/>
      <c r="E2748" s="95"/>
      <c r="F2748" s="112"/>
      <c r="G2748" s="112"/>
      <c r="H2748" s="111"/>
      <c r="I2748" s="111"/>
    </row>
    <row r="2749" spans="2:9" x14ac:dyDescent="0.2">
      <c r="B2749" s="102"/>
      <c r="C2749" s="215" t="s">
        <v>145</v>
      </c>
      <c r="D2749" s="216"/>
      <c r="E2749" s="216"/>
      <c r="F2749" s="216"/>
      <c r="G2749" s="216"/>
      <c r="H2749" s="216"/>
      <c r="I2749" s="217"/>
    </row>
    <row r="2750" spans="2:9" x14ac:dyDescent="0.2">
      <c r="B2750" s="107"/>
      <c r="C2750" s="208" t="s">
        <v>146</v>
      </c>
      <c r="D2750" s="209"/>
      <c r="E2750" s="95"/>
      <c r="F2750" s="112"/>
      <c r="G2750" s="112"/>
      <c r="H2750" s="139">
        <v>8</v>
      </c>
      <c r="I2750" s="111"/>
    </row>
    <row r="2751" spans="2:9" x14ac:dyDescent="0.2">
      <c r="B2751" s="107"/>
      <c r="C2751" s="208" t="s">
        <v>147</v>
      </c>
      <c r="D2751" s="209"/>
      <c r="E2751" s="95"/>
      <c r="F2751" s="112"/>
      <c r="G2751" s="112"/>
      <c r="H2751" s="111"/>
      <c r="I2751" s="111"/>
    </row>
    <row r="2752" spans="2:9" x14ac:dyDescent="0.2">
      <c r="B2752" s="107"/>
      <c r="C2752" s="208" t="s">
        <v>148</v>
      </c>
      <c r="D2752" s="209"/>
      <c r="E2752" s="95"/>
      <c r="F2752" s="112"/>
      <c r="G2752" s="112"/>
      <c r="H2752" s="111"/>
      <c r="I2752" s="111"/>
    </row>
    <row r="2753" spans="2:9" x14ac:dyDescent="0.2">
      <c r="B2753" s="107"/>
      <c r="C2753" s="208" t="s">
        <v>149</v>
      </c>
      <c r="D2753" s="209"/>
      <c r="E2753" s="95"/>
      <c r="F2753" s="112"/>
      <c r="G2753" s="112"/>
      <c r="H2753" s="111"/>
      <c r="I2753" s="111"/>
    </row>
    <row r="2754" spans="2:9" x14ac:dyDescent="0.2">
      <c r="B2754" s="107"/>
      <c r="C2754" s="208" t="s">
        <v>150</v>
      </c>
      <c r="D2754" s="209"/>
      <c r="E2754" s="95"/>
      <c r="F2754" s="112"/>
      <c r="G2754" s="112"/>
      <c r="H2754" s="111"/>
      <c r="I2754" s="111"/>
    </row>
    <row r="2755" spans="2:9" x14ac:dyDescent="0.2">
      <c r="B2755" s="107"/>
      <c r="C2755" s="208" t="s">
        <v>151</v>
      </c>
      <c r="D2755" s="209"/>
      <c r="E2755" s="95"/>
      <c r="F2755" s="112"/>
      <c r="G2755" s="112"/>
      <c r="H2755" s="111"/>
      <c r="I2755" s="111"/>
    </row>
    <row r="2756" spans="2:9" x14ac:dyDescent="0.2">
      <c r="B2756" s="107"/>
      <c r="C2756" s="208" t="s">
        <v>152</v>
      </c>
      <c r="D2756" s="209"/>
      <c r="E2756" s="95"/>
      <c r="F2756" s="112"/>
      <c r="G2756" s="112"/>
      <c r="H2756" s="111"/>
      <c r="I2756" s="111"/>
    </row>
    <row r="2757" spans="2:9" x14ac:dyDescent="0.2">
      <c r="B2757" s="107"/>
      <c r="C2757" s="208" t="s">
        <v>153</v>
      </c>
      <c r="D2757" s="209"/>
      <c r="E2757" s="95"/>
      <c r="F2757" s="112"/>
      <c r="G2757" s="112"/>
      <c r="H2757" s="111"/>
      <c r="I2757" s="111"/>
    </row>
    <row r="2758" spans="2:9" x14ac:dyDescent="0.2">
      <c r="B2758" s="107"/>
      <c r="C2758" s="208" t="s">
        <v>154</v>
      </c>
      <c r="D2758" s="209"/>
      <c r="E2758" s="95"/>
      <c r="F2758" s="112"/>
      <c r="G2758" s="112"/>
      <c r="H2758" s="111"/>
      <c r="I2758" s="111"/>
    </row>
    <row r="2759" spans="2:9" x14ac:dyDescent="0.2">
      <c r="B2759" s="107"/>
      <c r="C2759" s="208" t="s">
        <v>155</v>
      </c>
      <c r="D2759" s="209"/>
      <c r="E2759" s="95"/>
      <c r="F2759" s="112"/>
      <c r="G2759" s="112"/>
      <c r="H2759" s="111"/>
      <c r="I2759" s="111"/>
    </row>
    <row r="2760" spans="2:9" x14ac:dyDescent="0.2">
      <c r="B2760" s="107"/>
      <c r="C2760" s="208" t="s">
        <v>156</v>
      </c>
      <c r="D2760" s="209"/>
      <c r="E2760" s="95"/>
      <c r="F2760" s="112"/>
      <c r="G2760" s="112"/>
      <c r="H2760" s="111"/>
      <c r="I2760" s="111"/>
    </row>
    <row r="2761" spans="2:9" x14ac:dyDescent="0.2">
      <c r="B2761" s="107"/>
      <c r="C2761" s="208" t="s">
        <v>157</v>
      </c>
      <c r="D2761" s="209"/>
      <c r="E2761" s="95"/>
      <c r="F2761" s="112"/>
      <c r="G2761" s="112"/>
      <c r="H2761" s="111"/>
      <c r="I2761" s="111"/>
    </row>
    <row r="2762" spans="2:9" x14ac:dyDescent="0.2">
      <c r="B2762" s="107"/>
      <c r="C2762" s="208" t="s">
        <v>158</v>
      </c>
      <c r="D2762" s="209"/>
      <c r="E2762" s="95"/>
      <c r="F2762" s="112"/>
      <c r="G2762" s="112"/>
      <c r="H2762" s="111"/>
      <c r="I2762" s="111"/>
    </row>
    <row r="2763" spans="2:9" x14ac:dyDescent="0.2">
      <c r="B2763" s="107"/>
      <c r="C2763" s="208" t="s">
        <v>159</v>
      </c>
      <c r="D2763" s="209"/>
      <c r="E2763" s="95"/>
      <c r="F2763" s="112"/>
      <c r="G2763" s="112"/>
      <c r="H2763" s="111"/>
      <c r="I2763" s="111"/>
    </row>
    <row r="2764" spans="2:9" x14ac:dyDescent="0.2">
      <c r="B2764" s="107"/>
      <c r="C2764" s="208" t="s">
        <v>160</v>
      </c>
      <c r="D2764" s="209"/>
      <c r="E2764" s="95"/>
      <c r="F2764" s="112"/>
      <c r="G2764" s="112"/>
      <c r="H2764" s="111"/>
      <c r="I2764" s="111"/>
    </row>
    <row r="2765" spans="2:9" x14ac:dyDescent="0.2">
      <c r="B2765" s="102"/>
      <c r="C2765" s="210" t="s">
        <v>161</v>
      </c>
      <c r="D2765" s="211"/>
      <c r="E2765" s="211"/>
      <c r="F2765" s="211"/>
      <c r="G2765" s="211"/>
      <c r="H2765" s="211"/>
      <c r="I2765" s="211"/>
    </row>
    <row r="2766" spans="2:9" x14ac:dyDescent="0.2">
      <c r="B2766" s="102"/>
      <c r="C2766" s="208" t="s">
        <v>146</v>
      </c>
      <c r="D2766" s="209"/>
      <c r="E2766" s="95"/>
      <c r="F2766" s="112"/>
      <c r="G2766" s="112"/>
      <c r="H2766" s="139">
        <v>8</v>
      </c>
      <c r="I2766" s="111"/>
    </row>
    <row r="2767" spans="2:9" x14ac:dyDescent="0.2">
      <c r="B2767" s="102"/>
      <c r="C2767" s="208" t="s">
        <v>147</v>
      </c>
      <c r="D2767" s="209"/>
      <c r="E2767" s="95"/>
      <c r="F2767" s="112"/>
      <c r="G2767" s="112"/>
      <c r="H2767" s="111"/>
      <c r="I2767" s="111"/>
    </row>
    <row r="2768" spans="2:9" x14ac:dyDescent="0.2">
      <c r="B2768" s="102"/>
      <c r="C2768" s="208" t="s">
        <v>148</v>
      </c>
      <c r="D2768" s="209"/>
      <c r="E2768" s="95"/>
      <c r="F2768" s="112"/>
      <c r="G2768" s="112"/>
      <c r="H2768" s="111"/>
      <c r="I2768" s="111"/>
    </row>
    <row r="2769" spans="2:9" x14ac:dyDescent="0.2">
      <c r="B2769" s="102"/>
      <c r="C2769" s="208" t="s">
        <v>149</v>
      </c>
      <c r="D2769" s="209"/>
      <c r="E2769" s="95"/>
      <c r="F2769" s="112"/>
      <c r="G2769" s="112"/>
      <c r="H2769" s="111"/>
      <c r="I2769" s="111"/>
    </row>
    <row r="2770" spans="2:9" x14ac:dyDescent="0.2">
      <c r="B2770" s="102"/>
      <c r="C2770" s="208" t="s">
        <v>150</v>
      </c>
      <c r="D2770" s="209"/>
      <c r="E2770" s="95"/>
      <c r="F2770" s="112"/>
      <c r="G2770" s="112"/>
      <c r="H2770" s="111"/>
      <c r="I2770" s="111"/>
    </row>
    <row r="2771" spans="2:9" x14ac:dyDescent="0.2">
      <c r="B2771" s="102"/>
      <c r="C2771" s="208" t="s">
        <v>151</v>
      </c>
      <c r="D2771" s="209"/>
      <c r="E2771" s="95"/>
      <c r="F2771" s="112"/>
      <c r="G2771" s="112"/>
      <c r="H2771" s="111"/>
      <c r="I2771" s="111"/>
    </row>
    <row r="2772" spans="2:9" x14ac:dyDescent="0.2">
      <c r="B2772" s="102"/>
      <c r="C2772" s="207" t="s">
        <v>152</v>
      </c>
      <c r="D2772" s="207"/>
      <c r="E2772" s="106"/>
      <c r="F2772" s="106"/>
      <c r="G2772" s="106"/>
      <c r="H2772" s="106"/>
      <c r="I2772" s="106"/>
    </row>
    <row r="2773" spans="2:9" x14ac:dyDescent="0.2">
      <c r="B2773" s="102"/>
      <c r="C2773" s="207" t="s">
        <v>153</v>
      </c>
      <c r="D2773" s="207"/>
      <c r="E2773" s="106"/>
      <c r="F2773" s="106"/>
      <c r="G2773" s="106"/>
      <c r="H2773" s="106"/>
      <c r="I2773" s="106"/>
    </row>
    <row r="2774" spans="2:9" x14ac:dyDescent="0.2">
      <c r="B2774" s="102"/>
      <c r="C2774" s="207" t="s">
        <v>154</v>
      </c>
      <c r="D2774" s="207"/>
      <c r="E2774" s="106"/>
      <c r="F2774" s="106"/>
      <c r="G2774" s="106"/>
      <c r="H2774" s="106"/>
      <c r="I2774" s="106"/>
    </row>
    <row r="2775" spans="2:9" x14ac:dyDescent="0.2">
      <c r="B2775" s="102"/>
      <c r="C2775" s="207" t="s">
        <v>155</v>
      </c>
      <c r="D2775" s="207"/>
      <c r="E2775" s="106"/>
      <c r="F2775" s="106"/>
      <c r="G2775" s="106"/>
      <c r="H2775" s="106"/>
      <c r="I2775" s="106"/>
    </row>
    <row r="2776" spans="2:9" x14ac:dyDescent="0.2">
      <c r="B2776" s="102"/>
      <c r="C2776" s="207" t="s">
        <v>156</v>
      </c>
      <c r="D2776" s="207"/>
      <c r="E2776" s="106"/>
      <c r="F2776" s="106"/>
      <c r="G2776" s="106"/>
      <c r="H2776" s="106"/>
      <c r="I2776" s="106"/>
    </row>
    <row r="2777" spans="2:9" x14ac:dyDescent="0.2">
      <c r="B2777" s="102"/>
      <c r="C2777" s="207" t="s">
        <v>157</v>
      </c>
      <c r="D2777" s="207"/>
      <c r="E2777" s="106"/>
      <c r="F2777" s="106"/>
      <c r="G2777" s="106"/>
      <c r="H2777" s="106"/>
      <c r="I2777" s="106"/>
    </row>
    <row r="2778" spans="2:9" x14ac:dyDescent="0.2">
      <c r="B2778" s="102"/>
      <c r="C2778" s="207" t="s">
        <v>158</v>
      </c>
      <c r="D2778" s="207"/>
      <c r="E2778" s="106"/>
      <c r="F2778" s="106"/>
      <c r="G2778" s="106"/>
      <c r="H2778" s="106"/>
      <c r="I2778" s="106"/>
    </row>
    <row r="2779" spans="2:9" x14ac:dyDescent="0.2">
      <c r="B2779" s="102"/>
      <c r="C2779" s="207" t="s">
        <v>162</v>
      </c>
      <c r="D2779" s="207"/>
      <c r="E2779" s="106"/>
      <c r="F2779" s="106"/>
      <c r="G2779" s="106"/>
      <c r="H2779" s="106"/>
      <c r="I2779" s="106"/>
    </row>
    <row r="2780" spans="2:9" x14ac:dyDescent="0.2">
      <c r="B2780" s="102"/>
      <c r="C2780" s="207" t="s">
        <v>163</v>
      </c>
      <c r="D2780" s="207"/>
      <c r="E2780" s="106"/>
      <c r="F2780" s="106"/>
      <c r="G2780" s="106"/>
      <c r="H2780" s="106"/>
      <c r="I2780" s="106"/>
    </row>
    <row r="2781" spans="2:9" x14ac:dyDescent="0.2">
      <c r="B2781" s="184" t="s">
        <v>164</v>
      </c>
      <c r="C2781" s="185"/>
      <c r="D2781" s="185"/>
      <c r="E2781" s="185"/>
      <c r="F2781" s="185"/>
      <c r="G2781" s="185"/>
      <c r="H2781" s="185"/>
      <c r="I2781" s="185"/>
    </row>
    <row r="2782" spans="2:9" x14ac:dyDescent="0.2">
      <c r="B2782" s="186" t="s">
        <v>165</v>
      </c>
      <c r="C2782" s="187"/>
      <c r="D2782" s="187"/>
      <c r="E2782" s="187"/>
      <c r="F2782" s="187"/>
      <c r="G2782" s="187"/>
      <c r="H2782" s="187"/>
      <c r="I2782" s="187"/>
    </row>
    <row r="2783" spans="2:9" x14ac:dyDescent="0.2">
      <c r="C2783" s="188" t="s">
        <v>166</v>
      </c>
      <c r="D2783" s="188"/>
      <c r="E2783" s="188"/>
      <c r="F2783" s="188"/>
      <c r="G2783" s="188"/>
      <c r="H2783" s="188"/>
      <c r="I2783" s="188"/>
    </row>
    <row r="2784" spans="2:9" x14ac:dyDescent="0.2">
      <c r="C2784" s="325" t="s">
        <v>593</v>
      </c>
      <c r="D2784" s="326"/>
      <c r="E2784" s="326"/>
      <c r="F2784" s="326"/>
      <c r="G2784" s="326"/>
      <c r="H2784" s="326"/>
      <c r="I2784" s="327"/>
    </row>
    <row r="2785" spans="3:9" x14ac:dyDescent="0.2">
      <c r="C2785" s="328"/>
      <c r="D2785" s="329"/>
      <c r="E2785" s="329"/>
      <c r="F2785" s="329"/>
      <c r="G2785" s="329"/>
      <c r="H2785" s="329"/>
      <c r="I2785" s="330"/>
    </row>
    <row r="2786" spans="3:9" x14ac:dyDescent="0.2">
      <c r="C2786" s="328"/>
      <c r="D2786" s="329"/>
      <c r="E2786" s="329"/>
      <c r="F2786" s="329"/>
      <c r="G2786" s="329"/>
      <c r="H2786" s="329"/>
      <c r="I2786" s="330"/>
    </row>
    <row r="2787" spans="3:9" x14ac:dyDescent="0.2">
      <c r="C2787" s="328"/>
      <c r="D2787" s="329"/>
      <c r="E2787" s="329"/>
      <c r="F2787" s="329"/>
      <c r="G2787" s="329"/>
      <c r="H2787" s="329"/>
      <c r="I2787" s="330"/>
    </row>
    <row r="2788" spans="3:9" x14ac:dyDescent="0.2">
      <c r="C2788" s="331"/>
      <c r="D2788" s="332"/>
      <c r="E2788" s="332"/>
      <c r="F2788" s="332"/>
      <c r="G2788" s="332"/>
      <c r="H2788" s="332"/>
      <c r="I2788" s="333"/>
    </row>
    <row r="2790" spans="3:9" x14ac:dyDescent="0.2">
      <c r="C2790" s="188" t="s">
        <v>168</v>
      </c>
      <c r="D2790" s="188"/>
      <c r="E2790" s="188"/>
      <c r="F2790" s="188"/>
      <c r="G2790" s="188"/>
      <c r="H2790" s="188"/>
      <c r="I2790" s="188"/>
    </row>
    <row r="2791" spans="3:9" x14ac:dyDescent="0.2">
      <c r="C2791" s="198" t="s">
        <v>594</v>
      </c>
      <c r="D2791" s="199"/>
      <c r="E2791" s="199"/>
      <c r="F2791" s="199"/>
      <c r="G2791" s="199"/>
      <c r="H2791" s="199"/>
      <c r="I2791" s="200"/>
    </row>
    <row r="2792" spans="3:9" x14ac:dyDescent="0.2">
      <c r="C2792" s="201"/>
      <c r="D2792" s="202"/>
      <c r="E2792" s="202"/>
      <c r="F2792" s="202"/>
      <c r="G2792" s="202"/>
      <c r="H2792" s="202"/>
      <c r="I2792" s="203"/>
    </row>
    <row r="2793" spans="3:9" x14ac:dyDescent="0.2">
      <c r="C2793" s="201"/>
      <c r="D2793" s="202"/>
      <c r="E2793" s="202"/>
      <c r="F2793" s="202"/>
      <c r="G2793" s="202"/>
      <c r="H2793" s="202"/>
      <c r="I2793" s="203"/>
    </row>
    <row r="2794" spans="3:9" x14ac:dyDescent="0.2">
      <c r="C2794" s="201"/>
      <c r="D2794" s="202"/>
      <c r="E2794" s="202"/>
      <c r="F2794" s="202"/>
      <c r="G2794" s="202"/>
      <c r="H2794" s="202"/>
      <c r="I2794" s="203"/>
    </row>
    <row r="2795" spans="3:9" x14ac:dyDescent="0.2">
      <c r="C2795" s="204"/>
      <c r="D2795" s="205"/>
      <c r="E2795" s="205"/>
      <c r="F2795" s="205"/>
      <c r="G2795" s="205"/>
      <c r="H2795" s="205"/>
      <c r="I2795" s="206"/>
    </row>
    <row r="2797" spans="3:9" x14ac:dyDescent="0.2">
      <c r="C2797" s="188" t="s">
        <v>170</v>
      </c>
      <c r="D2797" s="188"/>
      <c r="E2797" s="188"/>
      <c r="F2797" s="188"/>
      <c r="G2797" s="188"/>
      <c r="H2797" s="188"/>
      <c r="I2797" s="188"/>
    </row>
    <row r="2798" spans="3:9" x14ac:dyDescent="0.2">
      <c r="C2798" s="188" t="s">
        <v>171</v>
      </c>
      <c r="D2798" s="188"/>
      <c r="E2798" s="188"/>
      <c r="F2798" s="188"/>
      <c r="G2798" s="188"/>
      <c r="H2798" s="188"/>
      <c r="I2798" s="188"/>
    </row>
    <row r="2799" spans="3:9" x14ac:dyDescent="0.2">
      <c r="C2799" s="198" t="s">
        <v>568</v>
      </c>
      <c r="D2799" s="199"/>
      <c r="E2799" s="199"/>
      <c r="F2799" s="199"/>
      <c r="G2799" s="199"/>
      <c r="H2799" s="199"/>
      <c r="I2799" s="200"/>
    </row>
    <row r="2800" spans="3:9" x14ac:dyDescent="0.2">
      <c r="C2800" s="201"/>
      <c r="D2800" s="202"/>
      <c r="E2800" s="202"/>
      <c r="F2800" s="202"/>
      <c r="G2800" s="202"/>
      <c r="H2800" s="202"/>
      <c r="I2800" s="203"/>
    </row>
    <row r="2801" spans="3:9" x14ac:dyDescent="0.2">
      <c r="C2801" s="201"/>
      <c r="D2801" s="202"/>
      <c r="E2801" s="202"/>
      <c r="F2801" s="202"/>
      <c r="G2801" s="202"/>
      <c r="H2801" s="202"/>
      <c r="I2801" s="203"/>
    </row>
    <row r="2802" spans="3:9" x14ac:dyDescent="0.2">
      <c r="C2802" s="201"/>
      <c r="D2802" s="202"/>
      <c r="E2802" s="202"/>
      <c r="F2802" s="202"/>
      <c r="G2802" s="202"/>
      <c r="H2802" s="202"/>
      <c r="I2802" s="203"/>
    </row>
    <row r="2803" spans="3:9" x14ac:dyDescent="0.2">
      <c r="C2803" s="204"/>
      <c r="D2803" s="205"/>
      <c r="E2803" s="205"/>
      <c r="F2803" s="205"/>
      <c r="G2803" s="205"/>
      <c r="H2803" s="205"/>
      <c r="I2803" s="206"/>
    </row>
    <row r="2805" spans="3:9" x14ac:dyDescent="0.2">
      <c r="C2805" s="188" t="s">
        <v>172</v>
      </c>
      <c r="D2805" s="188"/>
      <c r="E2805" s="188"/>
      <c r="F2805" s="188"/>
      <c r="G2805" s="188"/>
      <c r="H2805" s="188"/>
      <c r="I2805" s="188"/>
    </row>
    <row r="2806" spans="3:9" x14ac:dyDescent="0.2">
      <c r="C2806" s="198" t="s">
        <v>595</v>
      </c>
      <c r="D2806" s="317"/>
      <c r="E2806" s="317"/>
      <c r="F2806" s="317"/>
      <c r="G2806" s="317"/>
      <c r="H2806" s="317"/>
      <c r="I2806" s="318"/>
    </row>
    <row r="2807" spans="3:9" x14ac:dyDescent="0.2">
      <c r="C2807" s="319"/>
      <c r="D2807" s="320"/>
      <c r="E2807" s="320"/>
      <c r="F2807" s="320"/>
      <c r="G2807" s="320"/>
      <c r="H2807" s="320"/>
      <c r="I2807" s="321"/>
    </row>
    <row r="2808" spans="3:9" x14ac:dyDescent="0.2">
      <c r="C2808" s="319"/>
      <c r="D2808" s="320"/>
      <c r="E2808" s="320"/>
      <c r="F2808" s="320"/>
      <c r="G2808" s="320"/>
      <c r="H2808" s="320"/>
      <c r="I2808" s="321"/>
    </row>
    <row r="2809" spans="3:9" x14ac:dyDescent="0.2">
      <c r="C2809" s="319"/>
      <c r="D2809" s="320"/>
      <c r="E2809" s="320"/>
      <c r="F2809" s="320"/>
      <c r="G2809" s="320"/>
      <c r="H2809" s="320"/>
      <c r="I2809" s="321"/>
    </row>
    <row r="2810" spans="3:9" x14ac:dyDescent="0.2">
      <c r="C2810" s="322"/>
      <c r="D2810" s="323"/>
      <c r="E2810" s="323"/>
      <c r="F2810" s="323"/>
      <c r="G2810" s="323"/>
      <c r="H2810" s="323"/>
      <c r="I2810" s="324"/>
    </row>
    <row r="2811" spans="3:9" x14ac:dyDescent="0.2">
      <c r="C2811" s="113"/>
      <c r="D2811" s="113"/>
      <c r="E2811" s="113"/>
      <c r="F2811" s="113"/>
      <c r="G2811" s="113"/>
      <c r="H2811" s="113"/>
      <c r="I2811" s="113"/>
    </row>
    <row r="2812" spans="3:9" x14ac:dyDescent="0.2">
      <c r="C2812" s="188" t="s">
        <v>173</v>
      </c>
      <c r="D2812" s="188"/>
      <c r="E2812" s="188"/>
      <c r="F2812" s="188"/>
      <c r="G2812" s="188"/>
      <c r="H2812" s="188"/>
      <c r="I2812" s="188"/>
    </row>
    <row r="2813" spans="3:9" x14ac:dyDescent="0.2">
      <c r="C2813" s="183" t="s">
        <v>596</v>
      </c>
      <c r="D2813" s="183"/>
      <c r="E2813" s="183"/>
      <c r="F2813" s="183"/>
      <c r="G2813" s="183"/>
      <c r="H2813" s="183"/>
      <c r="I2813" s="183"/>
    </row>
    <row r="2814" spans="3:9" x14ac:dyDescent="0.2">
      <c r="C2814" s="183"/>
      <c r="D2814" s="183"/>
      <c r="E2814" s="183"/>
      <c r="F2814" s="183"/>
      <c r="G2814" s="183"/>
      <c r="H2814" s="183"/>
      <c r="I2814" s="183"/>
    </row>
    <row r="2815" spans="3:9" x14ac:dyDescent="0.2">
      <c r="C2815" s="183"/>
      <c r="D2815" s="183"/>
      <c r="E2815" s="183"/>
      <c r="F2815" s="183"/>
      <c r="G2815" s="183"/>
      <c r="H2815" s="183"/>
      <c r="I2815" s="183"/>
    </row>
    <row r="2816" spans="3:9" x14ac:dyDescent="0.2">
      <c r="C2816" s="183"/>
      <c r="D2816" s="183"/>
      <c r="E2816" s="183"/>
      <c r="F2816" s="183"/>
      <c r="G2816" s="183"/>
      <c r="H2816" s="183"/>
      <c r="I2816" s="183"/>
    </row>
    <row r="2817" spans="2:9" x14ac:dyDescent="0.2">
      <c r="C2817" s="183"/>
      <c r="D2817" s="183"/>
      <c r="E2817" s="183"/>
      <c r="F2817" s="183"/>
      <c r="G2817" s="183"/>
      <c r="H2817" s="183"/>
      <c r="I2817" s="183"/>
    </row>
    <row r="2819" spans="2:9" x14ac:dyDescent="0.2">
      <c r="B2819" s="268" t="s">
        <v>0</v>
      </c>
      <c r="C2819" s="268"/>
      <c r="D2819" s="268"/>
      <c r="E2819" s="269" t="s">
        <v>415</v>
      </c>
      <c r="F2819" s="270"/>
      <c r="G2819" s="270"/>
      <c r="H2819" s="270"/>
      <c r="I2819" s="271"/>
    </row>
    <row r="2820" spans="2:9" x14ac:dyDescent="0.2">
      <c r="B2820" s="268" t="s">
        <v>1</v>
      </c>
      <c r="C2820" s="268"/>
      <c r="D2820" s="268"/>
      <c r="E2820" s="272" t="s">
        <v>176</v>
      </c>
      <c r="F2820" s="272"/>
      <c r="G2820" s="272"/>
      <c r="H2820" s="272"/>
      <c r="I2820" s="272"/>
    </row>
    <row r="2821" spans="2:9" ht="25.5" x14ac:dyDescent="0.2">
      <c r="B2821" s="275"/>
      <c r="C2821" s="275"/>
      <c r="D2821" s="275"/>
      <c r="E2821" s="88" t="s">
        <v>2</v>
      </c>
      <c r="F2821" s="88" t="s">
        <v>2</v>
      </c>
      <c r="G2821" s="88" t="s">
        <v>2</v>
      </c>
      <c r="H2821" s="88" t="s">
        <v>2</v>
      </c>
      <c r="I2821" s="88" t="s">
        <v>2</v>
      </c>
    </row>
    <row r="2822" spans="2:9" ht="15" x14ac:dyDescent="0.2">
      <c r="B2822" s="275"/>
      <c r="C2822" s="275"/>
      <c r="D2822" s="275"/>
      <c r="E2822" s="88" t="s">
        <v>516</v>
      </c>
      <c r="F2822" s="88" t="s">
        <v>517</v>
      </c>
      <c r="G2822" s="88" t="s">
        <v>3</v>
      </c>
      <c r="H2822" s="88" t="s">
        <v>518</v>
      </c>
      <c r="I2822" s="88" t="s">
        <v>4</v>
      </c>
    </row>
    <row r="2823" spans="2:9" ht="25.5" x14ac:dyDescent="0.2">
      <c r="B2823" s="275"/>
      <c r="C2823" s="275"/>
      <c r="D2823" s="275"/>
      <c r="E2823" s="88" t="s">
        <v>5</v>
      </c>
      <c r="F2823" s="88" t="s">
        <v>6</v>
      </c>
      <c r="G2823" s="88" t="s">
        <v>7</v>
      </c>
      <c r="H2823" s="88" t="s">
        <v>8</v>
      </c>
      <c r="I2823" s="88" t="s">
        <v>9</v>
      </c>
    </row>
    <row r="2824" spans="2:9" x14ac:dyDescent="0.2">
      <c r="B2824" s="276" t="s">
        <v>10</v>
      </c>
      <c r="C2824" s="276"/>
      <c r="D2824" s="276"/>
      <c r="E2824" s="89">
        <v>43402</v>
      </c>
      <c r="F2824" s="89">
        <v>43493</v>
      </c>
      <c r="G2824" s="89">
        <v>43584</v>
      </c>
      <c r="H2824" s="89">
        <v>43675</v>
      </c>
      <c r="I2824" s="89">
        <v>43675</v>
      </c>
    </row>
    <row r="2825" spans="2:9" x14ac:dyDescent="0.2">
      <c r="B2825" s="184" t="s">
        <v>11</v>
      </c>
      <c r="C2825" s="185"/>
      <c r="D2825" s="185"/>
      <c r="E2825" s="185"/>
      <c r="F2825" s="185"/>
      <c r="G2825" s="185"/>
      <c r="H2825" s="185"/>
      <c r="I2825" s="185"/>
    </row>
    <row r="2826" spans="2:9" x14ac:dyDescent="0.2">
      <c r="B2826" s="232" t="s">
        <v>12</v>
      </c>
      <c r="C2826" s="232"/>
      <c r="D2826" s="232"/>
      <c r="E2826" s="232"/>
      <c r="F2826" s="232"/>
      <c r="G2826" s="232"/>
      <c r="H2826" s="232"/>
      <c r="I2826" s="232"/>
    </row>
    <row r="2827" spans="2:9" x14ac:dyDescent="0.2">
      <c r="B2827" s="1"/>
      <c r="C2827" s="277" t="s">
        <v>13</v>
      </c>
      <c r="D2827" s="277"/>
      <c r="E2827" s="90">
        <v>33</v>
      </c>
      <c r="F2827" s="90">
        <v>6</v>
      </c>
      <c r="G2827" s="90">
        <v>0</v>
      </c>
      <c r="H2827" s="90">
        <v>46</v>
      </c>
      <c r="I2827" s="90">
        <v>85</v>
      </c>
    </row>
    <row r="2828" spans="2:9" x14ac:dyDescent="0.2">
      <c r="B2828" s="1"/>
      <c r="C2828" s="277" t="s">
        <v>14</v>
      </c>
      <c r="D2828" s="277"/>
      <c r="E2828" s="90">
        <v>33</v>
      </c>
      <c r="F2828" s="90"/>
      <c r="G2828" s="90"/>
      <c r="H2828" s="90"/>
      <c r="I2828" s="90">
        <v>33</v>
      </c>
    </row>
    <row r="2829" spans="2:9" x14ac:dyDescent="0.2">
      <c r="B2829" s="1"/>
      <c r="C2829" s="255" t="s">
        <v>15</v>
      </c>
      <c r="D2829" s="255"/>
      <c r="E2829" s="90"/>
      <c r="F2829" s="90">
        <v>6</v>
      </c>
      <c r="G2829" s="90"/>
      <c r="H2829" s="90">
        <v>46</v>
      </c>
      <c r="I2829" s="90">
        <v>52</v>
      </c>
    </row>
    <row r="2830" spans="2:9" x14ac:dyDescent="0.2">
      <c r="B2830" s="1"/>
      <c r="C2830" s="251" t="s">
        <v>16</v>
      </c>
      <c r="D2830" s="252"/>
      <c r="E2830" s="90"/>
      <c r="F2830" s="90"/>
      <c r="G2830" s="90"/>
      <c r="H2830" s="90">
        <v>23</v>
      </c>
      <c r="I2830" s="90">
        <v>23</v>
      </c>
    </row>
    <row r="2831" spans="2:9" x14ac:dyDescent="0.2">
      <c r="B2831" s="1"/>
      <c r="C2831" s="253" t="s">
        <v>17</v>
      </c>
      <c r="D2831" s="254"/>
      <c r="E2831" s="90"/>
      <c r="F2831" s="90"/>
      <c r="G2831" s="90"/>
      <c r="H2831" s="90">
        <v>46</v>
      </c>
      <c r="I2831" s="90">
        <v>46</v>
      </c>
    </row>
    <row r="2832" spans="2:9" x14ac:dyDescent="0.2">
      <c r="B2832" s="1"/>
      <c r="C2832" s="253" t="s">
        <v>18</v>
      </c>
      <c r="D2832" s="254"/>
      <c r="E2832" s="90"/>
      <c r="F2832" s="90">
        <v>6</v>
      </c>
      <c r="G2832" s="90"/>
      <c r="H2832" s="90"/>
      <c r="I2832" s="90">
        <v>6</v>
      </c>
    </row>
    <row r="2833" spans="2:9" x14ac:dyDescent="0.2">
      <c r="B2833" s="232" t="s">
        <v>519</v>
      </c>
      <c r="C2833" s="232"/>
      <c r="D2833" s="232"/>
      <c r="E2833" s="232"/>
      <c r="F2833" s="232"/>
      <c r="G2833" s="232"/>
      <c r="H2833" s="232"/>
      <c r="I2833" s="232"/>
    </row>
    <row r="2834" spans="2:9" x14ac:dyDescent="0.2">
      <c r="B2834" s="8"/>
      <c r="C2834" s="214" t="s">
        <v>19</v>
      </c>
      <c r="D2834" s="214"/>
      <c r="E2834" s="90">
        <v>2</v>
      </c>
      <c r="F2834" s="90"/>
      <c r="G2834" s="95"/>
      <c r="H2834" s="90"/>
      <c r="I2834" s="90">
        <f>SUM(E2834:H2834)</f>
        <v>2</v>
      </c>
    </row>
    <row r="2835" spans="2:9" x14ac:dyDescent="0.2">
      <c r="B2835" s="8"/>
      <c r="C2835" s="214" t="s">
        <v>20</v>
      </c>
      <c r="D2835" s="214"/>
      <c r="E2835" s="90">
        <v>2</v>
      </c>
      <c r="F2835" s="90">
        <v>3</v>
      </c>
      <c r="G2835" s="95"/>
      <c r="H2835" s="90"/>
      <c r="I2835" s="90">
        <f t="shared" ref="I2835:I2849" si="46">SUM(E2835:H2835)</f>
        <v>5</v>
      </c>
    </row>
    <row r="2836" spans="2:9" x14ac:dyDescent="0.2">
      <c r="B2836" s="8"/>
      <c r="C2836" s="214" t="s">
        <v>21</v>
      </c>
      <c r="D2836" s="214"/>
      <c r="E2836" s="90">
        <v>28</v>
      </c>
      <c r="F2836" s="90">
        <v>3</v>
      </c>
      <c r="G2836" s="95"/>
      <c r="H2836" s="90"/>
      <c r="I2836" s="90">
        <f t="shared" si="46"/>
        <v>31</v>
      </c>
    </row>
    <row r="2837" spans="2:9" x14ac:dyDescent="0.2">
      <c r="B2837" s="8"/>
      <c r="C2837" s="214" t="s">
        <v>22</v>
      </c>
      <c r="D2837" s="214"/>
      <c r="E2837" s="90"/>
      <c r="F2837" s="90"/>
      <c r="G2837" s="95"/>
      <c r="H2837" s="90"/>
      <c r="I2837" s="90"/>
    </row>
    <row r="2838" spans="2:9" x14ac:dyDescent="0.2">
      <c r="B2838" s="8"/>
      <c r="C2838" s="214" t="s">
        <v>23</v>
      </c>
      <c r="D2838" s="214"/>
      <c r="E2838" s="90">
        <v>1</v>
      </c>
      <c r="F2838" s="90"/>
      <c r="G2838" s="95"/>
      <c r="H2838" s="90"/>
      <c r="I2838" s="90">
        <f t="shared" si="46"/>
        <v>1</v>
      </c>
    </row>
    <row r="2839" spans="2:9" x14ac:dyDescent="0.2">
      <c r="B2839" s="8"/>
      <c r="C2839" s="214" t="s">
        <v>24</v>
      </c>
      <c r="D2839" s="214"/>
      <c r="E2839" s="90"/>
      <c r="F2839" s="90"/>
      <c r="G2839" s="95"/>
      <c r="H2839" s="90"/>
      <c r="I2839" s="90"/>
    </row>
    <row r="2840" spans="2:9" x14ac:dyDescent="0.2">
      <c r="B2840" s="232" t="s">
        <v>520</v>
      </c>
      <c r="C2840" s="232"/>
      <c r="D2840" s="232"/>
      <c r="E2840" s="232"/>
      <c r="F2840" s="232"/>
      <c r="G2840" s="232"/>
      <c r="H2840" s="232"/>
      <c r="I2840" s="232"/>
    </row>
    <row r="2841" spans="2:9" x14ac:dyDescent="0.2">
      <c r="B2841" s="8"/>
      <c r="C2841" s="214" t="s">
        <v>180</v>
      </c>
      <c r="D2841" s="214"/>
      <c r="E2841" s="90">
        <v>2</v>
      </c>
      <c r="F2841" s="90"/>
      <c r="G2841" s="95"/>
      <c r="H2841" s="90"/>
      <c r="I2841" s="90">
        <f t="shared" si="46"/>
        <v>2</v>
      </c>
    </row>
    <row r="2842" spans="2:9" x14ac:dyDescent="0.2">
      <c r="B2842" s="8"/>
      <c r="C2842" s="214" t="s">
        <v>26</v>
      </c>
      <c r="D2842" s="214"/>
      <c r="E2842" s="90">
        <v>1</v>
      </c>
      <c r="F2842" s="90"/>
      <c r="G2842" s="95"/>
      <c r="H2842" s="90"/>
      <c r="I2842" s="90">
        <f t="shared" si="46"/>
        <v>1</v>
      </c>
    </row>
    <row r="2843" spans="2:9" x14ac:dyDescent="0.2">
      <c r="B2843" s="8"/>
      <c r="C2843" s="214" t="s">
        <v>181</v>
      </c>
      <c r="D2843" s="214"/>
      <c r="E2843" s="90">
        <v>3</v>
      </c>
      <c r="F2843" s="90"/>
      <c r="G2843" s="95"/>
      <c r="H2843" s="90"/>
      <c r="I2843" s="90">
        <f t="shared" si="46"/>
        <v>3</v>
      </c>
    </row>
    <row r="2844" spans="2:9" x14ac:dyDescent="0.2">
      <c r="B2844" s="8"/>
      <c r="C2844" s="214" t="s">
        <v>28</v>
      </c>
      <c r="D2844" s="214"/>
      <c r="E2844" s="90"/>
      <c r="F2844" s="90"/>
      <c r="G2844" s="95"/>
      <c r="H2844" s="90"/>
      <c r="I2844" s="90"/>
    </row>
    <row r="2845" spans="2:9" x14ac:dyDescent="0.2">
      <c r="B2845" s="91"/>
      <c r="C2845" s="224" t="s">
        <v>29</v>
      </c>
      <c r="D2845" s="224"/>
      <c r="E2845" s="90">
        <v>15</v>
      </c>
      <c r="F2845" s="90"/>
      <c r="G2845" s="95"/>
      <c r="H2845" s="90"/>
      <c r="I2845" s="90">
        <f t="shared" si="46"/>
        <v>15</v>
      </c>
    </row>
    <row r="2846" spans="2:9" x14ac:dyDescent="0.2">
      <c r="B2846" s="8"/>
      <c r="C2846" s="214" t="s">
        <v>30</v>
      </c>
      <c r="D2846" s="214"/>
      <c r="E2846" s="90">
        <v>8</v>
      </c>
      <c r="F2846" s="90"/>
      <c r="G2846" s="95"/>
      <c r="H2846" s="90"/>
      <c r="I2846" s="90">
        <f t="shared" si="46"/>
        <v>8</v>
      </c>
    </row>
    <row r="2847" spans="2:9" x14ac:dyDescent="0.2">
      <c r="B2847" s="8"/>
      <c r="C2847" s="214" t="s">
        <v>31</v>
      </c>
      <c r="D2847" s="214"/>
      <c r="E2847" s="90">
        <v>3</v>
      </c>
      <c r="F2847" s="90"/>
      <c r="G2847" s="95"/>
      <c r="H2847" s="90"/>
      <c r="I2847" s="90">
        <f t="shared" si="46"/>
        <v>3</v>
      </c>
    </row>
    <row r="2848" spans="2:9" x14ac:dyDescent="0.2">
      <c r="B2848" s="8"/>
      <c r="C2848" s="214" t="s">
        <v>23</v>
      </c>
      <c r="D2848" s="214"/>
      <c r="E2848" s="90"/>
      <c r="F2848" s="90"/>
      <c r="G2848" s="95"/>
      <c r="H2848" s="90"/>
      <c r="I2848" s="90"/>
    </row>
    <row r="2849" spans="2:9" x14ac:dyDescent="0.2">
      <c r="B2849" s="8"/>
      <c r="C2849" s="214" t="s">
        <v>32</v>
      </c>
      <c r="D2849" s="214"/>
      <c r="E2849" s="90">
        <v>1</v>
      </c>
      <c r="F2849" s="90"/>
      <c r="G2849" s="95"/>
      <c r="H2849" s="90"/>
      <c r="I2849" s="90">
        <f t="shared" si="46"/>
        <v>1</v>
      </c>
    </row>
    <row r="2850" spans="2:9" x14ac:dyDescent="0.2">
      <c r="B2850" s="232" t="s">
        <v>521</v>
      </c>
      <c r="C2850" s="232"/>
      <c r="D2850" s="232"/>
      <c r="E2850" s="232"/>
      <c r="F2850" s="232"/>
      <c r="G2850" s="232"/>
      <c r="H2850" s="232"/>
      <c r="I2850" s="232"/>
    </row>
    <row r="2851" spans="2:9" x14ac:dyDescent="0.2">
      <c r="B2851" s="92"/>
      <c r="C2851" s="249" t="s">
        <v>34</v>
      </c>
      <c r="D2851" s="250"/>
      <c r="E2851" s="93"/>
      <c r="F2851" s="93"/>
      <c r="G2851" s="94"/>
      <c r="H2851" s="93"/>
      <c r="I2851" s="93"/>
    </row>
    <row r="2852" spans="2:9" x14ac:dyDescent="0.2">
      <c r="B2852" s="8"/>
      <c r="C2852" s="214" t="s">
        <v>35</v>
      </c>
      <c r="D2852" s="214"/>
      <c r="E2852" s="90">
        <v>1</v>
      </c>
      <c r="F2852" s="90"/>
      <c r="G2852" s="95"/>
      <c r="H2852" s="90"/>
      <c r="I2852" s="90">
        <f t="shared" ref="I2852:I2856" si="47">SUM(E2852:H2852)</f>
        <v>1</v>
      </c>
    </row>
    <row r="2853" spans="2:9" x14ac:dyDescent="0.2">
      <c r="B2853" s="8"/>
      <c r="C2853" s="214" t="s">
        <v>36</v>
      </c>
      <c r="D2853" s="214"/>
      <c r="E2853" s="90">
        <v>1</v>
      </c>
      <c r="F2853" s="90"/>
      <c r="G2853" s="95"/>
      <c r="H2853" s="90"/>
      <c r="I2853" s="90">
        <f t="shared" si="47"/>
        <v>1</v>
      </c>
    </row>
    <row r="2854" spans="2:9" x14ac:dyDescent="0.2">
      <c r="B2854" s="8"/>
      <c r="C2854" s="214" t="s">
        <v>37</v>
      </c>
      <c r="D2854" s="214"/>
      <c r="E2854" s="90">
        <v>7</v>
      </c>
      <c r="F2854" s="90"/>
      <c r="G2854" s="95"/>
      <c r="H2854" s="90"/>
      <c r="I2854" s="90">
        <f t="shared" si="47"/>
        <v>7</v>
      </c>
    </row>
    <row r="2855" spans="2:9" x14ac:dyDescent="0.2">
      <c r="B2855" s="8"/>
      <c r="C2855" s="214" t="s">
        <v>38</v>
      </c>
      <c r="D2855" s="214"/>
      <c r="E2855" s="90"/>
      <c r="F2855" s="90"/>
      <c r="G2855" s="95"/>
      <c r="H2855" s="90"/>
      <c r="I2855" s="90"/>
    </row>
    <row r="2856" spans="2:9" x14ac:dyDescent="0.2">
      <c r="B2856" s="8"/>
      <c r="C2856" s="214" t="s">
        <v>39</v>
      </c>
      <c r="D2856" s="214"/>
      <c r="E2856" s="90">
        <v>1</v>
      </c>
      <c r="F2856" s="90"/>
      <c r="G2856" s="95"/>
      <c r="H2856" s="90"/>
      <c r="I2856" s="90">
        <f t="shared" si="47"/>
        <v>1</v>
      </c>
    </row>
    <row r="2857" spans="2:9" x14ac:dyDescent="0.2">
      <c r="B2857" s="8"/>
      <c r="C2857" s="214" t="s">
        <v>40</v>
      </c>
      <c r="D2857" s="214"/>
      <c r="E2857" s="90"/>
      <c r="F2857" s="90"/>
      <c r="G2857" s="95"/>
      <c r="H2857" s="90"/>
      <c r="I2857" s="90"/>
    </row>
    <row r="2858" spans="2:9" x14ac:dyDescent="0.2">
      <c r="B2858" s="8"/>
      <c r="C2858" s="214" t="s">
        <v>23</v>
      </c>
      <c r="D2858" s="214"/>
      <c r="E2858" s="90"/>
      <c r="F2858" s="90"/>
      <c r="G2858" s="95"/>
      <c r="H2858" s="90"/>
      <c r="I2858" s="90"/>
    </row>
    <row r="2859" spans="2:9" x14ac:dyDescent="0.2">
      <c r="B2859" s="8"/>
      <c r="C2859" s="214" t="s">
        <v>41</v>
      </c>
      <c r="D2859" s="214"/>
      <c r="E2859" s="90"/>
      <c r="F2859" s="90"/>
      <c r="G2859" s="95"/>
      <c r="H2859" s="90"/>
      <c r="I2859" s="90"/>
    </row>
    <row r="2860" spans="2:9" x14ac:dyDescent="0.2">
      <c r="B2860" s="92"/>
      <c r="C2860" s="249" t="s">
        <v>42</v>
      </c>
      <c r="D2860" s="250"/>
      <c r="E2860" s="93"/>
      <c r="F2860" s="93"/>
      <c r="G2860" s="94"/>
      <c r="H2860" s="93"/>
      <c r="I2860" s="93"/>
    </row>
    <row r="2861" spans="2:9" x14ac:dyDescent="0.2">
      <c r="B2861" s="8"/>
      <c r="C2861" s="214" t="s">
        <v>182</v>
      </c>
      <c r="D2861" s="214"/>
      <c r="E2861" s="90"/>
      <c r="F2861" s="90"/>
      <c r="G2861" s="95"/>
      <c r="H2861" s="90"/>
      <c r="I2861" s="90"/>
    </row>
    <row r="2862" spans="2:9" x14ac:dyDescent="0.2">
      <c r="B2862" s="8"/>
      <c r="C2862" s="214" t="s">
        <v>44</v>
      </c>
      <c r="D2862" s="214"/>
      <c r="E2862" s="90"/>
      <c r="F2862" s="90"/>
      <c r="G2862" s="95"/>
      <c r="H2862" s="90"/>
      <c r="I2862" s="90"/>
    </row>
    <row r="2863" spans="2:9" x14ac:dyDescent="0.2">
      <c r="B2863" s="8"/>
      <c r="C2863" s="214" t="s">
        <v>45</v>
      </c>
      <c r="D2863" s="214"/>
      <c r="E2863" s="90"/>
      <c r="F2863" s="90"/>
      <c r="G2863" s="95"/>
      <c r="H2863" s="90"/>
      <c r="I2863" s="90"/>
    </row>
    <row r="2864" spans="2:9" x14ac:dyDescent="0.2">
      <c r="B2864" s="8"/>
      <c r="C2864" s="214" t="s">
        <v>46</v>
      </c>
      <c r="D2864" s="214"/>
      <c r="E2864" s="90"/>
      <c r="F2864" s="90"/>
      <c r="G2864" s="95"/>
      <c r="H2864" s="90"/>
      <c r="I2864" s="90"/>
    </row>
    <row r="2865" spans="2:9" x14ac:dyDescent="0.2">
      <c r="B2865" s="8"/>
      <c r="C2865" s="214" t="s">
        <v>47</v>
      </c>
      <c r="D2865" s="214"/>
      <c r="E2865" s="90"/>
      <c r="F2865" s="90"/>
      <c r="G2865" s="95"/>
      <c r="H2865" s="90"/>
      <c r="I2865" s="90"/>
    </row>
    <row r="2866" spans="2:9" x14ac:dyDescent="0.2">
      <c r="B2866" s="8"/>
      <c r="C2866" s="214" t="s">
        <v>48</v>
      </c>
      <c r="D2866" s="214"/>
      <c r="E2866" s="90"/>
      <c r="F2866" s="90"/>
      <c r="G2866" s="95"/>
      <c r="H2866" s="90"/>
      <c r="I2866" s="90"/>
    </row>
    <row r="2867" spans="2:9" x14ac:dyDescent="0.2">
      <c r="B2867" s="8"/>
      <c r="C2867" s="214" t="s">
        <v>49</v>
      </c>
      <c r="D2867" s="214"/>
      <c r="E2867" s="90"/>
      <c r="F2867" s="90"/>
      <c r="G2867" s="95"/>
      <c r="H2867" s="90"/>
      <c r="I2867" s="90"/>
    </row>
    <row r="2868" spans="2:9" x14ac:dyDescent="0.2">
      <c r="B2868" s="8"/>
      <c r="C2868" s="214" t="s">
        <v>50</v>
      </c>
      <c r="D2868" s="214"/>
      <c r="E2868" s="90"/>
      <c r="F2868" s="90"/>
      <c r="G2868" s="95"/>
      <c r="H2868" s="90"/>
      <c r="I2868" s="90"/>
    </row>
    <row r="2869" spans="2:9" x14ac:dyDescent="0.2">
      <c r="B2869" s="8"/>
      <c r="C2869" s="214" t="s">
        <v>51</v>
      </c>
      <c r="D2869" s="214"/>
      <c r="E2869" s="90"/>
      <c r="F2869" s="90"/>
      <c r="G2869" s="95"/>
      <c r="H2869" s="90"/>
      <c r="I2869" s="90"/>
    </row>
    <row r="2870" spans="2:9" x14ac:dyDescent="0.2">
      <c r="B2870" s="8"/>
      <c r="C2870" s="214" t="s">
        <v>52</v>
      </c>
      <c r="D2870" s="214"/>
      <c r="E2870" s="90"/>
      <c r="F2870" s="90"/>
      <c r="G2870" s="95"/>
      <c r="H2870" s="90"/>
      <c r="I2870" s="90"/>
    </row>
    <row r="2871" spans="2:9" x14ac:dyDescent="0.2">
      <c r="B2871" s="8"/>
      <c r="C2871" s="214" t="s">
        <v>53</v>
      </c>
      <c r="D2871" s="214"/>
      <c r="E2871" s="90">
        <v>1</v>
      </c>
      <c r="F2871" s="90"/>
      <c r="G2871" s="95"/>
      <c r="H2871" s="90"/>
      <c r="I2871" s="90">
        <f t="shared" ref="I2871" si="48">SUM(E2871:H2871)</f>
        <v>1</v>
      </c>
    </row>
    <row r="2872" spans="2:9" x14ac:dyDescent="0.2">
      <c r="B2872" s="8"/>
      <c r="C2872" s="214" t="s">
        <v>54</v>
      </c>
      <c r="D2872" s="214"/>
      <c r="E2872" s="90"/>
      <c r="F2872" s="90"/>
      <c r="G2872" s="95"/>
      <c r="H2872" s="90"/>
      <c r="I2872" s="90"/>
    </row>
    <row r="2873" spans="2:9" x14ac:dyDescent="0.2">
      <c r="B2873" s="8"/>
      <c r="C2873" s="214" t="s">
        <v>56</v>
      </c>
      <c r="D2873" s="214"/>
      <c r="E2873" s="90"/>
      <c r="F2873" s="90"/>
      <c r="G2873" s="95"/>
      <c r="H2873" s="90"/>
      <c r="I2873" s="90"/>
    </row>
    <row r="2874" spans="2:9" x14ac:dyDescent="0.2">
      <c r="B2874" s="8"/>
      <c r="C2874" s="214" t="s">
        <v>57</v>
      </c>
      <c r="D2874" s="214"/>
      <c r="E2874" s="90"/>
      <c r="F2874" s="90"/>
      <c r="G2874" s="95"/>
      <c r="H2874" s="90"/>
      <c r="I2874" s="90"/>
    </row>
    <row r="2875" spans="2:9" x14ac:dyDescent="0.2">
      <c r="B2875" s="8"/>
      <c r="C2875" s="212" t="s">
        <v>41</v>
      </c>
      <c r="D2875" s="213"/>
      <c r="E2875" s="90"/>
      <c r="F2875" s="90"/>
      <c r="G2875" s="95"/>
      <c r="H2875" s="90"/>
      <c r="I2875" s="90"/>
    </row>
    <row r="2876" spans="2:9" x14ac:dyDescent="0.2">
      <c r="B2876" s="232" t="s">
        <v>522</v>
      </c>
      <c r="C2876" s="232"/>
      <c r="D2876" s="232"/>
      <c r="E2876" s="232"/>
      <c r="F2876" s="232"/>
      <c r="G2876" s="232"/>
      <c r="H2876" s="232"/>
      <c r="I2876" s="232"/>
    </row>
    <row r="2877" spans="2:9" x14ac:dyDescent="0.2">
      <c r="B2877" s="8"/>
      <c r="C2877" s="214" t="s">
        <v>58</v>
      </c>
      <c r="D2877" s="214"/>
      <c r="E2877" s="90">
        <v>33</v>
      </c>
      <c r="F2877" s="90"/>
      <c r="G2877" s="95"/>
      <c r="H2877" s="90"/>
      <c r="I2877" s="90">
        <f t="shared" ref="I2877" si="49">SUM(E2877:H2877)</f>
        <v>33</v>
      </c>
    </row>
    <row r="2878" spans="2:9" x14ac:dyDescent="0.2">
      <c r="B2878" s="8"/>
      <c r="C2878" s="214" t="s">
        <v>59</v>
      </c>
      <c r="D2878" s="214"/>
      <c r="E2878" s="90"/>
      <c r="F2878" s="90"/>
      <c r="G2878" s="95"/>
      <c r="H2878" s="90"/>
      <c r="I2878" s="90"/>
    </row>
    <row r="2879" spans="2:9" x14ac:dyDescent="0.2">
      <c r="B2879" s="8"/>
      <c r="C2879" s="214" t="s">
        <v>60</v>
      </c>
      <c r="D2879" s="214"/>
      <c r="E2879" s="90"/>
      <c r="F2879" s="90"/>
      <c r="G2879" s="95"/>
      <c r="H2879" s="90"/>
      <c r="I2879" s="90"/>
    </row>
    <row r="2880" spans="2:9" x14ac:dyDescent="0.2">
      <c r="B2880" s="8"/>
      <c r="C2880" s="214" t="s">
        <v>61</v>
      </c>
      <c r="D2880" s="214"/>
      <c r="E2880" s="90"/>
      <c r="F2880" s="90"/>
      <c r="G2880" s="95"/>
      <c r="H2880" s="90"/>
      <c r="I2880" s="90"/>
    </row>
    <row r="2881" spans="2:9" x14ac:dyDescent="0.2">
      <c r="B2881" s="8"/>
      <c r="C2881" s="214" t="s">
        <v>23</v>
      </c>
      <c r="D2881" s="214"/>
      <c r="E2881" s="90"/>
      <c r="F2881" s="90"/>
      <c r="G2881" s="95"/>
      <c r="H2881" s="90"/>
      <c r="I2881" s="90"/>
    </row>
    <row r="2882" spans="2:9" x14ac:dyDescent="0.2">
      <c r="B2882" s="8"/>
      <c r="C2882" s="214" t="s">
        <v>41</v>
      </c>
      <c r="D2882" s="214"/>
      <c r="E2882" s="90"/>
      <c r="F2882" s="90"/>
      <c r="G2882" s="95"/>
      <c r="H2882" s="90"/>
      <c r="I2882" s="90"/>
    </row>
    <row r="2883" spans="2:9" x14ac:dyDescent="0.2">
      <c r="B2883" s="232" t="s">
        <v>523</v>
      </c>
      <c r="C2883" s="232"/>
      <c r="D2883" s="232"/>
      <c r="E2883" s="232"/>
      <c r="F2883" s="232"/>
      <c r="G2883" s="232"/>
      <c r="H2883" s="232"/>
      <c r="I2883" s="232"/>
    </row>
    <row r="2884" spans="2:9" x14ac:dyDescent="0.2">
      <c r="B2884" s="8"/>
      <c r="C2884" s="214" t="s">
        <v>58</v>
      </c>
      <c r="D2884" s="214"/>
      <c r="E2884" s="90"/>
      <c r="F2884" s="90"/>
      <c r="G2884" s="95"/>
      <c r="H2884" s="90"/>
      <c r="I2884" s="90"/>
    </row>
    <row r="2885" spans="2:9" x14ac:dyDescent="0.2">
      <c r="B2885" s="8"/>
      <c r="C2885" s="214" t="s">
        <v>59</v>
      </c>
      <c r="D2885" s="214"/>
      <c r="E2885" s="90">
        <v>2</v>
      </c>
      <c r="F2885" s="90"/>
      <c r="G2885" s="95"/>
      <c r="H2885" s="90"/>
      <c r="I2885" s="90">
        <f t="shared" ref="I2885" si="50">SUM(E2885:H2885)</f>
        <v>2</v>
      </c>
    </row>
    <row r="2886" spans="2:9" x14ac:dyDescent="0.2">
      <c r="B2886" s="8"/>
      <c r="C2886" s="214" t="s">
        <v>60</v>
      </c>
      <c r="D2886" s="214"/>
      <c r="E2886" s="90"/>
      <c r="F2886" s="90"/>
      <c r="G2886" s="95"/>
      <c r="H2886" s="90"/>
      <c r="I2886" s="90"/>
    </row>
    <row r="2887" spans="2:9" x14ac:dyDescent="0.2">
      <c r="B2887" s="8"/>
      <c r="C2887" s="214" t="s">
        <v>63</v>
      </c>
      <c r="D2887" s="214"/>
      <c r="E2887" s="90"/>
      <c r="F2887" s="90"/>
      <c r="G2887" s="95"/>
      <c r="H2887" s="90"/>
      <c r="I2887" s="90"/>
    </row>
    <row r="2888" spans="2:9" x14ac:dyDescent="0.2">
      <c r="B2888" s="8"/>
      <c r="C2888" s="214" t="s">
        <v>23</v>
      </c>
      <c r="D2888" s="214"/>
      <c r="E2888" s="90">
        <v>1</v>
      </c>
      <c r="F2888" s="90"/>
      <c r="G2888" s="95"/>
      <c r="H2888" s="90"/>
      <c r="I2888" s="90">
        <f t="shared" ref="I2888" si="51">SUM(E2888:H2888)</f>
        <v>1</v>
      </c>
    </row>
    <row r="2889" spans="2:9" x14ac:dyDescent="0.2">
      <c r="B2889" s="8"/>
      <c r="C2889" s="214" t="s">
        <v>41</v>
      </c>
      <c r="D2889" s="214"/>
      <c r="E2889" s="90"/>
      <c r="F2889" s="90"/>
      <c r="G2889" s="95"/>
      <c r="H2889" s="90"/>
      <c r="I2889" s="90"/>
    </row>
    <row r="2890" spans="2:9" x14ac:dyDescent="0.2">
      <c r="B2890" s="248" t="s">
        <v>524</v>
      </c>
      <c r="C2890" s="248"/>
      <c r="D2890" s="248"/>
      <c r="E2890" s="248"/>
      <c r="F2890" s="248"/>
      <c r="G2890" s="248"/>
      <c r="H2890" s="248"/>
      <c r="I2890" s="248"/>
    </row>
    <row r="2891" spans="2:9" x14ac:dyDescent="0.2">
      <c r="B2891" s="8"/>
      <c r="C2891" s="214" t="s">
        <v>64</v>
      </c>
      <c r="D2891" s="214"/>
      <c r="E2891" s="90">
        <v>1</v>
      </c>
      <c r="F2891" s="90"/>
      <c r="G2891" s="95"/>
      <c r="H2891" s="90"/>
      <c r="I2891" s="90">
        <f t="shared" ref="I2891:I2893" si="52">SUM(E2891:H2891)</f>
        <v>1</v>
      </c>
    </row>
    <row r="2892" spans="2:9" x14ac:dyDescent="0.2">
      <c r="B2892" s="8"/>
      <c r="C2892" s="214" t="s">
        <v>65</v>
      </c>
      <c r="D2892" s="214"/>
      <c r="E2892" s="90">
        <v>29</v>
      </c>
      <c r="F2892" s="90"/>
      <c r="G2892" s="95"/>
      <c r="H2892" s="90"/>
      <c r="I2892" s="90">
        <f t="shared" si="52"/>
        <v>29</v>
      </c>
    </row>
    <row r="2893" spans="2:9" x14ac:dyDescent="0.2">
      <c r="B2893" s="8"/>
      <c r="C2893" s="214" t="s">
        <v>66</v>
      </c>
      <c r="D2893" s="214"/>
      <c r="E2893" s="90">
        <v>1</v>
      </c>
      <c r="F2893" s="90"/>
      <c r="G2893" s="95"/>
      <c r="H2893" s="90"/>
      <c r="I2893" s="90">
        <f t="shared" si="52"/>
        <v>1</v>
      </c>
    </row>
    <row r="2894" spans="2:9" x14ac:dyDescent="0.2">
      <c r="B2894" s="8"/>
      <c r="C2894" s="214" t="s">
        <v>67</v>
      </c>
      <c r="D2894" s="214"/>
      <c r="E2894" s="90"/>
      <c r="F2894" s="90"/>
      <c r="G2894" s="95"/>
      <c r="H2894" s="90"/>
      <c r="I2894" s="90"/>
    </row>
    <row r="2895" spans="2:9" x14ac:dyDescent="0.2">
      <c r="B2895" s="8"/>
      <c r="C2895" s="214" t="s">
        <v>68</v>
      </c>
      <c r="D2895" s="214"/>
      <c r="E2895" s="90">
        <v>1</v>
      </c>
      <c r="F2895" s="90"/>
      <c r="G2895" s="95"/>
      <c r="H2895" s="90"/>
      <c r="I2895" s="90">
        <f t="shared" ref="I2895" si="53">SUM(E2895:H2895)</f>
        <v>1</v>
      </c>
    </row>
    <row r="2896" spans="2:9" x14ac:dyDescent="0.2">
      <c r="B2896" s="8"/>
      <c r="C2896" s="214" t="s">
        <v>69</v>
      </c>
      <c r="D2896" s="214"/>
      <c r="E2896" s="90"/>
      <c r="F2896" s="90"/>
      <c r="G2896" s="95"/>
      <c r="H2896" s="90"/>
      <c r="I2896" s="90"/>
    </row>
    <row r="2897" spans="2:9" x14ac:dyDescent="0.2">
      <c r="B2897" s="8"/>
      <c r="C2897" s="214" t="s">
        <v>23</v>
      </c>
      <c r="D2897" s="214"/>
      <c r="E2897" s="90">
        <v>1</v>
      </c>
      <c r="F2897" s="90"/>
      <c r="G2897" s="95"/>
      <c r="H2897" s="90"/>
      <c r="I2897" s="90">
        <f t="shared" ref="I2897" si="54">SUM(E2897:H2897)</f>
        <v>1</v>
      </c>
    </row>
    <row r="2898" spans="2:9" x14ac:dyDescent="0.2">
      <c r="B2898" s="91"/>
      <c r="C2898" s="224" t="s">
        <v>70</v>
      </c>
      <c r="D2898" s="224"/>
      <c r="E2898" s="90"/>
      <c r="F2898" s="90"/>
      <c r="G2898" s="95"/>
      <c r="H2898" s="90"/>
      <c r="I2898" s="90"/>
    </row>
    <row r="2899" spans="2:9" x14ac:dyDescent="0.2">
      <c r="B2899" s="8"/>
      <c r="C2899" s="214" t="s">
        <v>41</v>
      </c>
      <c r="D2899" s="214"/>
      <c r="E2899" s="90"/>
      <c r="F2899" s="90"/>
      <c r="G2899" s="95"/>
      <c r="H2899" s="90"/>
      <c r="I2899" s="90"/>
    </row>
    <row r="2900" spans="2:9" x14ac:dyDescent="0.2">
      <c r="B2900" s="243" t="s">
        <v>525</v>
      </c>
      <c r="C2900" s="244"/>
      <c r="D2900" s="244"/>
      <c r="E2900" s="244"/>
      <c r="F2900" s="244"/>
      <c r="G2900" s="244"/>
      <c r="H2900" s="244"/>
      <c r="I2900" s="245"/>
    </row>
    <row r="2901" spans="2:9" x14ac:dyDescent="0.2">
      <c r="B2901" s="8"/>
      <c r="C2901" s="242" t="s">
        <v>71</v>
      </c>
      <c r="D2901" s="242"/>
      <c r="E2901" s="90">
        <v>4</v>
      </c>
      <c r="F2901" s="90"/>
      <c r="G2901" s="95"/>
      <c r="H2901" s="90"/>
      <c r="I2901" s="90">
        <f t="shared" ref="I2901:I2902" si="55">SUM(E2901:H2901)</f>
        <v>4</v>
      </c>
    </row>
    <row r="2902" spans="2:9" x14ac:dyDescent="0.2">
      <c r="B2902" s="8"/>
      <c r="C2902" s="214" t="s">
        <v>72</v>
      </c>
      <c r="D2902" s="214"/>
      <c r="E2902" s="90">
        <v>1</v>
      </c>
      <c r="F2902" s="90"/>
      <c r="G2902" s="95"/>
      <c r="H2902" s="90"/>
      <c r="I2902" s="90">
        <f t="shared" si="55"/>
        <v>1</v>
      </c>
    </row>
    <row r="2903" spans="2:9" x14ac:dyDescent="0.2">
      <c r="B2903" s="8"/>
      <c r="C2903" s="214" t="s">
        <v>73</v>
      </c>
      <c r="D2903" s="214"/>
      <c r="E2903" s="90"/>
      <c r="F2903" s="90"/>
      <c r="G2903" s="95"/>
      <c r="H2903" s="90"/>
      <c r="I2903" s="90"/>
    </row>
    <row r="2904" spans="2:9" x14ac:dyDescent="0.2">
      <c r="B2904" s="8"/>
      <c r="C2904" s="214" t="s">
        <v>74</v>
      </c>
      <c r="D2904" s="214"/>
      <c r="E2904" s="90">
        <v>1</v>
      </c>
      <c r="F2904" s="90"/>
      <c r="G2904" s="95"/>
      <c r="H2904" s="90"/>
      <c r="I2904" s="90">
        <f t="shared" ref="I2904:I2905" si="56">SUM(E2904:H2904)</f>
        <v>1</v>
      </c>
    </row>
    <row r="2905" spans="2:9" x14ac:dyDescent="0.2">
      <c r="B2905" s="8"/>
      <c r="C2905" s="214" t="s">
        <v>75</v>
      </c>
      <c r="D2905" s="214"/>
      <c r="E2905" s="90">
        <v>1</v>
      </c>
      <c r="F2905" s="90"/>
      <c r="G2905" s="95"/>
      <c r="H2905" s="90"/>
      <c r="I2905" s="90">
        <f t="shared" si="56"/>
        <v>1</v>
      </c>
    </row>
    <row r="2906" spans="2:9" x14ac:dyDescent="0.2">
      <c r="B2906" s="8"/>
      <c r="C2906" s="214" t="s">
        <v>76</v>
      </c>
      <c r="D2906" s="214"/>
      <c r="E2906" s="90"/>
      <c r="F2906" s="90"/>
      <c r="G2906" s="95"/>
      <c r="H2906" s="90"/>
      <c r="I2906" s="90"/>
    </row>
    <row r="2907" spans="2:9" x14ac:dyDescent="0.2">
      <c r="B2907" s="8"/>
      <c r="C2907" s="214" t="s">
        <v>77</v>
      </c>
      <c r="D2907" s="214"/>
      <c r="E2907" s="90">
        <v>2</v>
      </c>
      <c r="F2907" s="90"/>
      <c r="G2907" s="95"/>
      <c r="H2907" s="90"/>
      <c r="I2907" s="90">
        <f t="shared" ref="I2907:I2909" si="57">SUM(E2907:H2907)</f>
        <v>2</v>
      </c>
    </row>
    <row r="2908" spans="2:9" x14ac:dyDescent="0.2">
      <c r="B2908" s="8"/>
      <c r="C2908" s="214" t="s">
        <v>78</v>
      </c>
      <c r="D2908" s="214"/>
      <c r="E2908" s="90">
        <v>1</v>
      </c>
      <c r="F2908" s="90"/>
      <c r="G2908" s="95"/>
      <c r="H2908" s="90"/>
      <c r="I2908" s="90">
        <f t="shared" si="57"/>
        <v>1</v>
      </c>
    </row>
    <row r="2909" spans="2:9" x14ac:dyDescent="0.2">
      <c r="B2909" s="8"/>
      <c r="C2909" s="242" t="s">
        <v>79</v>
      </c>
      <c r="D2909" s="242"/>
      <c r="E2909" s="90">
        <v>25</v>
      </c>
      <c r="F2909" s="90"/>
      <c r="G2909" s="95"/>
      <c r="H2909" s="90"/>
      <c r="I2909" s="90">
        <f t="shared" si="57"/>
        <v>25</v>
      </c>
    </row>
    <row r="2910" spans="2:9" x14ac:dyDescent="0.2">
      <c r="B2910" s="8"/>
      <c r="C2910" s="214" t="s">
        <v>23</v>
      </c>
      <c r="D2910" s="214"/>
      <c r="E2910" s="90"/>
      <c r="F2910" s="90"/>
      <c r="G2910" s="95"/>
      <c r="H2910" s="90"/>
      <c r="I2910" s="90"/>
    </row>
    <row r="2911" spans="2:9" x14ac:dyDescent="0.2">
      <c r="B2911" s="8"/>
      <c r="C2911" s="214" t="s">
        <v>41</v>
      </c>
      <c r="D2911" s="214"/>
      <c r="E2911" s="90">
        <v>4</v>
      </c>
      <c r="F2911" s="90"/>
      <c r="G2911" s="95"/>
      <c r="H2911" s="90"/>
      <c r="I2911" s="90">
        <f t="shared" ref="I2911" si="58">SUM(E2911:H2911)</f>
        <v>4</v>
      </c>
    </row>
    <row r="2912" spans="2:9" x14ac:dyDescent="0.2">
      <c r="B2912" s="232" t="s">
        <v>526</v>
      </c>
      <c r="C2912" s="232"/>
      <c r="D2912" s="232"/>
      <c r="E2912" s="232"/>
      <c r="F2912" s="232"/>
      <c r="G2912" s="232"/>
      <c r="H2912" s="232"/>
      <c r="I2912" s="232"/>
    </row>
    <row r="2913" spans="2:9" x14ac:dyDescent="0.2">
      <c r="B2913" s="8"/>
      <c r="C2913" s="214" t="s">
        <v>80</v>
      </c>
      <c r="D2913" s="214"/>
      <c r="E2913" s="90">
        <v>10</v>
      </c>
      <c r="F2913" s="90"/>
      <c r="G2913" s="95"/>
      <c r="H2913" s="90"/>
      <c r="I2913" s="90">
        <f t="shared" ref="I2913:I2919" si="59">SUM(E2913:H2913)</f>
        <v>10</v>
      </c>
    </row>
    <row r="2914" spans="2:9" x14ac:dyDescent="0.2">
      <c r="B2914" s="8"/>
      <c r="C2914" s="214" t="s">
        <v>81</v>
      </c>
      <c r="D2914" s="214"/>
      <c r="E2914" s="90">
        <v>18</v>
      </c>
      <c r="F2914" s="90"/>
      <c r="G2914" s="95"/>
      <c r="H2914" s="90"/>
      <c r="I2914" s="90">
        <f t="shared" si="59"/>
        <v>18</v>
      </c>
    </row>
    <row r="2915" spans="2:9" x14ac:dyDescent="0.2">
      <c r="B2915" s="8"/>
      <c r="C2915" s="214" t="s">
        <v>23</v>
      </c>
      <c r="D2915" s="214"/>
      <c r="E2915" s="90">
        <v>1</v>
      </c>
      <c r="F2915" s="90"/>
      <c r="G2915" s="95"/>
      <c r="H2915" s="90"/>
      <c r="I2915" s="90">
        <f t="shared" si="59"/>
        <v>1</v>
      </c>
    </row>
    <row r="2916" spans="2:9" x14ac:dyDescent="0.2">
      <c r="B2916" s="96"/>
      <c r="C2916" s="214" t="s">
        <v>41</v>
      </c>
      <c r="D2916" s="214"/>
      <c r="E2916" s="90">
        <v>4</v>
      </c>
      <c r="F2916" s="90"/>
      <c r="G2916" s="95"/>
      <c r="H2916" s="90"/>
      <c r="I2916" s="90">
        <f t="shared" si="59"/>
        <v>4</v>
      </c>
    </row>
    <row r="2917" spans="2:9" x14ac:dyDescent="0.2">
      <c r="B2917" s="239" t="s">
        <v>527</v>
      </c>
      <c r="C2917" s="240"/>
      <c r="D2917" s="240"/>
      <c r="E2917" s="240"/>
      <c r="F2917" s="240"/>
      <c r="G2917" s="240"/>
      <c r="H2917" s="240"/>
      <c r="I2917" s="241"/>
    </row>
    <row r="2918" spans="2:9" x14ac:dyDescent="0.2">
      <c r="B2918" s="8"/>
      <c r="C2918" s="214" t="s">
        <v>82</v>
      </c>
      <c r="D2918" s="214"/>
      <c r="E2918" s="90">
        <v>10</v>
      </c>
      <c r="F2918" s="90"/>
      <c r="G2918" s="95"/>
      <c r="H2918" s="90"/>
      <c r="I2918" s="90">
        <f t="shared" si="59"/>
        <v>10</v>
      </c>
    </row>
    <row r="2919" spans="2:9" x14ac:dyDescent="0.2">
      <c r="B2919" s="8"/>
      <c r="C2919" s="214" t="s">
        <v>83</v>
      </c>
      <c r="D2919" s="214"/>
      <c r="E2919" s="90">
        <v>17</v>
      </c>
      <c r="F2919" s="90"/>
      <c r="G2919" s="95"/>
      <c r="H2919" s="90"/>
      <c r="I2919" s="90">
        <f t="shared" si="59"/>
        <v>17</v>
      </c>
    </row>
    <row r="2920" spans="2:9" x14ac:dyDescent="0.2">
      <c r="B2920" s="8"/>
      <c r="C2920" s="214" t="s">
        <v>84</v>
      </c>
      <c r="D2920" s="214"/>
      <c r="E2920" s="90"/>
      <c r="F2920" s="90"/>
      <c r="G2920" s="95"/>
      <c r="H2920" s="90"/>
      <c r="I2920" s="90"/>
    </row>
    <row r="2921" spans="2:9" x14ac:dyDescent="0.2">
      <c r="B2921" s="8"/>
      <c r="C2921" s="214" t="s">
        <v>85</v>
      </c>
      <c r="D2921" s="214"/>
      <c r="E2921" s="90"/>
      <c r="F2921" s="90"/>
      <c r="G2921" s="95"/>
      <c r="H2921" s="90"/>
      <c r="I2921" s="90"/>
    </row>
    <row r="2922" spans="2:9" x14ac:dyDescent="0.2">
      <c r="B2922" s="8"/>
      <c r="C2922" s="214" t="s">
        <v>86</v>
      </c>
      <c r="D2922" s="214"/>
      <c r="E2922" s="90"/>
      <c r="F2922" s="90"/>
      <c r="G2922" s="95"/>
      <c r="H2922" s="90"/>
      <c r="I2922" s="90"/>
    </row>
    <row r="2923" spans="2:9" x14ac:dyDescent="0.2">
      <c r="B2923" s="8"/>
      <c r="C2923" s="214" t="s">
        <v>87</v>
      </c>
      <c r="D2923" s="214"/>
      <c r="E2923" s="90"/>
      <c r="F2923" s="90"/>
      <c r="G2923" s="95"/>
      <c r="H2923" s="90"/>
      <c r="I2923" s="90"/>
    </row>
    <row r="2924" spans="2:9" x14ac:dyDescent="0.2">
      <c r="B2924" s="91"/>
      <c r="C2924" s="224" t="s">
        <v>70</v>
      </c>
      <c r="D2924" s="224"/>
      <c r="E2924" s="90"/>
      <c r="F2924" s="90"/>
      <c r="G2924" s="95"/>
      <c r="H2924" s="90"/>
      <c r="I2924" s="90"/>
    </row>
    <row r="2925" spans="2:9" x14ac:dyDescent="0.2">
      <c r="B2925" s="8"/>
      <c r="C2925" s="214" t="s">
        <v>88</v>
      </c>
      <c r="D2925" s="214"/>
      <c r="E2925" s="90">
        <v>1</v>
      </c>
      <c r="F2925" s="90"/>
      <c r="G2925" s="95"/>
      <c r="H2925" s="90"/>
      <c r="I2925" s="90">
        <f t="shared" ref="I2925:I2926" si="60">SUM(E2925:H2925)</f>
        <v>1</v>
      </c>
    </row>
    <row r="2926" spans="2:9" x14ac:dyDescent="0.2">
      <c r="B2926" s="8"/>
      <c r="C2926" s="214" t="s">
        <v>41</v>
      </c>
      <c r="D2926" s="214"/>
      <c r="E2926" s="90">
        <v>5</v>
      </c>
      <c r="F2926" s="90"/>
      <c r="G2926" s="95"/>
      <c r="H2926" s="90"/>
      <c r="I2926" s="90">
        <f t="shared" si="60"/>
        <v>5</v>
      </c>
    </row>
    <row r="2927" spans="2:9" x14ac:dyDescent="0.2">
      <c r="B2927" s="232" t="s">
        <v>528</v>
      </c>
      <c r="C2927" s="232"/>
      <c r="D2927" s="232"/>
      <c r="E2927" s="232"/>
      <c r="F2927" s="232"/>
      <c r="G2927" s="232"/>
      <c r="H2927" s="232"/>
      <c r="I2927" s="232"/>
    </row>
    <row r="2928" spans="2:9" x14ac:dyDescent="0.2">
      <c r="B2928" s="8"/>
      <c r="C2928" s="214" t="s">
        <v>89</v>
      </c>
      <c r="D2928" s="214"/>
      <c r="E2928" s="90">
        <v>1</v>
      </c>
      <c r="F2928" s="90"/>
      <c r="G2928" s="95"/>
      <c r="H2928" s="90"/>
      <c r="I2928" s="90">
        <f t="shared" ref="I2928:I2929" si="61">SUM(E2928:H2928)</f>
        <v>1</v>
      </c>
    </row>
    <row r="2929" spans="2:9" x14ac:dyDescent="0.2">
      <c r="B2929" s="8"/>
      <c r="C2929" s="214" t="s">
        <v>90</v>
      </c>
      <c r="D2929" s="214"/>
      <c r="E2929" s="90">
        <v>28</v>
      </c>
      <c r="F2929" s="90"/>
      <c r="G2929" s="95"/>
      <c r="H2929" s="90"/>
      <c r="I2929" s="90">
        <f t="shared" si="61"/>
        <v>28</v>
      </c>
    </row>
    <row r="2930" spans="2:9" x14ac:dyDescent="0.2">
      <c r="B2930" s="8"/>
      <c r="C2930" s="214" t="s">
        <v>23</v>
      </c>
      <c r="D2930" s="214"/>
      <c r="E2930" s="90"/>
      <c r="F2930" s="90"/>
      <c r="G2930" s="95"/>
      <c r="H2930" s="90"/>
      <c r="I2930" s="90"/>
    </row>
    <row r="2931" spans="2:9" x14ac:dyDescent="0.2">
      <c r="B2931" s="91"/>
      <c r="C2931" s="224" t="s">
        <v>70</v>
      </c>
      <c r="D2931" s="224"/>
      <c r="E2931" s="90"/>
      <c r="F2931" s="90"/>
      <c r="G2931" s="95"/>
      <c r="H2931" s="90"/>
      <c r="I2931" s="90"/>
    </row>
    <row r="2932" spans="2:9" x14ac:dyDescent="0.2">
      <c r="B2932" s="8"/>
      <c r="C2932" s="214" t="s">
        <v>41</v>
      </c>
      <c r="D2932" s="214"/>
      <c r="E2932" s="90">
        <v>4</v>
      </c>
      <c r="F2932" s="90"/>
      <c r="G2932" s="95"/>
      <c r="H2932" s="90"/>
      <c r="I2932" s="90">
        <f t="shared" ref="I2932" si="62">SUM(E2932:H2932)</f>
        <v>4</v>
      </c>
    </row>
    <row r="2933" spans="2:9" x14ac:dyDescent="0.2">
      <c r="B2933" s="237" t="s">
        <v>91</v>
      </c>
      <c r="C2933" s="238"/>
      <c r="D2933" s="238"/>
      <c r="E2933" s="238"/>
      <c r="F2933" s="238"/>
      <c r="G2933" s="238"/>
      <c r="H2933" s="238"/>
      <c r="I2933" s="238"/>
    </row>
    <row r="2934" spans="2:9" x14ac:dyDescent="0.2">
      <c r="B2934" s="232" t="s">
        <v>529</v>
      </c>
      <c r="C2934" s="232"/>
      <c r="D2934" s="232"/>
      <c r="E2934" s="232"/>
      <c r="F2934" s="232"/>
      <c r="G2934" s="232"/>
      <c r="H2934" s="232"/>
      <c r="I2934" s="232"/>
    </row>
    <row r="2935" spans="2:9" x14ac:dyDescent="0.2">
      <c r="B2935" s="97"/>
      <c r="C2935" s="233" t="s">
        <v>92</v>
      </c>
      <c r="D2935" s="234"/>
      <c r="E2935" s="97"/>
      <c r="F2935" s="97"/>
      <c r="G2935" s="97"/>
      <c r="H2935" s="97"/>
      <c r="I2935" s="97"/>
    </row>
    <row r="2936" spans="2:9" x14ac:dyDescent="0.2">
      <c r="B2936" s="97"/>
      <c r="C2936" s="233" t="s">
        <v>93</v>
      </c>
      <c r="D2936" s="235"/>
      <c r="E2936" s="97"/>
      <c r="F2936" s="97"/>
      <c r="G2936" s="97"/>
      <c r="H2936" s="97"/>
      <c r="I2936" s="97"/>
    </row>
    <row r="2937" spans="2:9" x14ac:dyDescent="0.2">
      <c r="B2937" s="91"/>
      <c r="C2937" s="224" t="s">
        <v>94</v>
      </c>
      <c r="D2937" s="224"/>
      <c r="E2937" s="90">
        <v>4</v>
      </c>
      <c r="F2937" s="90"/>
      <c r="G2937" s="95"/>
      <c r="H2937" s="90"/>
      <c r="I2937" s="90">
        <f t="shared" ref="I2937" si="63">SUM(E2937:H2937)</f>
        <v>4</v>
      </c>
    </row>
    <row r="2938" spans="2:9" x14ac:dyDescent="0.2">
      <c r="B2938" s="91"/>
      <c r="C2938" s="224" t="s">
        <v>95</v>
      </c>
      <c r="D2938" s="224"/>
      <c r="E2938" s="90"/>
      <c r="F2938" s="90"/>
      <c r="G2938" s="95"/>
      <c r="H2938" s="90"/>
      <c r="I2938" s="90"/>
    </row>
    <row r="2939" spans="2:9" x14ac:dyDescent="0.2">
      <c r="B2939" s="91"/>
      <c r="C2939" s="224" t="s">
        <v>96</v>
      </c>
      <c r="D2939" s="224"/>
      <c r="E2939" s="90"/>
      <c r="F2939" s="90"/>
      <c r="G2939" s="95"/>
      <c r="H2939" s="90"/>
      <c r="I2939" s="90"/>
    </row>
    <row r="2940" spans="2:9" x14ac:dyDescent="0.2">
      <c r="B2940" s="91"/>
      <c r="C2940" s="224" t="s">
        <v>97</v>
      </c>
      <c r="D2940" s="224"/>
      <c r="E2940" s="90"/>
      <c r="F2940" s="90"/>
      <c r="G2940" s="95"/>
      <c r="H2940" s="90"/>
      <c r="I2940" s="90"/>
    </row>
    <row r="2941" spans="2:9" x14ac:dyDescent="0.2">
      <c r="B2941" s="91"/>
      <c r="C2941" s="224" t="s">
        <v>98</v>
      </c>
      <c r="D2941" s="224"/>
      <c r="E2941" s="90"/>
      <c r="F2941" s="90"/>
      <c r="G2941" s="95"/>
      <c r="H2941" s="90"/>
      <c r="I2941" s="90"/>
    </row>
    <row r="2942" spans="2:9" x14ac:dyDescent="0.2">
      <c r="B2942" s="91"/>
      <c r="C2942" s="224" t="s">
        <v>99</v>
      </c>
      <c r="D2942" s="224"/>
      <c r="E2942" s="90"/>
      <c r="F2942" s="90"/>
      <c r="G2942" s="95"/>
      <c r="H2942" s="90"/>
      <c r="I2942" s="90"/>
    </row>
    <row r="2943" spans="2:9" x14ac:dyDescent="0.2">
      <c r="B2943" s="91"/>
      <c r="C2943" s="224" t="s">
        <v>100</v>
      </c>
      <c r="D2943" s="224"/>
      <c r="E2943" s="90">
        <v>2</v>
      </c>
      <c r="F2943" s="90"/>
      <c r="G2943" s="95"/>
      <c r="H2943" s="90"/>
      <c r="I2943" s="90">
        <f t="shared" ref="I2943:I2944" si="64">SUM(E2943:H2943)</f>
        <v>2</v>
      </c>
    </row>
    <row r="2944" spans="2:9" x14ac:dyDescent="0.2">
      <c r="B2944" s="91"/>
      <c r="C2944" s="224" t="s">
        <v>101</v>
      </c>
      <c r="D2944" s="224"/>
      <c r="E2944" s="90">
        <v>1</v>
      </c>
      <c r="F2944" s="90"/>
      <c r="G2944" s="95"/>
      <c r="H2944" s="90"/>
      <c r="I2944" s="90">
        <f t="shared" si="64"/>
        <v>1</v>
      </c>
    </row>
    <row r="2945" spans="2:9" x14ac:dyDescent="0.2">
      <c r="B2945" s="91"/>
      <c r="C2945" s="224" t="s">
        <v>102</v>
      </c>
      <c r="D2945" s="224"/>
      <c r="E2945" s="90"/>
      <c r="F2945" s="90"/>
      <c r="G2945" s="95"/>
      <c r="H2945" s="90"/>
      <c r="I2945" s="90"/>
    </row>
    <row r="2946" spans="2:9" x14ac:dyDescent="0.2">
      <c r="B2946" s="91"/>
      <c r="C2946" s="224" t="s">
        <v>103</v>
      </c>
      <c r="D2946" s="224"/>
      <c r="E2946" s="90">
        <v>9</v>
      </c>
      <c r="F2946" s="90"/>
      <c r="G2946" s="95"/>
      <c r="H2946" s="90"/>
      <c r="I2946" s="90">
        <f t="shared" ref="I2946:I2947" si="65">SUM(E2946:H2946)</f>
        <v>9</v>
      </c>
    </row>
    <row r="2947" spans="2:9" x14ac:dyDescent="0.2">
      <c r="B2947" s="91"/>
      <c r="C2947" s="224" t="s">
        <v>104</v>
      </c>
      <c r="D2947" s="224"/>
      <c r="E2947" s="90">
        <v>2</v>
      </c>
      <c r="F2947" s="90"/>
      <c r="G2947" s="95"/>
      <c r="H2947" s="90"/>
      <c r="I2947" s="90">
        <f t="shared" si="65"/>
        <v>2</v>
      </c>
    </row>
    <row r="2948" spans="2:9" x14ac:dyDescent="0.2">
      <c r="B2948" s="91"/>
      <c r="C2948" s="224" t="s">
        <v>105</v>
      </c>
      <c r="D2948" s="224"/>
      <c r="E2948" s="90"/>
      <c r="F2948" s="90"/>
      <c r="G2948" s="95"/>
      <c r="H2948" s="90"/>
      <c r="I2948" s="90"/>
    </row>
    <row r="2949" spans="2:9" x14ac:dyDescent="0.2">
      <c r="B2949" s="91"/>
      <c r="C2949" s="225" t="s">
        <v>530</v>
      </c>
      <c r="D2949" s="225"/>
      <c r="E2949" s="90"/>
      <c r="F2949" s="90"/>
      <c r="G2949" s="95"/>
      <c r="H2949" s="90"/>
      <c r="I2949" s="90"/>
    </row>
    <row r="2950" spans="2:9" x14ac:dyDescent="0.2">
      <c r="B2950" s="91"/>
      <c r="C2950" s="225" t="s">
        <v>106</v>
      </c>
      <c r="D2950" s="225"/>
      <c r="E2950" s="90">
        <v>8</v>
      </c>
      <c r="F2950" s="90"/>
      <c r="G2950" s="95"/>
      <c r="H2950" s="90"/>
      <c r="I2950" s="90">
        <f t="shared" ref="I2950" si="66">SUM(E2950:H2950)</f>
        <v>8</v>
      </c>
    </row>
    <row r="2951" spans="2:9" x14ac:dyDescent="0.2">
      <c r="B2951" s="91"/>
      <c r="C2951" s="225" t="s">
        <v>23</v>
      </c>
      <c r="D2951" s="225"/>
      <c r="E2951" s="90"/>
      <c r="F2951" s="90"/>
      <c r="G2951" s="95"/>
      <c r="H2951" s="90"/>
      <c r="I2951" s="90"/>
    </row>
    <row r="2952" spans="2:9" x14ac:dyDescent="0.2">
      <c r="B2952" s="8"/>
      <c r="C2952" s="226" t="s">
        <v>41</v>
      </c>
      <c r="D2952" s="226"/>
      <c r="E2952" s="90">
        <v>7</v>
      </c>
      <c r="F2952" s="90"/>
      <c r="G2952" s="95"/>
      <c r="H2952" s="90"/>
      <c r="I2952" s="90">
        <f t="shared" ref="I2952" si="67">SUM(E2952:H2952)</f>
        <v>7</v>
      </c>
    </row>
    <row r="2953" spans="2:9" x14ac:dyDescent="0.2">
      <c r="B2953" s="227" t="s">
        <v>531</v>
      </c>
      <c r="C2953" s="228"/>
      <c r="D2953" s="228"/>
      <c r="E2953" s="228"/>
      <c r="F2953" s="228"/>
      <c r="G2953" s="228"/>
      <c r="H2953" s="228"/>
      <c r="I2953" s="228"/>
    </row>
    <row r="2954" spans="2:9" x14ac:dyDescent="0.2">
      <c r="B2954" s="184" t="s">
        <v>107</v>
      </c>
      <c r="C2954" s="185"/>
      <c r="D2954" s="185"/>
      <c r="E2954" s="185"/>
      <c r="F2954" s="185"/>
      <c r="G2954" s="185"/>
      <c r="H2954" s="185"/>
      <c r="I2954" s="185"/>
    </row>
    <row r="2955" spans="2:9" x14ac:dyDescent="0.2">
      <c r="B2955" s="232" t="s">
        <v>533</v>
      </c>
      <c r="C2955" s="232"/>
      <c r="D2955" s="232"/>
      <c r="E2955" s="232"/>
      <c r="F2955" s="232"/>
      <c r="G2955" s="232"/>
      <c r="H2955" s="232"/>
      <c r="I2955" s="232"/>
    </row>
    <row r="2956" spans="2:9" x14ac:dyDescent="0.2">
      <c r="B2956" s="97"/>
      <c r="C2956" s="315" t="s">
        <v>108</v>
      </c>
      <c r="D2956" s="316"/>
      <c r="E2956" s="17">
        <v>2</v>
      </c>
      <c r="F2956" s="97"/>
      <c r="G2956" s="97"/>
      <c r="H2956" s="97"/>
      <c r="I2956" s="90">
        <f t="shared" ref="I2956:I2959" si="68">SUM(E2956:H2956)</f>
        <v>2</v>
      </c>
    </row>
    <row r="2957" spans="2:9" x14ac:dyDescent="0.2">
      <c r="B2957" s="97"/>
      <c r="C2957" s="233" t="s">
        <v>109</v>
      </c>
      <c r="D2957" s="234"/>
      <c r="E2957" s="17">
        <v>4</v>
      </c>
      <c r="F2957" s="97"/>
      <c r="G2957" s="97"/>
      <c r="H2957" s="97"/>
      <c r="I2957" s="90">
        <f t="shared" si="68"/>
        <v>4</v>
      </c>
    </row>
    <row r="2958" spans="2:9" x14ac:dyDescent="0.2">
      <c r="B2958" s="97"/>
      <c r="C2958" s="233" t="s">
        <v>110</v>
      </c>
      <c r="D2958" s="235"/>
      <c r="E2958" s="17">
        <v>18</v>
      </c>
      <c r="F2958" s="97"/>
      <c r="G2958" s="97"/>
      <c r="H2958" s="97"/>
      <c r="I2958" s="90">
        <f t="shared" si="68"/>
        <v>18</v>
      </c>
    </row>
    <row r="2959" spans="2:9" x14ac:dyDescent="0.2">
      <c r="B2959" s="3"/>
      <c r="C2959" s="233" t="s">
        <v>111</v>
      </c>
      <c r="D2959" s="235"/>
      <c r="E2959" s="17">
        <v>9</v>
      </c>
      <c r="F2959" s="3"/>
      <c r="G2959" s="3"/>
      <c r="H2959" s="3"/>
      <c r="I2959" s="90">
        <f t="shared" si="68"/>
        <v>9</v>
      </c>
    </row>
    <row r="2960" spans="2:9" x14ac:dyDescent="0.2">
      <c r="B2960" s="184" t="s">
        <v>112</v>
      </c>
      <c r="C2960" s="185"/>
      <c r="D2960" s="185"/>
      <c r="E2960" s="185"/>
      <c r="F2960" s="185"/>
      <c r="G2960" s="185"/>
      <c r="H2960" s="185"/>
      <c r="I2960" s="185"/>
    </row>
    <row r="2961" spans="2:9" x14ac:dyDescent="0.2">
      <c r="B2961" s="229" t="s">
        <v>113</v>
      </c>
      <c r="C2961" s="229"/>
      <c r="D2961" s="229"/>
      <c r="E2961" s="229"/>
      <c r="F2961" s="229"/>
      <c r="G2961" s="229"/>
      <c r="H2961" s="229"/>
      <c r="I2961" s="229"/>
    </row>
    <row r="2962" spans="2:9" x14ac:dyDescent="0.2">
      <c r="B2962" s="8"/>
      <c r="C2962" s="236" t="s">
        <v>114</v>
      </c>
      <c r="D2962" s="236"/>
      <c r="E2962" s="90">
        <v>2</v>
      </c>
      <c r="F2962" s="90"/>
      <c r="G2962" s="95"/>
      <c r="H2962" s="90"/>
      <c r="I2962" s="90">
        <f t="shared" ref="I2962" si="69">SUM(E2962:H2962)</f>
        <v>2</v>
      </c>
    </row>
    <row r="2963" spans="2:9" x14ac:dyDescent="0.2">
      <c r="B2963" s="229" t="s">
        <v>116</v>
      </c>
      <c r="C2963" s="229"/>
      <c r="D2963" s="229"/>
      <c r="E2963" s="229"/>
      <c r="F2963" s="229"/>
      <c r="G2963" s="229"/>
      <c r="H2963" s="229"/>
      <c r="I2963" s="229"/>
    </row>
    <row r="2964" spans="2:9" x14ac:dyDescent="0.2">
      <c r="B2964" s="8"/>
      <c r="C2964" s="230" t="s">
        <v>117</v>
      </c>
      <c r="D2964" s="231"/>
      <c r="E2964" s="90">
        <v>36</v>
      </c>
      <c r="F2964" s="90"/>
      <c r="G2964" s="95"/>
      <c r="H2964" s="90"/>
      <c r="I2964" s="90">
        <f t="shared" ref="I2964" si="70">SUM(E2964:H2964)</f>
        <v>36</v>
      </c>
    </row>
    <row r="2965" spans="2:9" x14ac:dyDescent="0.2">
      <c r="B2965" s="229" t="s">
        <v>118</v>
      </c>
      <c r="C2965" s="229"/>
      <c r="D2965" s="229"/>
      <c r="E2965" s="229"/>
      <c r="F2965" s="229"/>
      <c r="G2965" s="229"/>
      <c r="H2965" s="229"/>
      <c r="I2965" s="229"/>
    </row>
    <row r="2966" spans="2:9" x14ac:dyDescent="0.2">
      <c r="B2966" s="8"/>
      <c r="C2966" s="219" t="s">
        <v>119</v>
      </c>
      <c r="D2966" s="219"/>
      <c r="E2966" s="90"/>
      <c r="F2966" s="90"/>
      <c r="G2966" s="95"/>
      <c r="H2966" s="90"/>
      <c r="I2966" s="90"/>
    </row>
    <row r="2967" spans="2:9" x14ac:dyDescent="0.2">
      <c r="B2967" s="8"/>
      <c r="C2967" s="219" t="s">
        <v>120</v>
      </c>
      <c r="D2967" s="219"/>
      <c r="E2967" s="90">
        <v>1</v>
      </c>
      <c r="F2967" s="90"/>
      <c r="G2967" s="95"/>
      <c r="H2967" s="90"/>
      <c r="I2967" s="90">
        <f t="shared" ref="I2967" si="71">SUM(E2967:H2967)</f>
        <v>1</v>
      </c>
    </row>
    <row r="2968" spans="2:9" x14ac:dyDescent="0.2">
      <c r="B2968" s="8"/>
      <c r="C2968" s="219" t="s">
        <v>121</v>
      </c>
      <c r="D2968" s="219"/>
      <c r="E2968" s="90"/>
      <c r="F2968" s="90"/>
      <c r="G2968" s="95"/>
      <c r="H2968" s="90"/>
      <c r="I2968" s="90"/>
    </row>
    <row r="2969" spans="2:9" x14ac:dyDescent="0.2">
      <c r="B2969" s="8"/>
      <c r="C2969" s="219" t="s">
        <v>122</v>
      </c>
      <c r="D2969" s="219"/>
      <c r="E2969" s="90"/>
      <c r="F2969" s="90"/>
      <c r="G2969" s="95"/>
      <c r="H2969" s="90"/>
      <c r="I2969" s="90"/>
    </row>
    <row r="2970" spans="2:9" x14ac:dyDescent="0.2">
      <c r="B2970" s="8"/>
      <c r="C2970" s="219" t="s">
        <v>123</v>
      </c>
      <c r="D2970" s="219"/>
      <c r="E2970" s="90"/>
      <c r="F2970" s="90"/>
      <c r="G2970" s="95"/>
      <c r="H2970" s="90"/>
      <c r="I2970" s="90"/>
    </row>
    <row r="2971" spans="2:9" x14ac:dyDescent="0.2">
      <c r="B2971" s="8"/>
      <c r="C2971" s="219" t="s">
        <v>124</v>
      </c>
      <c r="D2971" s="219"/>
      <c r="E2971" s="90"/>
      <c r="F2971" s="90"/>
      <c r="G2971" s="95"/>
      <c r="H2971" s="90"/>
      <c r="I2971" s="90"/>
    </row>
    <row r="2972" spans="2:9" x14ac:dyDescent="0.2">
      <c r="B2972" s="8"/>
      <c r="C2972" s="219" t="s">
        <v>125</v>
      </c>
      <c r="D2972" s="219"/>
      <c r="E2972" s="90"/>
      <c r="F2972" s="90"/>
      <c r="G2972" s="95"/>
      <c r="H2972" s="90"/>
      <c r="I2972" s="90"/>
    </row>
    <row r="2973" spans="2:9" x14ac:dyDescent="0.2">
      <c r="B2973" s="8"/>
      <c r="C2973" s="219" t="s">
        <v>126</v>
      </c>
      <c r="D2973" s="219"/>
      <c r="E2973" s="90">
        <v>1</v>
      </c>
      <c r="F2973" s="90"/>
      <c r="G2973" s="95"/>
      <c r="H2973" s="90"/>
      <c r="I2973" s="90">
        <f t="shared" ref="I2973" si="72">SUM(E2973:H2973)</f>
        <v>1</v>
      </c>
    </row>
    <row r="2974" spans="2:9" x14ac:dyDescent="0.2">
      <c r="B2974" s="8"/>
      <c r="C2974" s="219" t="s">
        <v>54</v>
      </c>
      <c r="D2974" s="219"/>
      <c r="E2974" s="90"/>
      <c r="F2974" s="90"/>
      <c r="G2974" s="95"/>
      <c r="H2974" s="90"/>
      <c r="I2974" s="90"/>
    </row>
    <row r="2975" spans="2:9" x14ac:dyDescent="0.2">
      <c r="B2975" s="8"/>
      <c r="C2975" s="219" t="s">
        <v>127</v>
      </c>
      <c r="D2975" s="219"/>
      <c r="E2975" s="90"/>
      <c r="F2975" s="90"/>
      <c r="G2975" s="95"/>
      <c r="H2975" s="90"/>
      <c r="I2975" s="90"/>
    </row>
    <row r="2976" spans="2:9" x14ac:dyDescent="0.2">
      <c r="B2976" s="8"/>
      <c r="C2976" s="219" t="s">
        <v>128</v>
      </c>
      <c r="D2976" s="219"/>
      <c r="E2976" s="90"/>
      <c r="F2976" s="90"/>
      <c r="G2976" s="95"/>
      <c r="H2976" s="90"/>
      <c r="I2976" s="90"/>
    </row>
    <row r="2977" spans="2:9" x14ac:dyDescent="0.2">
      <c r="B2977" s="8"/>
      <c r="C2977" s="219" t="s">
        <v>129</v>
      </c>
      <c r="D2977" s="219"/>
      <c r="E2977" s="90"/>
      <c r="F2977" s="90"/>
      <c r="G2977" s="95"/>
      <c r="H2977" s="90"/>
      <c r="I2977" s="90"/>
    </row>
    <row r="2978" spans="2:9" x14ac:dyDescent="0.2">
      <c r="B2978" s="8"/>
      <c r="C2978" s="219" t="s">
        <v>130</v>
      </c>
      <c r="D2978" s="219"/>
      <c r="E2978" s="90"/>
      <c r="F2978" s="90"/>
      <c r="G2978" s="95"/>
      <c r="H2978" s="90"/>
      <c r="I2978" s="90"/>
    </row>
    <row r="2979" spans="2:9" x14ac:dyDescent="0.2">
      <c r="B2979" s="8"/>
      <c r="C2979" s="219" t="s">
        <v>131</v>
      </c>
      <c r="D2979" s="219"/>
      <c r="E2979" s="90"/>
      <c r="F2979" s="90"/>
      <c r="G2979" s="95"/>
      <c r="H2979" s="90"/>
      <c r="I2979" s="90"/>
    </row>
    <row r="2980" spans="2:9" x14ac:dyDescent="0.2">
      <c r="B2980" s="8"/>
      <c r="C2980" s="219" t="s">
        <v>132</v>
      </c>
      <c r="D2980" s="219"/>
      <c r="E2980" s="90"/>
      <c r="F2980" s="90"/>
      <c r="G2980" s="95"/>
      <c r="H2980" s="90"/>
      <c r="I2980" s="90"/>
    </row>
    <row r="2981" spans="2:9" x14ac:dyDescent="0.2">
      <c r="B2981" s="8"/>
      <c r="C2981" s="219" t="s">
        <v>133</v>
      </c>
      <c r="D2981" s="219"/>
      <c r="E2981" s="90"/>
      <c r="F2981" s="90"/>
      <c r="G2981" s="95"/>
      <c r="H2981" s="90"/>
      <c r="I2981" s="90"/>
    </row>
    <row r="2982" spans="2:9" x14ac:dyDescent="0.2">
      <c r="B2982" s="8"/>
      <c r="C2982" s="219" t="s">
        <v>134</v>
      </c>
      <c r="D2982" s="219"/>
      <c r="E2982" s="90"/>
      <c r="F2982" s="90"/>
      <c r="G2982" s="95"/>
      <c r="H2982" s="90"/>
      <c r="I2982" s="90"/>
    </row>
    <row r="2983" spans="2:9" x14ac:dyDescent="0.2">
      <c r="B2983" s="8"/>
      <c r="C2983" s="219" t="s">
        <v>135</v>
      </c>
      <c r="D2983" s="219"/>
      <c r="E2983" s="90"/>
      <c r="F2983" s="90"/>
      <c r="G2983" s="95"/>
      <c r="H2983" s="90"/>
      <c r="I2983" s="90"/>
    </row>
    <row r="2984" spans="2:9" x14ac:dyDescent="0.2">
      <c r="B2984" s="184" t="s">
        <v>137</v>
      </c>
      <c r="C2984" s="185"/>
      <c r="D2984" s="185"/>
      <c r="E2984" s="185"/>
      <c r="F2984" s="185"/>
      <c r="G2984" s="185"/>
      <c r="H2984" s="185"/>
      <c r="I2984" s="185"/>
    </row>
    <row r="2985" spans="2:9" x14ac:dyDescent="0.2">
      <c r="B2985" s="102"/>
      <c r="C2985" s="215" t="s">
        <v>138</v>
      </c>
      <c r="D2985" s="216"/>
      <c r="E2985" s="216"/>
      <c r="F2985" s="216"/>
      <c r="G2985" s="216"/>
      <c r="H2985" s="216"/>
      <c r="I2985" s="217"/>
    </row>
    <row r="2986" spans="2:9" x14ac:dyDescent="0.2">
      <c r="B2986" s="103"/>
      <c r="C2986" s="222" t="s">
        <v>139</v>
      </c>
      <c r="D2986" s="223"/>
      <c r="E2986" s="116">
        <v>0</v>
      </c>
      <c r="F2986" s="104"/>
      <c r="G2986" s="104"/>
      <c r="H2986" s="105"/>
      <c r="I2986" s="106"/>
    </row>
    <row r="2987" spans="2:9" x14ac:dyDescent="0.2">
      <c r="B2987" s="107"/>
      <c r="C2987" s="219" t="s">
        <v>140</v>
      </c>
      <c r="D2987" s="219"/>
      <c r="E2987" s="140">
        <v>0</v>
      </c>
      <c r="F2987" s="109"/>
      <c r="G2987" s="110"/>
      <c r="H2987" s="111"/>
      <c r="I2987" s="111"/>
    </row>
    <row r="2988" spans="2:9" x14ac:dyDescent="0.2">
      <c r="B2988" s="102"/>
      <c r="C2988" s="215" t="s">
        <v>534</v>
      </c>
      <c r="D2988" s="216"/>
      <c r="E2988" s="216"/>
      <c r="F2988" s="216"/>
      <c r="G2988" s="216"/>
      <c r="H2988" s="216"/>
      <c r="I2988" s="217"/>
    </row>
    <row r="2989" spans="2:9" x14ac:dyDescent="0.2">
      <c r="B2989" s="107"/>
      <c r="C2989" s="218" t="s">
        <v>141</v>
      </c>
      <c r="D2989" s="218"/>
      <c r="E2989" s="95"/>
      <c r="F2989" s="112"/>
      <c r="G2989" s="112"/>
      <c r="H2989" s="111"/>
      <c r="I2989" s="111"/>
    </row>
    <row r="2990" spans="2:9" x14ac:dyDescent="0.2">
      <c r="B2990" s="107"/>
      <c r="C2990" s="218" t="s">
        <v>142</v>
      </c>
      <c r="D2990" s="218"/>
      <c r="E2990" s="95"/>
      <c r="F2990" s="112"/>
      <c r="G2990" s="112"/>
      <c r="H2990" s="111"/>
      <c r="I2990" s="111"/>
    </row>
    <row r="2991" spans="2:9" x14ac:dyDescent="0.2">
      <c r="B2991" s="107"/>
      <c r="C2991" s="218" t="s">
        <v>535</v>
      </c>
      <c r="D2991" s="218"/>
      <c r="E2991" s="95"/>
      <c r="F2991" s="112"/>
      <c r="G2991" s="112"/>
      <c r="H2991" s="111"/>
      <c r="I2991" s="111"/>
    </row>
    <row r="2992" spans="2:9" x14ac:dyDescent="0.2">
      <c r="B2992" s="215" t="s">
        <v>536</v>
      </c>
      <c r="C2992" s="220"/>
      <c r="D2992" s="220"/>
      <c r="E2992" s="220"/>
      <c r="F2992" s="220"/>
      <c r="G2992" s="220"/>
      <c r="H2992" s="220"/>
      <c r="I2992" s="221"/>
    </row>
    <row r="2993" spans="2:9" x14ac:dyDescent="0.2">
      <c r="B2993" s="16"/>
      <c r="C2993" s="275"/>
      <c r="D2993" s="275"/>
      <c r="E2993" s="88"/>
      <c r="F2993" s="88"/>
      <c r="G2993" s="88"/>
      <c r="H2993" s="88"/>
      <c r="I2993" s="88"/>
    </row>
    <row r="2994" spans="2:9" x14ac:dyDescent="0.2">
      <c r="B2994" s="16"/>
      <c r="C2994" s="275"/>
      <c r="D2994" s="275"/>
      <c r="E2994" s="88"/>
      <c r="F2994" s="88"/>
      <c r="G2994" s="88"/>
      <c r="H2994" s="88"/>
      <c r="I2994" s="88"/>
    </row>
    <row r="2995" spans="2:9" x14ac:dyDescent="0.2">
      <c r="B2995" s="16"/>
      <c r="C2995" s="275"/>
      <c r="D2995" s="275"/>
      <c r="E2995" s="88"/>
      <c r="F2995" s="88"/>
      <c r="G2995" s="88"/>
      <c r="H2995" s="88"/>
      <c r="I2995" s="88"/>
    </row>
    <row r="2996" spans="2:9" x14ac:dyDescent="0.2">
      <c r="B2996" s="102"/>
      <c r="C2996" s="215" t="s">
        <v>537</v>
      </c>
      <c r="D2996" s="216"/>
      <c r="E2996" s="216"/>
      <c r="F2996" s="216"/>
      <c r="G2996" s="216"/>
      <c r="H2996" s="216"/>
      <c r="I2996" s="217"/>
    </row>
    <row r="2997" spans="2:9" x14ac:dyDescent="0.2">
      <c r="B2997" s="107"/>
      <c r="C2997" s="218" t="s">
        <v>143</v>
      </c>
      <c r="D2997" s="218"/>
      <c r="E2997" s="95"/>
      <c r="F2997" s="112"/>
      <c r="G2997" s="112"/>
      <c r="H2997" s="111"/>
      <c r="I2997" s="111"/>
    </row>
    <row r="2998" spans="2:9" x14ac:dyDescent="0.2">
      <c r="B2998" s="107"/>
      <c r="C2998" s="218" t="s">
        <v>538</v>
      </c>
      <c r="D2998" s="218"/>
      <c r="E2998" s="95"/>
      <c r="F2998" s="112"/>
      <c r="G2998" s="112"/>
      <c r="H2998" s="111"/>
      <c r="I2998" s="111"/>
    </row>
    <row r="2999" spans="2:9" x14ac:dyDescent="0.2">
      <c r="B2999" s="107"/>
      <c r="C2999" s="218" t="s">
        <v>144</v>
      </c>
      <c r="D2999" s="218"/>
      <c r="E2999" s="95"/>
      <c r="F2999" s="112"/>
      <c r="G2999" s="112"/>
      <c r="H2999" s="111"/>
      <c r="I2999" s="111"/>
    </row>
    <row r="3000" spans="2:9" x14ac:dyDescent="0.2">
      <c r="B3000" s="102"/>
      <c r="C3000" s="215" t="s">
        <v>145</v>
      </c>
      <c r="D3000" s="216"/>
      <c r="E3000" s="216"/>
      <c r="F3000" s="216"/>
      <c r="G3000" s="216"/>
      <c r="H3000" s="216"/>
      <c r="I3000" s="217"/>
    </row>
    <row r="3001" spans="2:9" x14ac:dyDescent="0.2">
      <c r="B3001" s="107"/>
      <c r="C3001" s="208" t="s">
        <v>146</v>
      </c>
      <c r="D3001" s="209"/>
      <c r="E3001" s="95"/>
      <c r="F3001" s="112"/>
      <c r="G3001" s="112"/>
      <c r="H3001" s="111"/>
      <c r="I3001" s="111"/>
    </row>
    <row r="3002" spans="2:9" x14ac:dyDescent="0.2">
      <c r="B3002" s="107"/>
      <c r="C3002" s="208" t="s">
        <v>147</v>
      </c>
      <c r="D3002" s="209"/>
      <c r="E3002" s="95"/>
      <c r="F3002" s="112"/>
      <c r="G3002" s="112"/>
      <c r="H3002" s="111"/>
      <c r="I3002" s="111"/>
    </row>
    <row r="3003" spans="2:9" x14ac:dyDescent="0.2">
      <c r="B3003" s="107"/>
      <c r="C3003" s="208" t="s">
        <v>148</v>
      </c>
      <c r="D3003" s="209"/>
      <c r="E3003" s="95"/>
      <c r="F3003" s="112"/>
      <c r="G3003" s="112"/>
      <c r="H3003" s="111"/>
      <c r="I3003" s="111"/>
    </row>
    <row r="3004" spans="2:9" x14ac:dyDescent="0.2">
      <c r="B3004" s="107"/>
      <c r="C3004" s="208" t="s">
        <v>149</v>
      </c>
      <c r="D3004" s="209"/>
      <c r="E3004" s="95"/>
      <c r="F3004" s="112"/>
      <c r="G3004" s="112"/>
      <c r="H3004" s="111"/>
      <c r="I3004" s="111"/>
    </row>
    <row r="3005" spans="2:9" x14ac:dyDescent="0.2">
      <c r="B3005" s="107"/>
      <c r="C3005" s="208" t="s">
        <v>150</v>
      </c>
      <c r="D3005" s="209"/>
      <c r="E3005" s="95"/>
      <c r="F3005" s="112"/>
      <c r="G3005" s="112"/>
      <c r="H3005" s="111"/>
      <c r="I3005" s="111"/>
    </row>
    <row r="3006" spans="2:9" x14ac:dyDescent="0.2">
      <c r="B3006" s="107"/>
      <c r="C3006" s="208" t="s">
        <v>151</v>
      </c>
      <c r="D3006" s="209"/>
      <c r="E3006" s="95"/>
      <c r="F3006" s="112"/>
      <c r="G3006" s="112"/>
      <c r="H3006" s="111"/>
      <c r="I3006" s="111"/>
    </row>
    <row r="3007" spans="2:9" x14ac:dyDescent="0.2">
      <c r="B3007" s="107"/>
      <c r="C3007" s="208" t="s">
        <v>152</v>
      </c>
      <c r="D3007" s="209"/>
      <c r="E3007" s="95"/>
      <c r="F3007" s="112"/>
      <c r="G3007" s="112"/>
      <c r="H3007" s="111"/>
      <c r="I3007" s="111"/>
    </row>
    <row r="3008" spans="2:9" x14ac:dyDescent="0.2">
      <c r="B3008" s="107"/>
      <c r="C3008" s="208" t="s">
        <v>153</v>
      </c>
      <c r="D3008" s="209"/>
      <c r="E3008" s="95"/>
      <c r="F3008" s="112"/>
      <c r="G3008" s="112"/>
      <c r="H3008" s="111"/>
      <c r="I3008" s="111"/>
    </row>
    <row r="3009" spans="2:9" x14ac:dyDescent="0.2">
      <c r="B3009" s="107"/>
      <c r="C3009" s="208" t="s">
        <v>154</v>
      </c>
      <c r="D3009" s="209"/>
      <c r="E3009" s="95"/>
      <c r="F3009" s="112"/>
      <c r="G3009" s="112"/>
      <c r="H3009" s="111"/>
      <c r="I3009" s="111"/>
    </row>
    <row r="3010" spans="2:9" x14ac:dyDescent="0.2">
      <c r="B3010" s="107"/>
      <c r="C3010" s="208" t="s">
        <v>155</v>
      </c>
      <c r="D3010" s="209"/>
      <c r="E3010" s="95"/>
      <c r="F3010" s="112"/>
      <c r="G3010" s="112"/>
      <c r="H3010" s="111"/>
      <c r="I3010" s="111"/>
    </row>
    <row r="3011" spans="2:9" x14ac:dyDescent="0.2">
      <c r="B3011" s="107"/>
      <c r="C3011" s="208" t="s">
        <v>156</v>
      </c>
      <c r="D3011" s="209"/>
      <c r="E3011" s="95"/>
      <c r="F3011" s="112"/>
      <c r="G3011" s="112"/>
      <c r="H3011" s="111"/>
      <c r="I3011" s="111"/>
    </row>
    <row r="3012" spans="2:9" x14ac:dyDescent="0.2">
      <c r="B3012" s="107"/>
      <c r="C3012" s="208" t="s">
        <v>157</v>
      </c>
      <c r="D3012" s="209"/>
      <c r="E3012" s="95"/>
      <c r="F3012" s="112"/>
      <c r="G3012" s="112"/>
      <c r="H3012" s="111"/>
      <c r="I3012" s="111"/>
    </row>
    <row r="3013" spans="2:9" x14ac:dyDescent="0.2">
      <c r="B3013" s="107"/>
      <c r="C3013" s="208" t="s">
        <v>158</v>
      </c>
      <c r="D3013" s="209"/>
      <c r="E3013" s="95"/>
      <c r="F3013" s="112"/>
      <c r="G3013" s="112"/>
      <c r="H3013" s="111"/>
      <c r="I3013" s="111"/>
    </row>
    <row r="3014" spans="2:9" x14ac:dyDescent="0.2">
      <c r="B3014" s="107"/>
      <c r="C3014" s="208" t="s">
        <v>159</v>
      </c>
      <c r="D3014" s="209"/>
      <c r="E3014" s="95"/>
      <c r="F3014" s="112"/>
      <c r="G3014" s="112"/>
      <c r="H3014" s="111"/>
      <c r="I3014" s="111"/>
    </row>
    <row r="3015" spans="2:9" x14ac:dyDescent="0.2">
      <c r="B3015" s="107"/>
      <c r="C3015" s="208" t="s">
        <v>160</v>
      </c>
      <c r="D3015" s="209"/>
      <c r="E3015" s="95"/>
      <c r="F3015" s="112"/>
      <c r="G3015" s="112"/>
      <c r="H3015" s="111"/>
      <c r="I3015" s="111"/>
    </row>
    <row r="3016" spans="2:9" x14ac:dyDescent="0.2">
      <c r="B3016" s="102"/>
      <c r="C3016" s="210" t="s">
        <v>161</v>
      </c>
      <c r="D3016" s="211"/>
      <c r="E3016" s="211"/>
      <c r="F3016" s="211"/>
      <c r="G3016" s="211"/>
      <c r="H3016" s="211"/>
      <c r="I3016" s="211"/>
    </row>
    <row r="3017" spans="2:9" x14ac:dyDescent="0.2">
      <c r="B3017" s="102"/>
      <c r="C3017" s="208" t="s">
        <v>146</v>
      </c>
      <c r="D3017" s="209"/>
      <c r="E3017" s="95"/>
      <c r="F3017" s="112"/>
      <c r="G3017" s="112"/>
      <c r="H3017" s="111"/>
      <c r="I3017" s="111"/>
    </row>
    <row r="3018" spans="2:9" x14ac:dyDescent="0.2">
      <c r="B3018" s="102"/>
      <c r="C3018" s="208" t="s">
        <v>147</v>
      </c>
      <c r="D3018" s="209"/>
      <c r="E3018" s="95"/>
      <c r="F3018" s="112"/>
      <c r="G3018" s="112"/>
      <c r="H3018" s="111"/>
      <c r="I3018" s="111"/>
    </row>
    <row r="3019" spans="2:9" x14ac:dyDescent="0.2">
      <c r="B3019" s="102"/>
      <c r="C3019" s="208" t="s">
        <v>148</v>
      </c>
      <c r="D3019" s="209"/>
      <c r="E3019" s="95"/>
      <c r="F3019" s="112"/>
      <c r="G3019" s="112"/>
      <c r="H3019" s="111"/>
      <c r="I3019" s="111"/>
    </row>
    <row r="3020" spans="2:9" x14ac:dyDescent="0.2">
      <c r="B3020" s="102"/>
      <c r="C3020" s="208" t="s">
        <v>149</v>
      </c>
      <c r="D3020" s="209"/>
      <c r="E3020" s="95"/>
      <c r="F3020" s="112"/>
      <c r="G3020" s="112"/>
      <c r="H3020" s="111"/>
      <c r="I3020" s="111"/>
    </row>
    <row r="3021" spans="2:9" x14ac:dyDescent="0.2">
      <c r="B3021" s="102"/>
      <c r="C3021" s="208" t="s">
        <v>150</v>
      </c>
      <c r="D3021" s="209"/>
      <c r="E3021" s="95"/>
      <c r="F3021" s="112"/>
      <c r="G3021" s="112"/>
      <c r="H3021" s="111"/>
      <c r="I3021" s="111"/>
    </row>
    <row r="3022" spans="2:9" x14ac:dyDescent="0.2">
      <c r="B3022" s="102"/>
      <c r="C3022" s="208" t="s">
        <v>151</v>
      </c>
      <c r="D3022" s="209"/>
      <c r="E3022" s="95"/>
      <c r="F3022" s="112"/>
      <c r="G3022" s="112"/>
      <c r="H3022" s="111"/>
      <c r="I3022" s="111"/>
    </row>
    <row r="3023" spans="2:9" x14ac:dyDescent="0.2">
      <c r="B3023" s="102"/>
      <c r="C3023" s="207" t="s">
        <v>152</v>
      </c>
      <c r="D3023" s="207"/>
      <c r="E3023" s="106"/>
      <c r="F3023" s="106"/>
      <c r="G3023" s="106"/>
      <c r="H3023" s="106"/>
      <c r="I3023" s="106"/>
    </row>
    <row r="3024" spans="2:9" x14ac:dyDescent="0.2">
      <c r="B3024" s="102"/>
      <c r="C3024" s="207" t="s">
        <v>153</v>
      </c>
      <c r="D3024" s="207"/>
      <c r="E3024" s="106"/>
      <c r="F3024" s="106"/>
      <c r="G3024" s="106"/>
      <c r="H3024" s="106"/>
      <c r="I3024" s="106"/>
    </row>
    <row r="3025" spans="2:9" x14ac:dyDescent="0.2">
      <c r="B3025" s="102"/>
      <c r="C3025" s="207" t="s">
        <v>154</v>
      </c>
      <c r="D3025" s="207"/>
      <c r="E3025" s="106"/>
      <c r="F3025" s="106"/>
      <c r="G3025" s="106"/>
      <c r="H3025" s="106"/>
      <c r="I3025" s="106"/>
    </row>
    <row r="3026" spans="2:9" x14ac:dyDescent="0.2">
      <c r="B3026" s="102"/>
      <c r="C3026" s="207" t="s">
        <v>155</v>
      </c>
      <c r="D3026" s="207"/>
      <c r="E3026" s="106"/>
      <c r="F3026" s="106"/>
      <c r="G3026" s="106"/>
      <c r="H3026" s="106"/>
      <c r="I3026" s="106"/>
    </row>
    <row r="3027" spans="2:9" x14ac:dyDescent="0.2">
      <c r="B3027" s="102"/>
      <c r="C3027" s="207" t="s">
        <v>156</v>
      </c>
      <c r="D3027" s="207"/>
      <c r="E3027" s="106"/>
      <c r="F3027" s="106"/>
      <c r="G3027" s="106"/>
      <c r="H3027" s="106"/>
      <c r="I3027" s="106"/>
    </row>
    <row r="3028" spans="2:9" x14ac:dyDescent="0.2">
      <c r="B3028" s="102"/>
      <c r="C3028" s="207" t="s">
        <v>157</v>
      </c>
      <c r="D3028" s="207"/>
      <c r="E3028" s="106"/>
      <c r="F3028" s="106"/>
      <c r="G3028" s="106"/>
      <c r="H3028" s="106"/>
      <c r="I3028" s="106"/>
    </row>
    <row r="3029" spans="2:9" x14ac:dyDescent="0.2">
      <c r="B3029" s="102"/>
      <c r="C3029" s="207" t="s">
        <v>158</v>
      </c>
      <c r="D3029" s="207"/>
      <c r="E3029" s="106"/>
      <c r="F3029" s="106"/>
      <c r="G3029" s="106"/>
      <c r="H3029" s="106"/>
      <c r="I3029" s="106"/>
    </row>
    <row r="3030" spans="2:9" x14ac:dyDescent="0.2">
      <c r="B3030" s="102"/>
      <c r="C3030" s="207" t="s">
        <v>162</v>
      </c>
      <c r="D3030" s="207"/>
      <c r="E3030" s="106"/>
      <c r="F3030" s="106"/>
      <c r="G3030" s="106"/>
      <c r="H3030" s="106"/>
      <c r="I3030" s="106"/>
    </row>
    <row r="3031" spans="2:9" x14ac:dyDescent="0.2">
      <c r="B3031" s="102"/>
      <c r="C3031" s="207" t="s">
        <v>163</v>
      </c>
      <c r="D3031" s="207"/>
      <c r="E3031" s="106"/>
      <c r="F3031" s="106"/>
      <c r="G3031" s="106"/>
      <c r="H3031" s="106"/>
      <c r="I3031" s="106"/>
    </row>
    <row r="3032" spans="2:9" x14ac:dyDescent="0.2">
      <c r="B3032" s="184" t="s">
        <v>164</v>
      </c>
      <c r="C3032" s="185"/>
      <c r="D3032" s="185"/>
      <c r="E3032" s="185"/>
      <c r="F3032" s="185"/>
      <c r="G3032" s="185"/>
      <c r="H3032" s="185"/>
      <c r="I3032" s="185"/>
    </row>
    <row r="3033" spans="2:9" x14ac:dyDescent="0.2">
      <c r="B3033" s="186" t="s">
        <v>165</v>
      </c>
      <c r="C3033" s="187"/>
      <c r="D3033" s="187"/>
      <c r="E3033" s="187"/>
      <c r="F3033" s="187"/>
      <c r="G3033" s="187"/>
      <c r="H3033" s="187"/>
      <c r="I3033" s="187"/>
    </row>
    <row r="3034" spans="2:9" x14ac:dyDescent="0.2">
      <c r="C3034" s="188" t="s">
        <v>166</v>
      </c>
      <c r="D3034" s="188"/>
      <c r="E3034" s="188"/>
      <c r="F3034" s="188"/>
      <c r="G3034" s="188"/>
      <c r="H3034" s="188"/>
      <c r="I3034" s="188"/>
    </row>
    <row r="3035" spans="2:9" x14ac:dyDescent="0.2">
      <c r="C3035" s="189" t="s">
        <v>597</v>
      </c>
      <c r="D3035" s="190"/>
      <c r="E3035" s="190"/>
      <c r="F3035" s="190"/>
      <c r="G3035" s="190"/>
      <c r="H3035" s="190"/>
      <c r="I3035" s="191"/>
    </row>
    <row r="3036" spans="2:9" x14ac:dyDescent="0.2">
      <c r="C3036" s="192"/>
      <c r="D3036" s="193"/>
      <c r="E3036" s="193"/>
      <c r="F3036" s="193"/>
      <c r="G3036" s="193"/>
      <c r="H3036" s="193"/>
      <c r="I3036" s="194"/>
    </row>
    <row r="3037" spans="2:9" x14ac:dyDescent="0.2">
      <c r="C3037" s="192"/>
      <c r="D3037" s="193"/>
      <c r="E3037" s="193"/>
      <c r="F3037" s="193"/>
      <c r="G3037" s="193"/>
      <c r="H3037" s="193"/>
      <c r="I3037" s="194"/>
    </row>
    <row r="3038" spans="2:9" x14ac:dyDescent="0.2">
      <c r="C3038" s="192"/>
      <c r="D3038" s="193"/>
      <c r="E3038" s="193"/>
      <c r="F3038" s="193"/>
      <c r="G3038" s="193"/>
      <c r="H3038" s="193"/>
      <c r="I3038" s="194"/>
    </row>
    <row r="3039" spans="2:9" x14ac:dyDescent="0.2">
      <c r="C3039" s="195"/>
      <c r="D3039" s="196"/>
      <c r="E3039" s="196"/>
      <c r="F3039" s="196"/>
      <c r="G3039" s="196"/>
      <c r="H3039" s="196"/>
      <c r="I3039" s="197"/>
    </row>
    <row r="3041" spans="3:9" x14ac:dyDescent="0.2">
      <c r="C3041" s="188" t="s">
        <v>168</v>
      </c>
      <c r="D3041" s="188"/>
      <c r="E3041" s="188"/>
      <c r="F3041" s="188"/>
      <c r="G3041" s="188"/>
      <c r="H3041" s="188"/>
      <c r="I3041" s="188"/>
    </row>
    <row r="3042" spans="3:9" x14ac:dyDescent="0.2">
      <c r="C3042" s="198" t="s">
        <v>598</v>
      </c>
      <c r="D3042" s="199"/>
      <c r="E3042" s="199"/>
      <c r="F3042" s="199"/>
      <c r="G3042" s="199"/>
      <c r="H3042" s="199"/>
      <c r="I3042" s="200"/>
    </row>
    <row r="3043" spans="3:9" x14ac:dyDescent="0.2">
      <c r="C3043" s="201"/>
      <c r="D3043" s="202"/>
      <c r="E3043" s="202"/>
      <c r="F3043" s="202"/>
      <c r="G3043" s="202"/>
      <c r="H3043" s="202"/>
      <c r="I3043" s="203"/>
    </row>
    <row r="3044" spans="3:9" x14ac:dyDescent="0.2">
      <c r="C3044" s="201"/>
      <c r="D3044" s="202"/>
      <c r="E3044" s="202"/>
      <c r="F3044" s="202"/>
      <c r="G3044" s="202"/>
      <c r="H3044" s="202"/>
      <c r="I3044" s="203"/>
    </row>
    <row r="3045" spans="3:9" x14ac:dyDescent="0.2">
      <c r="C3045" s="201"/>
      <c r="D3045" s="202"/>
      <c r="E3045" s="202"/>
      <c r="F3045" s="202"/>
      <c r="G3045" s="202"/>
      <c r="H3045" s="202"/>
      <c r="I3045" s="203"/>
    </row>
    <row r="3046" spans="3:9" x14ac:dyDescent="0.2">
      <c r="C3046" s="204"/>
      <c r="D3046" s="205"/>
      <c r="E3046" s="205"/>
      <c r="F3046" s="205"/>
      <c r="G3046" s="205"/>
      <c r="H3046" s="205"/>
      <c r="I3046" s="206"/>
    </row>
    <row r="3048" spans="3:9" x14ac:dyDescent="0.2">
      <c r="C3048" s="188" t="s">
        <v>170</v>
      </c>
      <c r="D3048" s="188"/>
      <c r="E3048" s="188"/>
      <c r="F3048" s="188"/>
      <c r="G3048" s="188"/>
      <c r="H3048" s="188"/>
      <c r="I3048" s="188"/>
    </row>
    <row r="3049" spans="3:9" x14ac:dyDescent="0.2">
      <c r="C3049" s="188" t="s">
        <v>171</v>
      </c>
      <c r="D3049" s="188"/>
      <c r="E3049" s="188"/>
      <c r="F3049" s="188"/>
      <c r="G3049" s="188"/>
      <c r="H3049" s="188"/>
      <c r="I3049" s="188"/>
    </row>
    <row r="3050" spans="3:9" x14ac:dyDescent="0.2">
      <c r="C3050" s="198" t="s">
        <v>569</v>
      </c>
      <c r="D3050" s="199"/>
      <c r="E3050" s="199"/>
      <c r="F3050" s="199"/>
      <c r="G3050" s="199"/>
      <c r="H3050" s="199"/>
      <c r="I3050" s="200"/>
    </row>
    <row r="3051" spans="3:9" x14ac:dyDescent="0.2">
      <c r="C3051" s="201"/>
      <c r="D3051" s="202"/>
      <c r="E3051" s="202"/>
      <c r="F3051" s="202"/>
      <c r="G3051" s="202"/>
      <c r="H3051" s="202"/>
      <c r="I3051" s="203"/>
    </row>
    <row r="3052" spans="3:9" x14ac:dyDescent="0.2">
      <c r="C3052" s="201"/>
      <c r="D3052" s="202"/>
      <c r="E3052" s="202"/>
      <c r="F3052" s="202"/>
      <c r="G3052" s="202"/>
      <c r="H3052" s="202"/>
      <c r="I3052" s="203"/>
    </row>
    <row r="3053" spans="3:9" x14ac:dyDescent="0.2">
      <c r="C3053" s="201"/>
      <c r="D3053" s="202"/>
      <c r="E3053" s="202"/>
      <c r="F3053" s="202"/>
      <c r="G3053" s="202"/>
      <c r="H3053" s="202"/>
      <c r="I3053" s="203"/>
    </row>
    <row r="3054" spans="3:9" x14ac:dyDescent="0.2">
      <c r="C3054" s="204"/>
      <c r="D3054" s="205"/>
      <c r="E3054" s="205"/>
      <c r="F3054" s="205"/>
      <c r="G3054" s="205"/>
      <c r="H3054" s="205"/>
      <c r="I3054" s="206"/>
    </row>
    <row r="3056" spans="3:9" x14ac:dyDescent="0.2">
      <c r="C3056" s="188" t="s">
        <v>172</v>
      </c>
      <c r="D3056" s="188"/>
      <c r="E3056" s="188"/>
      <c r="F3056" s="188"/>
      <c r="G3056" s="188"/>
      <c r="H3056" s="188"/>
      <c r="I3056" s="188"/>
    </row>
    <row r="3057" spans="2:9" x14ac:dyDescent="0.2">
      <c r="C3057" s="198" t="s">
        <v>599</v>
      </c>
      <c r="D3057" s="317"/>
      <c r="E3057" s="317"/>
      <c r="F3057" s="317"/>
      <c r="G3057" s="317"/>
      <c r="H3057" s="317"/>
      <c r="I3057" s="318"/>
    </row>
    <row r="3058" spans="2:9" x14ac:dyDescent="0.2">
      <c r="C3058" s="319"/>
      <c r="D3058" s="320"/>
      <c r="E3058" s="320"/>
      <c r="F3058" s="320"/>
      <c r="G3058" s="320"/>
      <c r="H3058" s="320"/>
      <c r="I3058" s="321"/>
    </row>
    <row r="3059" spans="2:9" x14ac:dyDescent="0.2">
      <c r="C3059" s="319"/>
      <c r="D3059" s="320"/>
      <c r="E3059" s="320"/>
      <c r="F3059" s="320"/>
      <c r="G3059" s="320"/>
      <c r="H3059" s="320"/>
      <c r="I3059" s="321"/>
    </row>
    <row r="3060" spans="2:9" x14ac:dyDescent="0.2">
      <c r="C3060" s="319"/>
      <c r="D3060" s="320"/>
      <c r="E3060" s="320"/>
      <c r="F3060" s="320"/>
      <c r="G3060" s="320"/>
      <c r="H3060" s="320"/>
      <c r="I3060" s="321"/>
    </row>
    <row r="3061" spans="2:9" x14ac:dyDescent="0.2">
      <c r="C3061" s="322"/>
      <c r="D3061" s="323"/>
      <c r="E3061" s="323"/>
      <c r="F3061" s="323"/>
      <c r="G3061" s="323"/>
      <c r="H3061" s="323"/>
      <c r="I3061" s="324"/>
    </row>
    <row r="3062" spans="2:9" x14ac:dyDescent="0.2">
      <c r="C3062" s="113"/>
      <c r="D3062" s="113"/>
      <c r="E3062" s="113"/>
      <c r="F3062" s="113"/>
      <c r="G3062" s="113"/>
      <c r="H3062" s="113"/>
      <c r="I3062" s="113"/>
    </row>
    <row r="3063" spans="2:9" x14ac:dyDescent="0.2">
      <c r="C3063" s="188" t="s">
        <v>173</v>
      </c>
      <c r="D3063" s="188"/>
      <c r="E3063" s="188"/>
      <c r="F3063" s="188"/>
      <c r="G3063" s="188"/>
      <c r="H3063" s="188"/>
      <c r="I3063" s="188"/>
    </row>
    <row r="3064" spans="2:9" x14ac:dyDescent="0.2">
      <c r="C3064" s="183" t="s">
        <v>600</v>
      </c>
      <c r="D3064" s="183"/>
      <c r="E3064" s="183"/>
      <c r="F3064" s="183"/>
      <c r="G3064" s="183"/>
      <c r="H3064" s="183"/>
      <c r="I3064" s="183"/>
    </row>
    <row r="3065" spans="2:9" x14ac:dyDescent="0.2">
      <c r="C3065" s="183"/>
      <c r="D3065" s="183"/>
      <c r="E3065" s="183"/>
      <c r="F3065" s="183"/>
      <c r="G3065" s="183"/>
      <c r="H3065" s="183"/>
      <c r="I3065" s="183"/>
    </row>
    <row r="3066" spans="2:9" x14ac:dyDescent="0.2">
      <c r="C3066" s="183"/>
      <c r="D3066" s="183"/>
      <c r="E3066" s="183"/>
      <c r="F3066" s="183"/>
      <c r="G3066" s="183"/>
      <c r="H3066" s="183"/>
      <c r="I3066" s="183"/>
    </row>
    <row r="3067" spans="2:9" x14ac:dyDescent="0.2">
      <c r="C3067" s="183"/>
      <c r="D3067" s="183"/>
      <c r="E3067" s="183"/>
      <c r="F3067" s="183"/>
      <c r="G3067" s="183"/>
      <c r="H3067" s="183"/>
      <c r="I3067" s="183"/>
    </row>
    <row r="3068" spans="2:9" x14ac:dyDescent="0.2">
      <c r="C3068" s="183"/>
      <c r="D3068" s="183"/>
      <c r="E3068" s="183"/>
      <c r="F3068" s="183"/>
      <c r="G3068" s="183"/>
      <c r="H3068" s="183"/>
      <c r="I3068" s="183"/>
    </row>
    <row r="3071" spans="2:9" x14ac:dyDescent="0.2">
      <c r="B3071" s="268" t="s">
        <v>0</v>
      </c>
      <c r="C3071" s="268"/>
      <c r="D3071" s="268"/>
      <c r="E3071" s="269" t="s">
        <v>416</v>
      </c>
      <c r="F3071" s="270"/>
      <c r="G3071" s="270"/>
      <c r="H3071" s="270"/>
      <c r="I3071" s="271"/>
    </row>
    <row r="3072" spans="2:9" x14ac:dyDescent="0.2">
      <c r="B3072" s="268" t="s">
        <v>1</v>
      </c>
      <c r="C3072" s="268"/>
      <c r="D3072" s="268"/>
      <c r="E3072" s="272" t="s">
        <v>417</v>
      </c>
      <c r="F3072" s="272"/>
      <c r="G3072" s="272"/>
      <c r="H3072" s="272"/>
      <c r="I3072" s="272"/>
    </row>
    <row r="3073" spans="2:9" ht="25.5" x14ac:dyDescent="0.2">
      <c r="B3073" s="275"/>
      <c r="C3073" s="275"/>
      <c r="D3073" s="275"/>
      <c r="E3073" s="88" t="s">
        <v>2</v>
      </c>
      <c r="F3073" s="88" t="s">
        <v>2</v>
      </c>
      <c r="G3073" s="88" t="s">
        <v>2</v>
      </c>
      <c r="H3073" s="88" t="s">
        <v>2</v>
      </c>
      <c r="I3073" s="88" t="s">
        <v>2</v>
      </c>
    </row>
    <row r="3074" spans="2:9" ht="15" x14ac:dyDescent="0.2">
      <c r="B3074" s="275"/>
      <c r="C3074" s="275"/>
      <c r="D3074" s="275"/>
      <c r="E3074" s="88" t="s">
        <v>516</v>
      </c>
      <c r="F3074" s="88" t="s">
        <v>517</v>
      </c>
      <c r="G3074" s="88" t="s">
        <v>3</v>
      </c>
      <c r="H3074" s="88" t="s">
        <v>518</v>
      </c>
      <c r="I3074" s="88" t="s">
        <v>4</v>
      </c>
    </row>
    <row r="3075" spans="2:9" ht="25.5" x14ac:dyDescent="0.2">
      <c r="B3075" s="275"/>
      <c r="C3075" s="275"/>
      <c r="D3075" s="275"/>
      <c r="E3075" s="88" t="s">
        <v>5</v>
      </c>
      <c r="F3075" s="88" t="s">
        <v>6</v>
      </c>
      <c r="G3075" s="88" t="s">
        <v>7</v>
      </c>
      <c r="H3075" s="88" t="s">
        <v>8</v>
      </c>
      <c r="I3075" s="88" t="s">
        <v>9</v>
      </c>
    </row>
    <row r="3076" spans="2:9" x14ac:dyDescent="0.2">
      <c r="B3076" s="276" t="s">
        <v>10</v>
      </c>
      <c r="C3076" s="276"/>
      <c r="D3076" s="276"/>
      <c r="E3076" s="89">
        <v>43402</v>
      </c>
      <c r="F3076" s="89">
        <v>43493</v>
      </c>
      <c r="G3076" s="89">
        <v>43584</v>
      </c>
      <c r="H3076" s="89">
        <v>43675</v>
      </c>
      <c r="I3076" s="89">
        <v>43675</v>
      </c>
    </row>
    <row r="3077" spans="2:9" x14ac:dyDescent="0.2">
      <c r="B3077" s="184" t="s">
        <v>11</v>
      </c>
      <c r="C3077" s="185"/>
      <c r="D3077" s="185"/>
      <c r="E3077" s="185"/>
      <c r="F3077" s="185"/>
      <c r="G3077" s="185"/>
      <c r="H3077" s="185"/>
      <c r="I3077" s="185"/>
    </row>
    <row r="3078" spans="2:9" x14ac:dyDescent="0.2">
      <c r="B3078" s="232" t="s">
        <v>12</v>
      </c>
      <c r="C3078" s="232"/>
      <c r="D3078" s="232"/>
      <c r="E3078" s="232"/>
      <c r="F3078" s="232"/>
      <c r="G3078" s="232"/>
      <c r="H3078" s="232"/>
      <c r="I3078" s="232"/>
    </row>
    <row r="3079" spans="2:9" x14ac:dyDescent="0.2">
      <c r="B3079" s="1"/>
      <c r="C3079" s="277" t="s">
        <v>13</v>
      </c>
      <c r="D3079" s="277"/>
      <c r="E3079" s="90">
        <v>240</v>
      </c>
      <c r="F3079" s="90">
        <v>292</v>
      </c>
      <c r="G3079" s="90">
        <v>236</v>
      </c>
      <c r="H3079" s="90">
        <v>295</v>
      </c>
      <c r="I3079" s="90">
        <v>1063</v>
      </c>
    </row>
    <row r="3080" spans="2:9" x14ac:dyDescent="0.2">
      <c r="B3080" s="1"/>
      <c r="C3080" s="277" t="s">
        <v>14</v>
      </c>
      <c r="D3080" s="277"/>
      <c r="E3080" s="90">
        <v>86</v>
      </c>
      <c r="F3080" s="90">
        <v>34</v>
      </c>
      <c r="G3080" s="90">
        <v>30</v>
      </c>
      <c r="H3080" s="90">
        <v>19</v>
      </c>
      <c r="I3080" s="90">
        <v>169</v>
      </c>
    </row>
    <row r="3081" spans="2:9" x14ac:dyDescent="0.2">
      <c r="B3081" s="1"/>
      <c r="C3081" s="255" t="s">
        <v>15</v>
      </c>
      <c r="D3081" s="255"/>
      <c r="E3081" s="90">
        <v>0</v>
      </c>
      <c r="F3081" s="90">
        <v>43</v>
      </c>
      <c r="G3081" s="90">
        <v>65</v>
      </c>
      <c r="H3081" s="90">
        <v>82</v>
      </c>
      <c r="I3081" s="90">
        <v>190</v>
      </c>
    </row>
    <row r="3082" spans="2:9" x14ac:dyDescent="0.2">
      <c r="B3082" s="1"/>
      <c r="C3082" s="251" t="s">
        <v>16</v>
      </c>
      <c r="D3082" s="252"/>
      <c r="E3082" s="90">
        <v>86</v>
      </c>
      <c r="F3082" s="90">
        <v>77</v>
      </c>
      <c r="G3082" s="90">
        <v>95</v>
      </c>
      <c r="H3082" s="90">
        <v>101</v>
      </c>
      <c r="I3082" s="90">
        <v>359</v>
      </c>
    </row>
    <row r="3083" spans="2:9" x14ac:dyDescent="0.2">
      <c r="B3083" s="1"/>
      <c r="C3083" s="253" t="s">
        <v>17</v>
      </c>
      <c r="D3083" s="254"/>
      <c r="E3083" s="90"/>
      <c r="F3083" s="90">
        <v>54</v>
      </c>
      <c r="G3083" s="90">
        <v>56</v>
      </c>
      <c r="H3083" s="90">
        <v>43</v>
      </c>
      <c r="I3083" s="90">
        <v>153</v>
      </c>
    </row>
    <row r="3084" spans="2:9" x14ac:dyDescent="0.2">
      <c r="B3084" s="1"/>
      <c r="C3084" s="253" t="s">
        <v>18</v>
      </c>
      <c r="D3084" s="254"/>
      <c r="E3084" s="90"/>
      <c r="F3084" s="90">
        <v>23</v>
      </c>
      <c r="G3084" s="90">
        <v>39</v>
      </c>
      <c r="H3084" s="90">
        <v>58</v>
      </c>
      <c r="I3084" s="90">
        <v>120</v>
      </c>
    </row>
    <row r="3085" spans="2:9" x14ac:dyDescent="0.2">
      <c r="B3085" s="232" t="s">
        <v>519</v>
      </c>
      <c r="C3085" s="232"/>
      <c r="D3085" s="232"/>
      <c r="E3085" s="232"/>
      <c r="F3085" s="232"/>
      <c r="G3085" s="232"/>
      <c r="H3085" s="232"/>
      <c r="I3085" s="232"/>
    </row>
    <row r="3086" spans="2:9" x14ac:dyDescent="0.2">
      <c r="B3086" s="8"/>
      <c r="C3086" s="214" t="s">
        <v>19</v>
      </c>
      <c r="D3086" s="214"/>
      <c r="E3086" s="95">
        <v>1</v>
      </c>
      <c r="F3086" s="95">
        <v>1</v>
      </c>
      <c r="G3086" s="95">
        <v>0</v>
      </c>
      <c r="H3086" s="95">
        <v>1</v>
      </c>
      <c r="I3086" s="95">
        <v>3</v>
      </c>
    </row>
    <row r="3087" spans="2:9" x14ac:dyDescent="0.2">
      <c r="B3087" s="8"/>
      <c r="C3087" s="214" t="s">
        <v>20</v>
      </c>
      <c r="D3087" s="214"/>
      <c r="E3087" s="95">
        <v>6</v>
      </c>
      <c r="F3087" s="95">
        <v>1</v>
      </c>
      <c r="G3087" s="95">
        <v>2</v>
      </c>
      <c r="H3087" s="95">
        <v>2</v>
      </c>
      <c r="I3087" s="95">
        <v>11</v>
      </c>
    </row>
    <row r="3088" spans="2:9" x14ac:dyDescent="0.2">
      <c r="B3088" s="8"/>
      <c r="C3088" s="214" t="s">
        <v>21</v>
      </c>
      <c r="D3088" s="214"/>
      <c r="E3088" s="95">
        <v>78</v>
      </c>
      <c r="F3088" s="95">
        <v>30</v>
      </c>
      <c r="G3088" s="95">
        <v>25</v>
      </c>
      <c r="H3088" s="95">
        <v>15</v>
      </c>
      <c r="I3088" s="95">
        <v>148</v>
      </c>
    </row>
    <row r="3089" spans="2:9" x14ac:dyDescent="0.2">
      <c r="B3089" s="8"/>
      <c r="C3089" s="214" t="s">
        <v>22</v>
      </c>
      <c r="D3089" s="214"/>
      <c r="E3089" s="95">
        <v>1</v>
      </c>
      <c r="F3089" s="95">
        <v>2</v>
      </c>
      <c r="G3089" s="95">
        <v>3</v>
      </c>
      <c r="H3089" s="95">
        <v>1</v>
      </c>
      <c r="I3089" s="95">
        <v>7</v>
      </c>
    </row>
    <row r="3090" spans="2:9" x14ac:dyDescent="0.2">
      <c r="B3090" s="8"/>
      <c r="C3090" s="214" t="s">
        <v>23</v>
      </c>
      <c r="D3090" s="214"/>
      <c r="E3090" s="95">
        <v>0</v>
      </c>
      <c r="F3090" s="95">
        <v>0</v>
      </c>
      <c r="G3090" s="95">
        <v>0</v>
      </c>
      <c r="H3090" s="95">
        <v>0</v>
      </c>
      <c r="I3090" s="95">
        <v>0</v>
      </c>
    </row>
    <row r="3091" spans="2:9" x14ac:dyDescent="0.2">
      <c r="B3091" s="8"/>
      <c r="C3091" s="214" t="s">
        <v>24</v>
      </c>
      <c r="D3091" s="214"/>
      <c r="E3091" s="95">
        <v>0</v>
      </c>
      <c r="F3091" s="95">
        <v>0</v>
      </c>
      <c r="G3091" s="95">
        <v>0</v>
      </c>
      <c r="H3091" s="95">
        <v>0</v>
      </c>
      <c r="I3091" s="95">
        <v>0</v>
      </c>
    </row>
    <row r="3092" spans="2:9" x14ac:dyDescent="0.2">
      <c r="B3092" s="232" t="s">
        <v>520</v>
      </c>
      <c r="C3092" s="232"/>
      <c r="D3092" s="232"/>
      <c r="E3092" s="232"/>
      <c r="F3092" s="232"/>
      <c r="G3092" s="232"/>
      <c r="H3092" s="232"/>
      <c r="I3092" s="232"/>
    </row>
    <row r="3093" spans="2:9" x14ac:dyDescent="0.2">
      <c r="B3093" s="8"/>
      <c r="C3093" s="214" t="s">
        <v>180</v>
      </c>
      <c r="D3093" s="214"/>
      <c r="E3093" s="90">
        <v>0</v>
      </c>
      <c r="F3093" s="90">
        <v>0</v>
      </c>
      <c r="G3093" s="90">
        <v>0</v>
      </c>
      <c r="H3093" s="90">
        <v>0</v>
      </c>
      <c r="I3093" s="90">
        <v>0</v>
      </c>
    </row>
    <row r="3094" spans="2:9" x14ac:dyDescent="0.2">
      <c r="B3094" s="8"/>
      <c r="C3094" s="214" t="s">
        <v>26</v>
      </c>
      <c r="D3094" s="214"/>
      <c r="E3094" s="90">
        <v>0</v>
      </c>
      <c r="F3094" s="90">
        <v>0</v>
      </c>
      <c r="G3094" s="90">
        <v>0</v>
      </c>
      <c r="H3094" s="90">
        <v>0</v>
      </c>
      <c r="I3094" s="90">
        <v>0</v>
      </c>
    </row>
    <row r="3095" spans="2:9" x14ac:dyDescent="0.2">
      <c r="B3095" s="8"/>
      <c r="C3095" s="214" t="s">
        <v>181</v>
      </c>
      <c r="D3095" s="214"/>
      <c r="E3095" s="90">
        <v>0</v>
      </c>
      <c r="F3095" s="90">
        <v>0</v>
      </c>
      <c r="G3095" s="90">
        <v>0</v>
      </c>
      <c r="H3095" s="90">
        <v>0</v>
      </c>
      <c r="I3095" s="90">
        <v>0</v>
      </c>
    </row>
    <row r="3096" spans="2:9" x14ac:dyDescent="0.2">
      <c r="B3096" s="8"/>
      <c r="C3096" s="214" t="s">
        <v>28</v>
      </c>
      <c r="D3096" s="214"/>
      <c r="E3096" s="90">
        <v>0</v>
      </c>
      <c r="F3096" s="90">
        <v>0</v>
      </c>
      <c r="G3096" s="90">
        <v>0</v>
      </c>
      <c r="H3096" s="90">
        <v>0</v>
      </c>
      <c r="I3096" s="90">
        <v>0</v>
      </c>
    </row>
    <row r="3097" spans="2:9" x14ac:dyDescent="0.2">
      <c r="B3097" s="91"/>
      <c r="C3097" s="224" t="s">
        <v>29</v>
      </c>
      <c r="D3097" s="224"/>
      <c r="E3097" s="90">
        <v>0</v>
      </c>
      <c r="F3097" s="90">
        <v>0</v>
      </c>
      <c r="G3097" s="90">
        <v>0</v>
      </c>
      <c r="H3097" s="90">
        <v>0</v>
      </c>
      <c r="I3097" s="90">
        <v>0</v>
      </c>
    </row>
    <row r="3098" spans="2:9" x14ac:dyDescent="0.2">
      <c r="B3098" s="8"/>
      <c r="C3098" s="214" t="s">
        <v>30</v>
      </c>
      <c r="D3098" s="214"/>
      <c r="E3098" s="90">
        <v>72</v>
      </c>
      <c r="F3098" s="90">
        <v>31</v>
      </c>
      <c r="G3098" s="90">
        <v>22</v>
      </c>
      <c r="H3098" s="90">
        <v>15</v>
      </c>
      <c r="I3098" s="90">
        <v>140</v>
      </c>
    </row>
    <row r="3099" spans="2:9" x14ac:dyDescent="0.2">
      <c r="B3099" s="8"/>
      <c r="C3099" s="214" t="s">
        <v>31</v>
      </c>
      <c r="D3099" s="214"/>
      <c r="E3099" s="90">
        <v>1</v>
      </c>
      <c r="F3099" s="90">
        <v>1</v>
      </c>
      <c r="G3099" s="90"/>
      <c r="H3099" s="90">
        <v>0</v>
      </c>
      <c r="I3099" s="90">
        <v>2</v>
      </c>
    </row>
    <row r="3100" spans="2:9" x14ac:dyDescent="0.2">
      <c r="B3100" s="8"/>
      <c r="C3100" s="214" t="s">
        <v>23</v>
      </c>
      <c r="D3100" s="214"/>
      <c r="E3100" s="90">
        <v>5</v>
      </c>
      <c r="F3100" s="90">
        <v>2</v>
      </c>
      <c r="G3100" s="90">
        <v>1</v>
      </c>
      <c r="H3100" s="90">
        <v>0</v>
      </c>
      <c r="I3100" s="90">
        <v>8</v>
      </c>
    </row>
    <row r="3101" spans="2:9" x14ac:dyDescent="0.2">
      <c r="B3101" s="8"/>
      <c r="C3101" s="214" t="s">
        <v>32</v>
      </c>
      <c r="D3101" s="214"/>
      <c r="E3101" s="90">
        <v>8</v>
      </c>
      <c r="F3101" s="90">
        <v>0</v>
      </c>
      <c r="G3101" s="90">
        <v>7</v>
      </c>
      <c r="H3101" s="90">
        <v>4</v>
      </c>
      <c r="I3101" s="90">
        <v>19</v>
      </c>
    </row>
    <row r="3102" spans="2:9" x14ac:dyDescent="0.2">
      <c r="B3102" s="232" t="s">
        <v>521</v>
      </c>
      <c r="C3102" s="232"/>
      <c r="D3102" s="232"/>
      <c r="E3102" s="232"/>
      <c r="F3102" s="232"/>
      <c r="G3102" s="232"/>
      <c r="H3102" s="232"/>
      <c r="I3102" s="232"/>
    </row>
    <row r="3103" spans="2:9" x14ac:dyDescent="0.2">
      <c r="B3103" s="92"/>
      <c r="C3103" s="249" t="s">
        <v>34</v>
      </c>
      <c r="D3103" s="250"/>
      <c r="E3103" s="93"/>
      <c r="F3103" s="93"/>
      <c r="G3103" s="94"/>
      <c r="H3103" s="93"/>
      <c r="I3103" s="93"/>
    </row>
    <row r="3104" spans="2:9" x14ac:dyDescent="0.2">
      <c r="B3104" s="8"/>
      <c r="C3104" s="214" t="s">
        <v>35</v>
      </c>
      <c r="D3104" s="214"/>
      <c r="E3104" s="90">
        <v>0</v>
      </c>
      <c r="F3104" s="90">
        <v>0</v>
      </c>
      <c r="G3104" s="90">
        <v>0</v>
      </c>
      <c r="H3104" s="90">
        <v>0</v>
      </c>
      <c r="I3104" s="90">
        <v>0</v>
      </c>
    </row>
    <row r="3105" spans="2:9" x14ac:dyDescent="0.2">
      <c r="B3105" s="8"/>
      <c r="C3105" s="214" t="s">
        <v>36</v>
      </c>
      <c r="D3105" s="214"/>
      <c r="E3105" s="90">
        <v>3</v>
      </c>
      <c r="F3105" s="90">
        <v>2</v>
      </c>
      <c r="G3105" s="90">
        <v>1</v>
      </c>
      <c r="H3105" s="90">
        <v>1</v>
      </c>
      <c r="I3105" s="90">
        <v>7</v>
      </c>
    </row>
    <row r="3106" spans="2:9" x14ac:dyDescent="0.2">
      <c r="B3106" s="8"/>
      <c r="C3106" s="214" t="s">
        <v>37</v>
      </c>
      <c r="D3106" s="214"/>
      <c r="E3106" s="90">
        <v>83</v>
      </c>
      <c r="F3106" s="90">
        <v>32</v>
      </c>
      <c r="G3106" s="90">
        <v>27</v>
      </c>
      <c r="H3106" s="90">
        <v>17</v>
      </c>
      <c r="I3106" s="90">
        <v>159</v>
      </c>
    </row>
    <row r="3107" spans="2:9" x14ac:dyDescent="0.2">
      <c r="B3107" s="8"/>
      <c r="C3107" s="214" t="s">
        <v>38</v>
      </c>
      <c r="D3107" s="214"/>
      <c r="E3107" s="90">
        <v>0</v>
      </c>
      <c r="F3107" s="90">
        <v>0</v>
      </c>
      <c r="G3107" s="90">
        <v>0</v>
      </c>
      <c r="H3107" s="90">
        <v>0</v>
      </c>
      <c r="I3107" s="90">
        <v>0</v>
      </c>
    </row>
    <row r="3108" spans="2:9" x14ac:dyDescent="0.2">
      <c r="B3108" s="8"/>
      <c r="C3108" s="214" t="s">
        <v>39</v>
      </c>
      <c r="D3108" s="214"/>
      <c r="E3108" s="90">
        <v>0</v>
      </c>
      <c r="F3108" s="90">
        <v>0</v>
      </c>
      <c r="G3108" s="90">
        <v>2</v>
      </c>
      <c r="H3108" s="90">
        <v>1</v>
      </c>
      <c r="I3108" s="90">
        <v>3</v>
      </c>
    </row>
    <row r="3109" spans="2:9" x14ac:dyDescent="0.2">
      <c r="B3109" s="8"/>
      <c r="C3109" s="214" t="s">
        <v>40</v>
      </c>
      <c r="D3109" s="214"/>
      <c r="E3109" s="90">
        <v>0</v>
      </c>
      <c r="F3109" s="90">
        <v>0</v>
      </c>
      <c r="G3109" s="90">
        <v>0</v>
      </c>
      <c r="H3109" s="90">
        <v>0</v>
      </c>
      <c r="I3109" s="90">
        <v>0</v>
      </c>
    </row>
    <row r="3110" spans="2:9" x14ac:dyDescent="0.2">
      <c r="B3110" s="8"/>
      <c r="C3110" s="214" t="s">
        <v>23</v>
      </c>
      <c r="D3110" s="214"/>
      <c r="E3110" s="90">
        <v>0</v>
      </c>
      <c r="F3110" s="90">
        <v>0</v>
      </c>
      <c r="G3110" s="90">
        <v>0</v>
      </c>
      <c r="H3110" s="90">
        <v>0</v>
      </c>
      <c r="I3110" s="90">
        <v>0</v>
      </c>
    </row>
    <row r="3111" spans="2:9" x14ac:dyDescent="0.2">
      <c r="B3111" s="8"/>
      <c r="C3111" s="214" t="s">
        <v>41</v>
      </c>
      <c r="D3111" s="214"/>
      <c r="E3111" s="90">
        <v>0</v>
      </c>
      <c r="F3111" s="90">
        <v>0</v>
      </c>
      <c r="G3111" s="90">
        <v>0</v>
      </c>
      <c r="H3111" s="90">
        <v>0</v>
      </c>
      <c r="I3111" s="90">
        <v>0</v>
      </c>
    </row>
    <row r="3112" spans="2:9" x14ac:dyDescent="0.2">
      <c r="B3112" s="92"/>
      <c r="C3112" s="249" t="s">
        <v>42</v>
      </c>
      <c r="D3112" s="250"/>
      <c r="E3112" s="93"/>
      <c r="F3112" s="93"/>
      <c r="G3112" s="94"/>
      <c r="H3112" s="93"/>
      <c r="I3112" s="93"/>
    </row>
    <row r="3113" spans="2:9" x14ac:dyDescent="0.2">
      <c r="B3113" s="8"/>
      <c r="C3113" s="214" t="s">
        <v>182</v>
      </c>
      <c r="D3113" s="214"/>
      <c r="E3113" s="90">
        <v>0</v>
      </c>
      <c r="F3113" s="90">
        <v>0</v>
      </c>
      <c r="G3113" s="90">
        <v>0</v>
      </c>
      <c r="H3113" s="90">
        <v>0</v>
      </c>
      <c r="I3113" s="90">
        <v>0</v>
      </c>
    </row>
    <row r="3114" spans="2:9" x14ac:dyDescent="0.2">
      <c r="B3114" s="8"/>
      <c r="C3114" s="214" t="s">
        <v>44</v>
      </c>
      <c r="D3114" s="214"/>
      <c r="E3114" s="90">
        <v>0</v>
      </c>
      <c r="F3114" s="90">
        <v>0</v>
      </c>
      <c r="G3114" s="90">
        <v>0</v>
      </c>
      <c r="H3114" s="90">
        <v>0</v>
      </c>
      <c r="I3114" s="90">
        <v>0</v>
      </c>
    </row>
    <row r="3115" spans="2:9" x14ac:dyDescent="0.2">
      <c r="B3115" s="8"/>
      <c r="C3115" s="214" t="s">
        <v>45</v>
      </c>
      <c r="D3115" s="214"/>
      <c r="E3115" s="90">
        <v>0</v>
      </c>
      <c r="F3115" s="90">
        <v>0</v>
      </c>
      <c r="G3115" s="90">
        <v>0</v>
      </c>
      <c r="H3115" s="90">
        <v>0</v>
      </c>
      <c r="I3115" s="90">
        <v>0</v>
      </c>
    </row>
    <row r="3116" spans="2:9" x14ac:dyDescent="0.2">
      <c r="B3116" s="8"/>
      <c r="C3116" s="214" t="s">
        <v>46</v>
      </c>
      <c r="D3116" s="214"/>
      <c r="E3116" s="90">
        <v>0</v>
      </c>
      <c r="F3116" s="90">
        <v>0</v>
      </c>
      <c r="G3116" s="90">
        <v>0</v>
      </c>
      <c r="H3116" s="90">
        <v>0</v>
      </c>
      <c r="I3116" s="90">
        <v>0</v>
      </c>
    </row>
    <row r="3117" spans="2:9" x14ac:dyDescent="0.2">
      <c r="B3117" s="8"/>
      <c r="C3117" s="214" t="s">
        <v>47</v>
      </c>
      <c r="D3117" s="214"/>
      <c r="E3117" s="90">
        <v>0</v>
      </c>
      <c r="F3117" s="90">
        <v>0</v>
      </c>
      <c r="G3117" s="90">
        <v>0</v>
      </c>
      <c r="H3117" s="90">
        <v>0</v>
      </c>
      <c r="I3117" s="90">
        <v>0</v>
      </c>
    </row>
    <row r="3118" spans="2:9" x14ac:dyDescent="0.2">
      <c r="B3118" s="8"/>
      <c r="C3118" s="214" t="s">
        <v>48</v>
      </c>
      <c r="D3118" s="214"/>
      <c r="E3118" s="90">
        <v>0</v>
      </c>
      <c r="F3118" s="90">
        <v>0</v>
      </c>
      <c r="G3118" s="90">
        <v>0</v>
      </c>
      <c r="H3118" s="90">
        <v>0</v>
      </c>
      <c r="I3118" s="90">
        <v>0</v>
      </c>
    </row>
    <row r="3119" spans="2:9" x14ac:dyDescent="0.2">
      <c r="B3119" s="8"/>
      <c r="C3119" s="214" t="s">
        <v>49</v>
      </c>
      <c r="D3119" s="214"/>
      <c r="E3119" s="90">
        <v>0</v>
      </c>
      <c r="F3119" s="90">
        <v>0</v>
      </c>
      <c r="G3119" s="90">
        <v>0</v>
      </c>
      <c r="H3119" s="90">
        <v>0</v>
      </c>
      <c r="I3119" s="90">
        <v>0</v>
      </c>
    </row>
    <row r="3120" spans="2:9" x14ac:dyDescent="0.2">
      <c r="B3120" s="8"/>
      <c r="C3120" s="214" t="s">
        <v>50</v>
      </c>
      <c r="D3120" s="214"/>
      <c r="E3120" s="90">
        <v>0</v>
      </c>
      <c r="F3120" s="90">
        <v>0</v>
      </c>
      <c r="G3120" s="90">
        <v>0</v>
      </c>
      <c r="H3120" s="90">
        <v>0</v>
      </c>
      <c r="I3120" s="90">
        <v>0</v>
      </c>
    </row>
    <row r="3121" spans="2:9" x14ac:dyDescent="0.2">
      <c r="B3121" s="8"/>
      <c r="C3121" s="214" t="s">
        <v>51</v>
      </c>
      <c r="D3121" s="214"/>
      <c r="E3121" s="90">
        <v>0</v>
      </c>
      <c r="F3121" s="90">
        <v>0</v>
      </c>
      <c r="G3121" s="90">
        <v>0</v>
      </c>
      <c r="H3121" s="90">
        <v>0</v>
      </c>
      <c r="I3121" s="90">
        <v>0</v>
      </c>
    </row>
    <row r="3122" spans="2:9" x14ac:dyDescent="0.2">
      <c r="B3122" s="8"/>
      <c r="C3122" s="214" t="s">
        <v>52</v>
      </c>
      <c r="D3122" s="214"/>
      <c r="E3122" s="90">
        <v>0</v>
      </c>
      <c r="F3122" s="90">
        <v>0</v>
      </c>
      <c r="G3122" s="90">
        <v>0</v>
      </c>
      <c r="H3122" s="90">
        <v>0</v>
      </c>
      <c r="I3122" s="90">
        <v>0</v>
      </c>
    </row>
    <row r="3123" spans="2:9" x14ac:dyDescent="0.2">
      <c r="B3123" s="8"/>
      <c r="C3123" s="214" t="s">
        <v>53</v>
      </c>
      <c r="D3123" s="214"/>
      <c r="E3123" s="90">
        <v>0</v>
      </c>
      <c r="F3123" s="90">
        <v>0</v>
      </c>
      <c r="G3123" s="90">
        <v>0</v>
      </c>
      <c r="H3123" s="90">
        <v>0</v>
      </c>
      <c r="I3123" s="90">
        <v>0</v>
      </c>
    </row>
    <row r="3124" spans="2:9" x14ac:dyDescent="0.2">
      <c r="B3124" s="8"/>
      <c r="C3124" s="214" t="s">
        <v>54</v>
      </c>
      <c r="D3124" s="214"/>
      <c r="E3124" s="90">
        <v>0</v>
      </c>
      <c r="F3124" s="90">
        <v>0</v>
      </c>
      <c r="G3124" s="90">
        <v>0</v>
      </c>
      <c r="H3124" s="90">
        <v>0</v>
      </c>
      <c r="I3124" s="90">
        <v>0</v>
      </c>
    </row>
    <row r="3125" spans="2:9" x14ac:dyDescent="0.2">
      <c r="B3125" s="8"/>
      <c r="C3125" s="214" t="s">
        <v>56</v>
      </c>
      <c r="D3125" s="214"/>
      <c r="E3125" s="90">
        <v>0</v>
      </c>
      <c r="F3125" s="90">
        <v>0</v>
      </c>
      <c r="G3125" s="90">
        <v>0</v>
      </c>
      <c r="H3125" s="90">
        <v>0</v>
      </c>
      <c r="I3125" s="90">
        <v>0</v>
      </c>
    </row>
    <row r="3126" spans="2:9" x14ac:dyDescent="0.2">
      <c r="B3126" s="8"/>
      <c r="C3126" s="214" t="s">
        <v>57</v>
      </c>
      <c r="D3126" s="214"/>
      <c r="E3126" s="90">
        <v>0</v>
      </c>
      <c r="F3126" s="90">
        <v>0</v>
      </c>
      <c r="G3126" s="90">
        <v>0</v>
      </c>
      <c r="H3126" s="90">
        <v>0</v>
      </c>
      <c r="I3126" s="90">
        <v>0</v>
      </c>
    </row>
    <row r="3127" spans="2:9" x14ac:dyDescent="0.2">
      <c r="B3127" s="8"/>
      <c r="C3127" s="212" t="s">
        <v>41</v>
      </c>
      <c r="D3127" s="213"/>
      <c r="E3127" s="90">
        <v>0</v>
      </c>
      <c r="F3127" s="90">
        <v>0</v>
      </c>
      <c r="G3127" s="90">
        <v>0</v>
      </c>
      <c r="H3127" s="90">
        <v>0</v>
      </c>
      <c r="I3127" s="90">
        <v>0</v>
      </c>
    </row>
    <row r="3128" spans="2:9" x14ac:dyDescent="0.2">
      <c r="B3128" s="232" t="s">
        <v>522</v>
      </c>
      <c r="C3128" s="232"/>
      <c r="D3128" s="232"/>
      <c r="E3128" s="232"/>
      <c r="F3128" s="232"/>
      <c r="G3128" s="232"/>
      <c r="H3128" s="232"/>
      <c r="I3128" s="232"/>
    </row>
    <row r="3129" spans="2:9" x14ac:dyDescent="0.2">
      <c r="B3129" s="8"/>
      <c r="C3129" s="214" t="s">
        <v>58</v>
      </c>
      <c r="D3129" s="214"/>
      <c r="E3129" s="90">
        <v>0</v>
      </c>
      <c r="F3129" s="90">
        <v>0</v>
      </c>
      <c r="G3129" s="90">
        <v>0</v>
      </c>
      <c r="H3129" s="90">
        <v>0</v>
      </c>
      <c r="I3129" s="90">
        <v>0</v>
      </c>
    </row>
    <row r="3130" spans="2:9" x14ac:dyDescent="0.2">
      <c r="B3130" s="8"/>
      <c r="C3130" s="214" t="s">
        <v>59</v>
      </c>
      <c r="D3130" s="214"/>
      <c r="E3130" s="90">
        <v>86</v>
      </c>
      <c r="F3130" s="90">
        <v>34</v>
      </c>
      <c r="G3130" s="90">
        <v>30</v>
      </c>
      <c r="H3130" s="90">
        <v>19</v>
      </c>
      <c r="I3130" s="90">
        <v>169</v>
      </c>
    </row>
    <row r="3131" spans="2:9" x14ac:dyDescent="0.2">
      <c r="B3131" s="8"/>
      <c r="C3131" s="214" t="s">
        <v>60</v>
      </c>
      <c r="D3131" s="214"/>
      <c r="E3131" s="90">
        <v>0</v>
      </c>
      <c r="F3131" s="90">
        <v>0</v>
      </c>
      <c r="G3131" s="90">
        <v>0</v>
      </c>
      <c r="H3131" s="90">
        <v>0</v>
      </c>
      <c r="I3131" s="90">
        <v>0</v>
      </c>
    </row>
    <row r="3132" spans="2:9" x14ac:dyDescent="0.2">
      <c r="B3132" s="8"/>
      <c r="C3132" s="214" t="s">
        <v>61</v>
      </c>
      <c r="D3132" s="214"/>
      <c r="E3132" s="90">
        <v>0</v>
      </c>
      <c r="F3132" s="90">
        <v>0</v>
      </c>
      <c r="G3132" s="90">
        <v>0</v>
      </c>
      <c r="H3132" s="90">
        <v>0</v>
      </c>
      <c r="I3132" s="90">
        <v>0</v>
      </c>
    </row>
    <row r="3133" spans="2:9" x14ac:dyDescent="0.2">
      <c r="B3133" s="8"/>
      <c r="C3133" s="214" t="s">
        <v>23</v>
      </c>
      <c r="D3133" s="214"/>
      <c r="E3133" s="90">
        <v>0</v>
      </c>
      <c r="F3133" s="90">
        <v>0</v>
      </c>
      <c r="G3133" s="90">
        <v>0</v>
      </c>
      <c r="H3133" s="90">
        <v>0</v>
      </c>
      <c r="I3133" s="90">
        <v>0</v>
      </c>
    </row>
    <row r="3134" spans="2:9" x14ac:dyDescent="0.2">
      <c r="B3134" s="8"/>
      <c r="C3134" s="214" t="s">
        <v>41</v>
      </c>
      <c r="D3134" s="214"/>
      <c r="E3134" s="90">
        <v>0</v>
      </c>
      <c r="F3134" s="90">
        <v>0</v>
      </c>
      <c r="G3134" s="90">
        <v>0</v>
      </c>
      <c r="H3134" s="90">
        <v>0</v>
      </c>
      <c r="I3134" s="90">
        <v>0</v>
      </c>
    </row>
    <row r="3135" spans="2:9" x14ac:dyDescent="0.2">
      <c r="B3135" s="232" t="s">
        <v>523</v>
      </c>
      <c r="C3135" s="232"/>
      <c r="D3135" s="232"/>
      <c r="E3135" s="232"/>
      <c r="F3135" s="232"/>
      <c r="G3135" s="232"/>
      <c r="H3135" s="232"/>
      <c r="I3135" s="232"/>
    </row>
    <row r="3136" spans="2:9" x14ac:dyDescent="0.2">
      <c r="B3136" s="8"/>
      <c r="C3136" s="214" t="s">
        <v>58</v>
      </c>
      <c r="D3136" s="214"/>
      <c r="E3136" s="90">
        <v>0</v>
      </c>
      <c r="F3136" s="90">
        <v>0</v>
      </c>
      <c r="G3136" s="90">
        <v>0</v>
      </c>
      <c r="H3136" s="90">
        <v>0</v>
      </c>
      <c r="I3136" s="90">
        <v>0</v>
      </c>
    </row>
    <row r="3137" spans="2:9" x14ac:dyDescent="0.2">
      <c r="B3137" s="8"/>
      <c r="C3137" s="214" t="s">
        <v>59</v>
      </c>
      <c r="D3137" s="214"/>
      <c r="E3137" s="90">
        <v>86</v>
      </c>
      <c r="F3137" s="90">
        <v>34</v>
      </c>
      <c r="G3137" s="90">
        <v>30</v>
      </c>
      <c r="H3137" s="90">
        <v>19</v>
      </c>
      <c r="I3137" s="90">
        <v>169</v>
      </c>
    </row>
    <row r="3138" spans="2:9" x14ac:dyDescent="0.2">
      <c r="B3138" s="8"/>
      <c r="C3138" s="214" t="s">
        <v>60</v>
      </c>
      <c r="D3138" s="214"/>
      <c r="E3138" s="90">
        <v>0</v>
      </c>
      <c r="F3138" s="90">
        <v>0</v>
      </c>
      <c r="G3138" s="90">
        <v>0</v>
      </c>
      <c r="H3138" s="90">
        <v>0</v>
      </c>
      <c r="I3138" s="90">
        <v>0</v>
      </c>
    </row>
    <row r="3139" spans="2:9" x14ac:dyDescent="0.2">
      <c r="B3139" s="8"/>
      <c r="C3139" s="214" t="s">
        <v>63</v>
      </c>
      <c r="D3139" s="214"/>
      <c r="E3139" s="90">
        <v>0</v>
      </c>
      <c r="F3139" s="90">
        <v>0</v>
      </c>
      <c r="G3139" s="90">
        <v>0</v>
      </c>
      <c r="H3139" s="90">
        <v>0</v>
      </c>
      <c r="I3139" s="90">
        <v>0</v>
      </c>
    </row>
    <row r="3140" spans="2:9" x14ac:dyDescent="0.2">
      <c r="B3140" s="8"/>
      <c r="C3140" s="214" t="s">
        <v>23</v>
      </c>
      <c r="D3140" s="214"/>
      <c r="E3140" s="90">
        <v>0</v>
      </c>
      <c r="F3140" s="90">
        <v>0</v>
      </c>
      <c r="G3140" s="90">
        <v>0</v>
      </c>
      <c r="H3140" s="90">
        <v>0</v>
      </c>
      <c r="I3140" s="90">
        <v>0</v>
      </c>
    </row>
    <row r="3141" spans="2:9" x14ac:dyDescent="0.2">
      <c r="B3141" s="8"/>
      <c r="C3141" s="214" t="s">
        <v>41</v>
      </c>
      <c r="D3141" s="214"/>
      <c r="E3141" s="90">
        <v>0</v>
      </c>
      <c r="F3141" s="90">
        <v>0</v>
      </c>
      <c r="G3141" s="90">
        <v>0</v>
      </c>
      <c r="H3141" s="90">
        <v>0</v>
      </c>
      <c r="I3141" s="90">
        <v>0</v>
      </c>
    </row>
    <row r="3142" spans="2:9" x14ac:dyDescent="0.2">
      <c r="B3142" s="248" t="s">
        <v>524</v>
      </c>
      <c r="C3142" s="248"/>
      <c r="D3142" s="248"/>
      <c r="E3142" s="248"/>
      <c r="F3142" s="248"/>
      <c r="G3142" s="248"/>
      <c r="H3142" s="248"/>
      <c r="I3142" s="248"/>
    </row>
    <row r="3143" spans="2:9" x14ac:dyDescent="0.2">
      <c r="B3143" s="8"/>
      <c r="C3143" s="214" t="s">
        <v>64</v>
      </c>
      <c r="D3143" s="214"/>
      <c r="E3143" s="90">
        <v>0</v>
      </c>
      <c r="F3143" s="90">
        <v>1</v>
      </c>
      <c r="G3143" s="90">
        <v>0</v>
      </c>
      <c r="H3143" s="90">
        <v>0</v>
      </c>
      <c r="I3143" s="90">
        <v>1</v>
      </c>
    </row>
    <row r="3144" spans="2:9" x14ac:dyDescent="0.2">
      <c r="B3144" s="8"/>
      <c r="C3144" s="214" t="s">
        <v>65</v>
      </c>
      <c r="D3144" s="214"/>
      <c r="E3144" s="90">
        <v>86</v>
      </c>
      <c r="F3144" s="90">
        <v>31</v>
      </c>
      <c r="G3144" s="90">
        <v>27</v>
      </c>
      <c r="H3144" s="90">
        <v>17</v>
      </c>
      <c r="I3144" s="90">
        <v>161</v>
      </c>
    </row>
    <row r="3145" spans="2:9" x14ac:dyDescent="0.2">
      <c r="B3145" s="8"/>
      <c r="C3145" s="214" t="s">
        <v>66</v>
      </c>
      <c r="D3145" s="214"/>
      <c r="E3145" s="90">
        <v>0</v>
      </c>
      <c r="F3145" s="90">
        <v>0</v>
      </c>
      <c r="G3145" s="90">
        <v>0</v>
      </c>
      <c r="H3145" s="90">
        <v>0</v>
      </c>
      <c r="I3145" s="90">
        <v>0</v>
      </c>
    </row>
    <row r="3146" spans="2:9" x14ac:dyDescent="0.2">
      <c r="B3146" s="8"/>
      <c r="C3146" s="214" t="s">
        <v>67</v>
      </c>
      <c r="D3146" s="214"/>
      <c r="E3146" s="90">
        <v>0</v>
      </c>
      <c r="F3146" s="90">
        <v>0</v>
      </c>
      <c r="G3146" s="90">
        <v>0</v>
      </c>
      <c r="H3146" s="90">
        <v>0</v>
      </c>
      <c r="I3146" s="90">
        <v>0</v>
      </c>
    </row>
    <row r="3147" spans="2:9" x14ac:dyDescent="0.2">
      <c r="B3147" s="8"/>
      <c r="C3147" s="214" t="s">
        <v>68</v>
      </c>
      <c r="D3147" s="214"/>
      <c r="E3147" s="90">
        <v>0</v>
      </c>
      <c r="F3147" s="90">
        <v>0</v>
      </c>
      <c r="G3147" s="90">
        <v>0</v>
      </c>
      <c r="H3147" s="90">
        <v>0</v>
      </c>
      <c r="I3147" s="90">
        <v>0</v>
      </c>
    </row>
    <row r="3148" spans="2:9" x14ac:dyDescent="0.2">
      <c r="B3148" s="8"/>
      <c r="C3148" s="214" t="s">
        <v>69</v>
      </c>
      <c r="D3148" s="214"/>
      <c r="E3148" s="90">
        <v>0</v>
      </c>
      <c r="F3148" s="90">
        <v>0</v>
      </c>
      <c r="G3148" s="90">
        <v>0</v>
      </c>
      <c r="H3148" s="90">
        <v>0</v>
      </c>
      <c r="I3148" s="90">
        <v>0</v>
      </c>
    </row>
    <row r="3149" spans="2:9" x14ac:dyDescent="0.2">
      <c r="B3149" s="8"/>
      <c r="C3149" s="214" t="s">
        <v>23</v>
      </c>
      <c r="D3149" s="214"/>
      <c r="E3149" s="90">
        <v>0</v>
      </c>
      <c r="F3149" s="90">
        <v>2</v>
      </c>
      <c r="G3149" s="90">
        <v>3</v>
      </c>
      <c r="H3149" s="90">
        <v>2</v>
      </c>
      <c r="I3149" s="90">
        <v>7</v>
      </c>
    </row>
    <row r="3150" spans="2:9" x14ac:dyDescent="0.2">
      <c r="B3150" s="91"/>
      <c r="C3150" s="224" t="s">
        <v>70</v>
      </c>
      <c r="D3150" s="224"/>
      <c r="E3150" s="90">
        <v>0</v>
      </c>
      <c r="F3150" s="90">
        <v>0</v>
      </c>
      <c r="G3150" s="90">
        <v>0</v>
      </c>
      <c r="H3150" s="90">
        <v>0</v>
      </c>
      <c r="I3150" s="90">
        <v>0</v>
      </c>
    </row>
    <row r="3151" spans="2:9" x14ac:dyDescent="0.2">
      <c r="B3151" s="8"/>
      <c r="C3151" s="214" t="s">
        <v>41</v>
      </c>
      <c r="D3151" s="214"/>
      <c r="E3151" s="90">
        <v>0</v>
      </c>
      <c r="F3151" s="90">
        <v>0</v>
      </c>
      <c r="G3151" s="90">
        <v>0</v>
      </c>
      <c r="H3151" s="90">
        <v>0</v>
      </c>
      <c r="I3151" s="90">
        <v>0</v>
      </c>
    </row>
    <row r="3152" spans="2:9" x14ac:dyDescent="0.2">
      <c r="B3152" s="243" t="s">
        <v>525</v>
      </c>
      <c r="C3152" s="244"/>
      <c r="D3152" s="244"/>
      <c r="E3152" s="244"/>
      <c r="F3152" s="244"/>
      <c r="G3152" s="244"/>
      <c r="H3152" s="244"/>
      <c r="I3152" s="245"/>
    </row>
    <row r="3153" spans="2:9" x14ac:dyDescent="0.2">
      <c r="B3153" s="8"/>
      <c r="C3153" s="242" t="s">
        <v>71</v>
      </c>
      <c r="D3153" s="242"/>
      <c r="E3153" s="90">
        <v>1</v>
      </c>
      <c r="F3153" s="90">
        <v>0</v>
      </c>
      <c r="G3153" s="90">
        <v>0</v>
      </c>
      <c r="H3153" s="90">
        <v>1</v>
      </c>
      <c r="I3153" s="90">
        <v>2</v>
      </c>
    </row>
    <row r="3154" spans="2:9" x14ac:dyDescent="0.2">
      <c r="B3154" s="8"/>
      <c r="C3154" s="214" t="s">
        <v>72</v>
      </c>
      <c r="D3154" s="214"/>
      <c r="E3154" s="90">
        <v>0</v>
      </c>
      <c r="F3154" s="90">
        <v>0</v>
      </c>
      <c r="G3154" s="90">
        <v>0</v>
      </c>
      <c r="H3154" s="90">
        <v>0</v>
      </c>
      <c r="I3154" s="90">
        <v>0</v>
      </c>
    </row>
    <row r="3155" spans="2:9" x14ac:dyDescent="0.2">
      <c r="B3155" s="8"/>
      <c r="C3155" s="214" t="s">
        <v>73</v>
      </c>
      <c r="D3155" s="214"/>
      <c r="E3155" s="90">
        <v>0</v>
      </c>
      <c r="F3155" s="90">
        <v>0</v>
      </c>
      <c r="G3155" s="90">
        <v>0</v>
      </c>
      <c r="H3155" s="90">
        <v>0</v>
      </c>
      <c r="I3155" s="90">
        <v>0</v>
      </c>
    </row>
    <row r="3156" spans="2:9" x14ac:dyDescent="0.2">
      <c r="B3156" s="8"/>
      <c r="C3156" s="214" t="s">
        <v>74</v>
      </c>
      <c r="D3156" s="214"/>
      <c r="E3156" s="90">
        <v>0</v>
      </c>
      <c r="F3156" s="90">
        <v>0</v>
      </c>
      <c r="G3156" s="90">
        <v>0</v>
      </c>
      <c r="H3156" s="90">
        <v>0</v>
      </c>
      <c r="I3156" s="90">
        <v>0</v>
      </c>
    </row>
    <row r="3157" spans="2:9" x14ac:dyDescent="0.2">
      <c r="B3157" s="8"/>
      <c r="C3157" s="214" t="s">
        <v>75</v>
      </c>
      <c r="D3157" s="214"/>
      <c r="E3157" s="90">
        <v>0</v>
      </c>
      <c r="F3157" s="90">
        <v>2</v>
      </c>
      <c r="G3157" s="90">
        <v>0</v>
      </c>
      <c r="H3157" s="90">
        <v>1</v>
      </c>
      <c r="I3157" s="90">
        <v>3</v>
      </c>
    </row>
    <row r="3158" spans="2:9" x14ac:dyDescent="0.2">
      <c r="B3158" s="8"/>
      <c r="C3158" s="214" t="s">
        <v>76</v>
      </c>
      <c r="D3158" s="214"/>
      <c r="E3158" s="90">
        <v>1</v>
      </c>
      <c r="F3158" s="90">
        <v>1</v>
      </c>
      <c r="G3158" s="90">
        <v>0</v>
      </c>
      <c r="H3158" s="90">
        <v>0</v>
      </c>
      <c r="I3158" s="90">
        <v>2</v>
      </c>
    </row>
    <row r="3159" spans="2:9" x14ac:dyDescent="0.2">
      <c r="B3159" s="8"/>
      <c r="C3159" s="214" t="s">
        <v>77</v>
      </c>
      <c r="D3159" s="214"/>
      <c r="E3159" s="90">
        <v>0</v>
      </c>
      <c r="F3159" s="90">
        <v>1</v>
      </c>
      <c r="G3159" s="90">
        <v>1</v>
      </c>
      <c r="H3159" s="90">
        <v>0</v>
      </c>
      <c r="I3159" s="90">
        <v>2</v>
      </c>
    </row>
    <row r="3160" spans="2:9" x14ac:dyDescent="0.2">
      <c r="B3160" s="8"/>
      <c r="C3160" s="214" t="s">
        <v>78</v>
      </c>
      <c r="D3160" s="214"/>
      <c r="E3160" s="90">
        <v>0</v>
      </c>
      <c r="F3160" s="90">
        <v>0</v>
      </c>
      <c r="G3160" s="90">
        <v>0</v>
      </c>
      <c r="H3160" s="90">
        <v>0</v>
      </c>
      <c r="I3160" s="90">
        <v>0</v>
      </c>
    </row>
    <row r="3161" spans="2:9" x14ac:dyDescent="0.2">
      <c r="B3161" s="8"/>
      <c r="C3161" s="242" t="s">
        <v>79</v>
      </c>
      <c r="D3161" s="242"/>
      <c r="E3161" s="90">
        <v>85</v>
      </c>
      <c r="F3161" s="90">
        <v>30</v>
      </c>
      <c r="G3161" s="90">
        <v>29</v>
      </c>
      <c r="H3161" s="90">
        <v>17</v>
      </c>
      <c r="I3161" s="90">
        <v>161</v>
      </c>
    </row>
    <row r="3162" spans="2:9" x14ac:dyDescent="0.2">
      <c r="B3162" s="8"/>
      <c r="C3162" s="214" t="s">
        <v>23</v>
      </c>
      <c r="D3162" s="214"/>
      <c r="E3162" s="90">
        <v>0</v>
      </c>
      <c r="F3162" s="90">
        <v>0</v>
      </c>
      <c r="G3162" s="90">
        <v>0</v>
      </c>
      <c r="H3162" s="90">
        <v>0</v>
      </c>
      <c r="I3162" s="90">
        <v>0</v>
      </c>
    </row>
    <row r="3163" spans="2:9" x14ac:dyDescent="0.2">
      <c r="B3163" s="8"/>
      <c r="C3163" s="214" t="s">
        <v>41</v>
      </c>
      <c r="D3163" s="214"/>
      <c r="E3163" s="90">
        <v>0</v>
      </c>
      <c r="F3163" s="90">
        <v>0</v>
      </c>
      <c r="G3163" s="90">
        <v>0</v>
      </c>
      <c r="H3163" s="90">
        <v>0</v>
      </c>
      <c r="I3163" s="90">
        <v>0</v>
      </c>
    </row>
    <row r="3164" spans="2:9" x14ac:dyDescent="0.2">
      <c r="B3164" s="232" t="s">
        <v>526</v>
      </c>
      <c r="C3164" s="232"/>
      <c r="D3164" s="232"/>
      <c r="E3164" s="232"/>
      <c r="F3164" s="232"/>
      <c r="G3164" s="232"/>
      <c r="H3164" s="232"/>
      <c r="I3164" s="232"/>
    </row>
    <row r="3165" spans="2:9" x14ac:dyDescent="0.2">
      <c r="B3165" s="8"/>
      <c r="C3165" s="214" t="s">
        <v>80</v>
      </c>
      <c r="D3165" s="214"/>
      <c r="E3165" s="90">
        <v>18</v>
      </c>
      <c r="F3165" s="90">
        <v>7</v>
      </c>
      <c r="G3165" s="90">
        <v>5</v>
      </c>
      <c r="H3165" s="90">
        <v>7</v>
      </c>
      <c r="I3165" s="90">
        <v>37</v>
      </c>
    </row>
    <row r="3166" spans="2:9" x14ac:dyDescent="0.2">
      <c r="B3166" s="8"/>
      <c r="C3166" s="214" t="s">
        <v>81</v>
      </c>
      <c r="D3166" s="214"/>
      <c r="E3166" s="90">
        <v>78</v>
      </c>
      <c r="F3166" s="90">
        <v>27</v>
      </c>
      <c r="G3166" s="90">
        <v>25</v>
      </c>
      <c r="H3166" s="90">
        <v>12</v>
      </c>
      <c r="I3166" s="90">
        <v>142</v>
      </c>
    </row>
    <row r="3167" spans="2:9" x14ac:dyDescent="0.2">
      <c r="B3167" s="8"/>
      <c r="C3167" s="214" t="s">
        <v>23</v>
      </c>
      <c r="D3167" s="214"/>
      <c r="E3167" s="90">
        <v>0</v>
      </c>
      <c r="F3167" s="90">
        <v>0</v>
      </c>
      <c r="G3167" s="90">
        <v>0</v>
      </c>
      <c r="H3167" s="90">
        <v>0</v>
      </c>
      <c r="I3167" s="90">
        <v>0</v>
      </c>
    </row>
    <row r="3168" spans="2:9" x14ac:dyDescent="0.2">
      <c r="B3168" s="96"/>
      <c r="C3168" s="214" t="s">
        <v>41</v>
      </c>
      <c r="D3168" s="214"/>
      <c r="E3168" s="90">
        <v>0</v>
      </c>
      <c r="F3168" s="90">
        <v>0</v>
      </c>
      <c r="G3168" s="90">
        <v>0</v>
      </c>
      <c r="H3168" s="90">
        <v>0</v>
      </c>
      <c r="I3168" s="90">
        <v>0</v>
      </c>
    </row>
    <row r="3169" spans="2:9" x14ac:dyDescent="0.2">
      <c r="B3169" s="239" t="s">
        <v>527</v>
      </c>
      <c r="C3169" s="240"/>
      <c r="D3169" s="240"/>
      <c r="E3169" s="240"/>
      <c r="F3169" s="240"/>
      <c r="G3169" s="240"/>
      <c r="H3169" s="240"/>
      <c r="I3169" s="241"/>
    </row>
    <row r="3170" spans="2:9" x14ac:dyDescent="0.2">
      <c r="B3170" s="8"/>
      <c r="C3170" s="214" t="s">
        <v>82</v>
      </c>
      <c r="D3170" s="214"/>
      <c r="E3170" s="90">
        <v>18</v>
      </c>
      <c r="F3170" s="90">
        <v>7</v>
      </c>
      <c r="G3170" s="90">
        <v>5</v>
      </c>
      <c r="H3170" s="90">
        <v>7</v>
      </c>
      <c r="I3170" s="90">
        <v>37</v>
      </c>
    </row>
    <row r="3171" spans="2:9" x14ac:dyDescent="0.2">
      <c r="B3171" s="8"/>
      <c r="C3171" s="214" t="s">
        <v>83</v>
      </c>
      <c r="D3171" s="214"/>
      <c r="E3171" s="90">
        <v>78</v>
      </c>
      <c r="F3171" s="90">
        <v>27</v>
      </c>
      <c r="G3171" s="90">
        <v>25</v>
      </c>
      <c r="H3171" s="90">
        <v>10</v>
      </c>
      <c r="I3171" s="90">
        <v>140</v>
      </c>
    </row>
    <row r="3172" spans="2:9" x14ac:dyDescent="0.2">
      <c r="B3172" s="8"/>
      <c r="C3172" s="214" t="s">
        <v>84</v>
      </c>
      <c r="D3172" s="214"/>
      <c r="E3172" s="90">
        <v>0</v>
      </c>
      <c r="F3172" s="90">
        <v>0</v>
      </c>
      <c r="G3172" s="90">
        <v>0</v>
      </c>
      <c r="H3172" s="90">
        <v>0</v>
      </c>
      <c r="I3172" s="90">
        <v>0</v>
      </c>
    </row>
    <row r="3173" spans="2:9" x14ac:dyDescent="0.2">
      <c r="B3173" s="8"/>
      <c r="C3173" s="214" t="s">
        <v>85</v>
      </c>
      <c r="D3173" s="214"/>
      <c r="E3173" s="90">
        <v>0</v>
      </c>
      <c r="F3173" s="90">
        <v>0</v>
      </c>
      <c r="G3173" s="90">
        <v>0</v>
      </c>
      <c r="H3173" s="90">
        <v>0</v>
      </c>
      <c r="I3173" s="90">
        <v>0</v>
      </c>
    </row>
    <row r="3174" spans="2:9" x14ac:dyDescent="0.2">
      <c r="B3174" s="8"/>
      <c r="C3174" s="214" t="s">
        <v>86</v>
      </c>
      <c r="D3174" s="214"/>
      <c r="E3174" s="90">
        <v>0</v>
      </c>
      <c r="F3174" s="90">
        <v>0</v>
      </c>
      <c r="G3174" s="90">
        <v>0</v>
      </c>
      <c r="H3174" s="90">
        <v>0</v>
      </c>
      <c r="I3174" s="90">
        <v>0</v>
      </c>
    </row>
    <row r="3175" spans="2:9" x14ac:dyDescent="0.2">
      <c r="B3175" s="8"/>
      <c r="C3175" s="214" t="s">
        <v>87</v>
      </c>
      <c r="D3175" s="214"/>
      <c r="E3175" s="90">
        <v>0</v>
      </c>
      <c r="F3175" s="90">
        <v>0</v>
      </c>
      <c r="G3175" s="90">
        <v>0</v>
      </c>
      <c r="H3175" s="90">
        <v>0</v>
      </c>
      <c r="I3175" s="90">
        <v>0</v>
      </c>
    </row>
    <row r="3176" spans="2:9" x14ac:dyDescent="0.2">
      <c r="B3176" s="91"/>
      <c r="C3176" s="224" t="s">
        <v>70</v>
      </c>
      <c r="D3176" s="224"/>
      <c r="E3176" s="90">
        <v>0</v>
      </c>
      <c r="F3176" s="90">
        <v>0</v>
      </c>
      <c r="G3176" s="90">
        <v>0</v>
      </c>
      <c r="H3176" s="90">
        <v>1</v>
      </c>
      <c r="I3176" s="90">
        <v>1</v>
      </c>
    </row>
    <row r="3177" spans="2:9" x14ac:dyDescent="0.2">
      <c r="B3177" s="8"/>
      <c r="C3177" s="214" t="s">
        <v>88</v>
      </c>
      <c r="D3177" s="214"/>
      <c r="E3177" s="90">
        <v>0</v>
      </c>
      <c r="F3177" s="90">
        <v>0</v>
      </c>
      <c r="G3177" s="90">
        <v>0</v>
      </c>
      <c r="H3177" s="90">
        <v>1</v>
      </c>
      <c r="I3177" s="90">
        <v>1</v>
      </c>
    </row>
    <row r="3178" spans="2:9" x14ac:dyDescent="0.2">
      <c r="B3178" s="8"/>
      <c r="C3178" s="214" t="s">
        <v>41</v>
      </c>
      <c r="D3178" s="214"/>
      <c r="E3178" s="90">
        <v>0</v>
      </c>
      <c r="F3178" s="90">
        <v>0</v>
      </c>
      <c r="G3178" s="90">
        <v>0</v>
      </c>
      <c r="H3178" s="90">
        <v>0</v>
      </c>
      <c r="I3178" s="90">
        <v>0</v>
      </c>
    </row>
    <row r="3179" spans="2:9" x14ac:dyDescent="0.2">
      <c r="B3179" s="232" t="s">
        <v>528</v>
      </c>
      <c r="C3179" s="232"/>
      <c r="D3179" s="232"/>
      <c r="E3179" s="232"/>
      <c r="F3179" s="232"/>
      <c r="G3179" s="232"/>
      <c r="H3179" s="232"/>
      <c r="I3179" s="232"/>
    </row>
    <row r="3180" spans="2:9" x14ac:dyDescent="0.2">
      <c r="B3180" s="8"/>
      <c r="C3180" s="214" t="s">
        <v>89</v>
      </c>
      <c r="D3180" s="214"/>
      <c r="E3180" s="90">
        <v>0</v>
      </c>
      <c r="F3180" s="90">
        <v>0</v>
      </c>
      <c r="G3180" s="90">
        <v>0</v>
      </c>
      <c r="H3180" s="90">
        <v>0</v>
      </c>
      <c r="I3180" s="90">
        <v>0</v>
      </c>
    </row>
    <row r="3181" spans="2:9" x14ac:dyDescent="0.2">
      <c r="B3181" s="8"/>
      <c r="C3181" s="214" t="s">
        <v>90</v>
      </c>
      <c r="D3181" s="214"/>
      <c r="E3181" s="90">
        <v>85</v>
      </c>
      <c r="F3181" s="90">
        <v>34</v>
      </c>
      <c r="G3181" s="90">
        <v>30</v>
      </c>
      <c r="H3181" s="90">
        <v>19</v>
      </c>
      <c r="I3181" s="90">
        <v>168</v>
      </c>
    </row>
    <row r="3182" spans="2:9" x14ac:dyDescent="0.2">
      <c r="B3182" s="8"/>
      <c r="C3182" s="214" t="s">
        <v>23</v>
      </c>
      <c r="D3182" s="214"/>
      <c r="E3182" s="90">
        <v>0</v>
      </c>
      <c r="F3182" s="90">
        <v>0</v>
      </c>
      <c r="G3182" s="90">
        <v>0</v>
      </c>
      <c r="H3182" s="90">
        <v>0</v>
      </c>
      <c r="I3182" s="90">
        <v>0</v>
      </c>
    </row>
    <row r="3183" spans="2:9" x14ac:dyDescent="0.2">
      <c r="B3183" s="91"/>
      <c r="C3183" s="224" t="s">
        <v>70</v>
      </c>
      <c r="D3183" s="224"/>
      <c r="E3183" s="90">
        <v>0</v>
      </c>
      <c r="F3183" s="90">
        <v>0</v>
      </c>
      <c r="G3183" s="90">
        <v>0</v>
      </c>
      <c r="H3183" s="90">
        <v>0</v>
      </c>
      <c r="I3183" s="90">
        <v>0</v>
      </c>
    </row>
    <row r="3184" spans="2:9" x14ac:dyDescent="0.2">
      <c r="B3184" s="8"/>
      <c r="C3184" s="214" t="s">
        <v>41</v>
      </c>
      <c r="D3184" s="214"/>
      <c r="E3184" s="90">
        <v>1</v>
      </c>
      <c r="F3184" s="90">
        <v>0</v>
      </c>
      <c r="G3184" s="90">
        <v>0</v>
      </c>
      <c r="H3184" s="90">
        <v>0</v>
      </c>
      <c r="I3184" s="90">
        <v>1</v>
      </c>
    </row>
    <row r="3185" spans="2:9" x14ac:dyDescent="0.2">
      <c r="B3185" s="237" t="s">
        <v>91</v>
      </c>
      <c r="C3185" s="238"/>
      <c r="D3185" s="238"/>
      <c r="E3185" s="238"/>
      <c r="F3185" s="238"/>
      <c r="G3185" s="238"/>
      <c r="H3185" s="238"/>
      <c r="I3185" s="238"/>
    </row>
    <row r="3186" spans="2:9" x14ac:dyDescent="0.2">
      <c r="B3186" s="232" t="s">
        <v>529</v>
      </c>
      <c r="C3186" s="232"/>
      <c r="D3186" s="232"/>
      <c r="E3186" s="232"/>
      <c r="F3186" s="232"/>
      <c r="G3186" s="232"/>
      <c r="H3186" s="232"/>
      <c r="I3186" s="232"/>
    </row>
    <row r="3187" spans="2:9" x14ac:dyDescent="0.2">
      <c r="B3187" s="97"/>
      <c r="C3187" s="233" t="s">
        <v>92</v>
      </c>
      <c r="D3187" s="234"/>
      <c r="E3187" s="17"/>
      <c r="F3187" s="17">
        <v>0</v>
      </c>
      <c r="G3187" s="17">
        <v>0</v>
      </c>
      <c r="H3187" s="17">
        <v>0</v>
      </c>
      <c r="I3187" s="17">
        <v>0</v>
      </c>
    </row>
    <row r="3188" spans="2:9" x14ac:dyDescent="0.2">
      <c r="B3188" s="97"/>
      <c r="C3188" s="233" t="s">
        <v>93</v>
      </c>
      <c r="D3188" s="235"/>
      <c r="E3188" s="17">
        <v>2</v>
      </c>
      <c r="F3188" s="17">
        <v>0</v>
      </c>
      <c r="G3188" s="17">
        <v>1</v>
      </c>
      <c r="H3188" s="17">
        <v>0</v>
      </c>
      <c r="I3188" s="17">
        <v>3</v>
      </c>
    </row>
    <row r="3189" spans="2:9" x14ac:dyDescent="0.2">
      <c r="B3189" s="91"/>
      <c r="C3189" s="224" t="s">
        <v>94</v>
      </c>
      <c r="D3189" s="224"/>
      <c r="E3189" s="90">
        <v>11</v>
      </c>
      <c r="F3189" s="90">
        <v>6</v>
      </c>
      <c r="G3189" s="90">
        <v>4</v>
      </c>
      <c r="H3189" s="90">
        <v>4</v>
      </c>
      <c r="I3189" s="90">
        <v>25</v>
      </c>
    </row>
    <row r="3190" spans="2:9" x14ac:dyDescent="0.2">
      <c r="B3190" s="91"/>
      <c r="C3190" s="224" t="s">
        <v>95</v>
      </c>
      <c r="D3190" s="224"/>
      <c r="E3190" s="90"/>
      <c r="F3190" s="90">
        <v>0</v>
      </c>
      <c r="G3190" s="90">
        <v>0</v>
      </c>
      <c r="H3190" s="90">
        <v>0</v>
      </c>
      <c r="I3190" s="90">
        <v>0</v>
      </c>
    </row>
    <row r="3191" spans="2:9" x14ac:dyDescent="0.2">
      <c r="B3191" s="91"/>
      <c r="C3191" s="224" t="s">
        <v>96</v>
      </c>
      <c r="D3191" s="224"/>
      <c r="E3191" s="90">
        <v>3</v>
      </c>
      <c r="F3191" s="90">
        <v>0</v>
      </c>
      <c r="G3191" s="90">
        <v>1</v>
      </c>
      <c r="H3191" s="90">
        <v>0</v>
      </c>
      <c r="I3191" s="90">
        <v>4</v>
      </c>
    </row>
    <row r="3192" spans="2:9" x14ac:dyDescent="0.2">
      <c r="B3192" s="91"/>
      <c r="C3192" s="224" t="s">
        <v>97</v>
      </c>
      <c r="D3192" s="224"/>
      <c r="E3192" s="90"/>
      <c r="F3192" s="90">
        <v>0</v>
      </c>
      <c r="G3192" s="90">
        <v>0</v>
      </c>
      <c r="H3192" s="90">
        <v>0</v>
      </c>
      <c r="I3192" s="90">
        <v>0</v>
      </c>
    </row>
    <row r="3193" spans="2:9" x14ac:dyDescent="0.2">
      <c r="B3193" s="91"/>
      <c r="C3193" s="224" t="s">
        <v>98</v>
      </c>
      <c r="D3193" s="224"/>
      <c r="E3193" s="90"/>
      <c r="F3193" s="90">
        <v>4</v>
      </c>
      <c r="G3193" s="90">
        <v>1</v>
      </c>
      <c r="H3193" s="90">
        <v>0</v>
      </c>
      <c r="I3193" s="90">
        <v>5</v>
      </c>
    </row>
    <row r="3194" spans="2:9" x14ac:dyDescent="0.2">
      <c r="B3194" s="91"/>
      <c r="C3194" s="224" t="s">
        <v>99</v>
      </c>
      <c r="D3194" s="224"/>
      <c r="E3194" s="90"/>
      <c r="F3194" s="90">
        <v>0</v>
      </c>
      <c r="G3194" s="90">
        <v>0</v>
      </c>
      <c r="H3194" s="90">
        <v>0</v>
      </c>
      <c r="I3194" s="90">
        <v>0</v>
      </c>
    </row>
    <row r="3195" spans="2:9" x14ac:dyDescent="0.2">
      <c r="B3195" s="91"/>
      <c r="C3195" s="224" t="s">
        <v>100</v>
      </c>
      <c r="D3195" s="224"/>
      <c r="E3195" s="90"/>
      <c r="F3195" s="90">
        <v>0</v>
      </c>
      <c r="G3195" s="90">
        <v>0</v>
      </c>
      <c r="H3195" s="90">
        <v>0</v>
      </c>
      <c r="I3195" s="90">
        <v>0</v>
      </c>
    </row>
    <row r="3196" spans="2:9" x14ac:dyDescent="0.2">
      <c r="B3196" s="91"/>
      <c r="C3196" s="224" t="s">
        <v>101</v>
      </c>
      <c r="D3196" s="224"/>
      <c r="E3196" s="90">
        <v>35</v>
      </c>
      <c r="F3196" s="90">
        <v>8</v>
      </c>
      <c r="G3196" s="90">
        <v>7</v>
      </c>
      <c r="H3196" s="90">
        <v>3</v>
      </c>
      <c r="I3196" s="90">
        <v>53</v>
      </c>
    </row>
    <row r="3197" spans="2:9" x14ac:dyDescent="0.2">
      <c r="B3197" s="91"/>
      <c r="C3197" s="224" t="s">
        <v>102</v>
      </c>
      <c r="D3197" s="224"/>
      <c r="E3197" s="90">
        <v>1</v>
      </c>
      <c r="F3197" s="90">
        <v>0</v>
      </c>
      <c r="G3197" s="90">
        <v>0</v>
      </c>
      <c r="H3197" s="90">
        <v>1</v>
      </c>
      <c r="I3197" s="90">
        <v>2</v>
      </c>
    </row>
    <row r="3198" spans="2:9" x14ac:dyDescent="0.2">
      <c r="B3198" s="91"/>
      <c r="C3198" s="224" t="s">
        <v>103</v>
      </c>
      <c r="D3198" s="224"/>
      <c r="E3198" s="90">
        <v>26</v>
      </c>
      <c r="F3198" s="90">
        <v>22</v>
      </c>
      <c r="G3198" s="90">
        <v>15</v>
      </c>
      <c r="H3198" s="90">
        <v>9</v>
      </c>
      <c r="I3198" s="90">
        <v>72</v>
      </c>
    </row>
    <row r="3199" spans="2:9" x14ac:dyDescent="0.2">
      <c r="B3199" s="91"/>
      <c r="C3199" s="224" t="s">
        <v>104</v>
      </c>
      <c r="D3199" s="224"/>
      <c r="E3199" s="90">
        <v>2</v>
      </c>
      <c r="F3199" s="90">
        <v>0</v>
      </c>
      <c r="G3199" s="90">
        <v>0</v>
      </c>
      <c r="H3199" s="90">
        <v>1</v>
      </c>
      <c r="I3199" s="90">
        <v>3</v>
      </c>
    </row>
    <row r="3200" spans="2:9" x14ac:dyDescent="0.2">
      <c r="B3200" s="91"/>
      <c r="C3200" s="224" t="s">
        <v>105</v>
      </c>
      <c r="D3200" s="224"/>
      <c r="E3200" s="90"/>
      <c r="F3200" s="90">
        <v>0</v>
      </c>
      <c r="G3200" s="90">
        <v>0</v>
      </c>
      <c r="H3200" s="90">
        <v>1</v>
      </c>
      <c r="I3200" s="90">
        <v>1</v>
      </c>
    </row>
    <row r="3201" spans="2:9" x14ac:dyDescent="0.2">
      <c r="B3201" s="91"/>
      <c r="C3201" s="225" t="s">
        <v>530</v>
      </c>
      <c r="D3201" s="225"/>
      <c r="E3201" s="90">
        <v>3</v>
      </c>
      <c r="F3201" s="90">
        <v>0</v>
      </c>
      <c r="G3201" s="90">
        <v>0</v>
      </c>
      <c r="H3201" s="90">
        <v>0</v>
      </c>
      <c r="I3201" s="90">
        <v>3</v>
      </c>
    </row>
    <row r="3202" spans="2:9" x14ac:dyDescent="0.2">
      <c r="B3202" s="91"/>
      <c r="C3202" s="225" t="s">
        <v>106</v>
      </c>
      <c r="D3202" s="225"/>
      <c r="E3202" s="90">
        <v>2</v>
      </c>
      <c r="F3202" s="90">
        <v>0</v>
      </c>
      <c r="G3202" s="90">
        <v>1</v>
      </c>
      <c r="H3202" s="90">
        <v>0</v>
      </c>
      <c r="I3202" s="90">
        <v>3</v>
      </c>
    </row>
    <row r="3203" spans="2:9" x14ac:dyDescent="0.2">
      <c r="B3203" s="91"/>
      <c r="C3203" s="225" t="s">
        <v>23</v>
      </c>
      <c r="D3203" s="225"/>
      <c r="E3203" s="90"/>
      <c r="F3203" s="90">
        <v>0</v>
      </c>
      <c r="G3203" s="90">
        <v>0</v>
      </c>
      <c r="H3203" s="90">
        <v>0</v>
      </c>
      <c r="I3203" s="90">
        <v>0</v>
      </c>
    </row>
    <row r="3204" spans="2:9" x14ac:dyDescent="0.2">
      <c r="B3204" s="8"/>
      <c r="C3204" s="226" t="s">
        <v>41</v>
      </c>
      <c r="D3204" s="226"/>
      <c r="E3204" s="90"/>
      <c r="F3204" s="90">
        <v>0</v>
      </c>
      <c r="G3204" s="90">
        <v>0</v>
      </c>
      <c r="H3204" s="90">
        <v>0</v>
      </c>
      <c r="I3204" s="90">
        <v>0</v>
      </c>
    </row>
    <row r="3205" spans="2:9" x14ac:dyDescent="0.2">
      <c r="B3205" s="227" t="s">
        <v>531</v>
      </c>
      <c r="C3205" s="228"/>
      <c r="D3205" s="228"/>
      <c r="E3205" s="228"/>
      <c r="F3205" s="228"/>
      <c r="G3205" s="228"/>
      <c r="H3205" s="228"/>
      <c r="I3205" s="228"/>
    </row>
    <row r="3206" spans="2:9" x14ac:dyDescent="0.2">
      <c r="B3206" s="184" t="s">
        <v>107</v>
      </c>
      <c r="C3206" s="185"/>
      <c r="D3206" s="185"/>
      <c r="E3206" s="185"/>
      <c r="F3206" s="185"/>
      <c r="G3206" s="185"/>
      <c r="H3206" s="185"/>
      <c r="I3206" s="185"/>
    </row>
    <row r="3207" spans="2:9" x14ac:dyDescent="0.2">
      <c r="B3207" s="232" t="s">
        <v>533</v>
      </c>
      <c r="C3207" s="232"/>
      <c r="D3207" s="232"/>
      <c r="E3207" s="232"/>
      <c r="F3207" s="232"/>
      <c r="G3207" s="232"/>
      <c r="H3207" s="232"/>
      <c r="I3207" s="232"/>
    </row>
    <row r="3208" spans="2:9" x14ac:dyDescent="0.2">
      <c r="B3208" s="97"/>
      <c r="C3208" s="315" t="s">
        <v>108</v>
      </c>
      <c r="D3208" s="316"/>
      <c r="E3208" s="17">
        <v>86</v>
      </c>
      <c r="F3208" s="17">
        <v>34</v>
      </c>
      <c r="G3208" s="17">
        <v>30</v>
      </c>
      <c r="H3208" s="17">
        <v>18</v>
      </c>
      <c r="I3208" s="17">
        <v>168</v>
      </c>
    </row>
    <row r="3209" spans="2:9" x14ac:dyDescent="0.2">
      <c r="B3209" s="97"/>
      <c r="C3209" s="233" t="s">
        <v>109</v>
      </c>
      <c r="D3209" s="234"/>
      <c r="E3209" s="17"/>
      <c r="F3209" s="17">
        <v>0</v>
      </c>
      <c r="G3209" s="17"/>
      <c r="H3209" s="17">
        <v>1</v>
      </c>
      <c r="I3209" s="17">
        <v>1</v>
      </c>
    </row>
    <row r="3210" spans="2:9" x14ac:dyDescent="0.2">
      <c r="B3210" s="97"/>
      <c r="C3210" s="233" t="s">
        <v>110</v>
      </c>
      <c r="D3210" s="235"/>
      <c r="E3210" s="17"/>
      <c r="F3210" s="17">
        <v>0</v>
      </c>
      <c r="G3210" s="17"/>
      <c r="H3210" s="17">
        <v>0</v>
      </c>
      <c r="I3210" s="17">
        <v>0</v>
      </c>
    </row>
    <row r="3211" spans="2:9" x14ac:dyDescent="0.2">
      <c r="B3211" s="3"/>
      <c r="C3211" s="233" t="s">
        <v>111</v>
      </c>
      <c r="D3211" s="235"/>
      <c r="E3211" s="17"/>
      <c r="F3211" s="17">
        <v>0</v>
      </c>
      <c r="G3211" s="17"/>
      <c r="H3211" s="17">
        <v>0</v>
      </c>
      <c r="I3211" s="17">
        <v>0</v>
      </c>
    </row>
    <row r="3212" spans="2:9" x14ac:dyDescent="0.2">
      <c r="B3212" s="184" t="s">
        <v>112</v>
      </c>
      <c r="C3212" s="185"/>
      <c r="D3212" s="185"/>
      <c r="E3212" s="185"/>
      <c r="F3212" s="185"/>
      <c r="G3212" s="185"/>
      <c r="H3212" s="185"/>
      <c r="I3212" s="185"/>
    </row>
    <row r="3213" spans="2:9" x14ac:dyDescent="0.2">
      <c r="B3213" s="229" t="s">
        <v>113</v>
      </c>
      <c r="C3213" s="229"/>
      <c r="D3213" s="229"/>
      <c r="E3213" s="229"/>
      <c r="F3213" s="229"/>
      <c r="G3213" s="229"/>
      <c r="H3213" s="229"/>
      <c r="I3213" s="229"/>
    </row>
    <row r="3214" spans="2:9" x14ac:dyDescent="0.2">
      <c r="B3214" s="8"/>
      <c r="C3214" s="236" t="s">
        <v>114</v>
      </c>
      <c r="D3214" s="236"/>
      <c r="E3214" s="90">
        <v>26</v>
      </c>
      <c r="F3214" s="90">
        <v>57</v>
      </c>
      <c r="G3214" s="90">
        <v>32</v>
      </c>
      <c r="H3214" s="90">
        <v>31</v>
      </c>
      <c r="I3214" s="90">
        <v>146</v>
      </c>
    </row>
    <row r="3215" spans="2:9" x14ac:dyDescent="0.2">
      <c r="B3215" s="229" t="s">
        <v>116</v>
      </c>
      <c r="C3215" s="229"/>
      <c r="D3215" s="229"/>
      <c r="E3215" s="229"/>
      <c r="F3215" s="229"/>
      <c r="G3215" s="229"/>
      <c r="H3215" s="229"/>
      <c r="I3215" s="229"/>
    </row>
    <row r="3216" spans="2:9" x14ac:dyDescent="0.2">
      <c r="B3216" s="8"/>
      <c r="C3216" s="230" t="s">
        <v>117</v>
      </c>
      <c r="D3216" s="231"/>
      <c r="E3216" s="90">
        <v>135</v>
      </c>
      <c r="F3216" s="90">
        <v>627</v>
      </c>
      <c r="G3216" s="90">
        <v>863</v>
      </c>
      <c r="H3216" s="158">
        <v>2109</v>
      </c>
      <c r="I3216" s="158">
        <v>3734</v>
      </c>
    </row>
    <row r="3217" spans="2:9" x14ac:dyDescent="0.2">
      <c r="B3217" s="229" t="s">
        <v>118</v>
      </c>
      <c r="C3217" s="229"/>
      <c r="D3217" s="229"/>
      <c r="E3217" s="229"/>
      <c r="F3217" s="229"/>
      <c r="G3217" s="229"/>
      <c r="H3217" s="229"/>
      <c r="I3217" s="229"/>
    </row>
    <row r="3218" spans="2:9" x14ac:dyDescent="0.2">
      <c r="B3218" s="8"/>
      <c r="C3218" s="219" t="s">
        <v>119</v>
      </c>
      <c r="D3218" s="219"/>
      <c r="E3218" s="90">
        <v>1</v>
      </c>
      <c r="F3218" s="90">
        <v>1</v>
      </c>
      <c r="G3218" s="90">
        <v>0</v>
      </c>
      <c r="H3218" s="90">
        <v>0</v>
      </c>
      <c r="I3218" s="90">
        <v>2</v>
      </c>
    </row>
    <row r="3219" spans="2:9" x14ac:dyDescent="0.2">
      <c r="B3219" s="8"/>
      <c r="C3219" s="219" t="s">
        <v>120</v>
      </c>
      <c r="D3219" s="219"/>
      <c r="E3219" s="90"/>
      <c r="F3219" s="90"/>
      <c r="G3219" s="90">
        <v>7</v>
      </c>
      <c r="H3219" s="90"/>
      <c r="I3219" s="90">
        <v>7</v>
      </c>
    </row>
    <row r="3220" spans="2:9" x14ac:dyDescent="0.2">
      <c r="B3220" s="8"/>
      <c r="C3220" s="219" t="s">
        <v>121</v>
      </c>
      <c r="D3220" s="219"/>
      <c r="E3220" s="90">
        <v>6</v>
      </c>
      <c r="F3220" s="90">
        <v>3</v>
      </c>
      <c r="G3220" s="90">
        <v>4</v>
      </c>
      <c r="H3220" s="90">
        <v>6</v>
      </c>
      <c r="I3220" s="90">
        <v>19</v>
      </c>
    </row>
    <row r="3221" spans="2:9" x14ac:dyDescent="0.2">
      <c r="B3221" s="8"/>
      <c r="C3221" s="219" t="s">
        <v>122</v>
      </c>
      <c r="D3221" s="219"/>
      <c r="E3221" s="90"/>
      <c r="F3221" s="90"/>
      <c r="G3221" s="90"/>
      <c r="H3221" s="90"/>
      <c r="I3221" s="90"/>
    </row>
    <row r="3222" spans="2:9" x14ac:dyDescent="0.2">
      <c r="B3222" s="8"/>
      <c r="C3222" s="219" t="s">
        <v>123</v>
      </c>
      <c r="D3222" s="219"/>
      <c r="E3222" s="90"/>
      <c r="F3222" s="90">
        <v>2</v>
      </c>
      <c r="G3222" s="90">
        <v>1</v>
      </c>
      <c r="H3222" s="90">
        <v>2</v>
      </c>
      <c r="I3222" s="90">
        <v>5</v>
      </c>
    </row>
    <row r="3223" spans="2:9" x14ac:dyDescent="0.2">
      <c r="B3223" s="8"/>
      <c r="C3223" s="219" t="s">
        <v>124</v>
      </c>
      <c r="D3223" s="219"/>
      <c r="E3223" s="90">
        <v>1</v>
      </c>
      <c r="F3223" s="90">
        <v>1</v>
      </c>
      <c r="G3223" s="90"/>
      <c r="H3223" s="90"/>
      <c r="I3223" s="90">
        <v>2</v>
      </c>
    </row>
    <row r="3224" spans="2:9" x14ac:dyDescent="0.2">
      <c r="B3224" s="8"/>
      <c r="C3224" s="219" t="s">
        <v>125</v>
      </c>
      <c r="D3224" s="219"/>
      <c r="E3224" s="90"/>
      <c r="F3224" s="90"/>
      <c r="G3224" s="90">
        <v>1</v>
      </c>
      <c r="H3224" s="90">
        <v>1</v>
      </c>
      <c r="I3224" s="90">
        <v>2</v>
      </c>
    </row>
    <row r="3225" spans="2:9" x14ac:dyDescent="0.2">
      <c r="B3225" s="8"/>
      <c r="C3225" s="219" t="s">
        <v>126</v>
      </c>
      <c r="D3225" s="219"/>
      <c r="E3225" s="90"/>
      <c r="F3225" s="90"/>
      <c r="G3225" s="90"/>
      <c r="H3225" s="90"/>
      <c r="I3225" s="90"/>
    </row>
    <row r="3226" spans="2:9" x14ac:dyDescent="0.2">
      <c r="B3226" s="8"/>
      <c r="C3226" s="219" t="s">
        <v>54</v>
      </c>
      <c r="D3226" s="219"/>
      <c r="E3226" s="90">
        <v>2</v>
      </c>
      <c r="F3226" s="90">
        <v>10</v>
      </c>
      <c r="G3226" s="90">
        <v>8</v>
      </c>
      <c r="H3226" s="90">
        <v>6</v>
      </c>
      <c r="I3226" s="90">
        <v>26</v>
      </c>
    </row>
    <row r="3227" spans="2:9" x14ac:dyDescent="0.2">
      <c r="B3227" s="8"/>
      <c r="C3227" s="219" t="s">
        <v>127</v>
      </c>
      <c r="D3227" s="219"/>
      <c r="E3227" s="90"/>
      <c r="F3227" s="90">
        <v>4</v>
      </c>
      <c r="G3227" s="90"/>
      <c r="H3227" s="90"/>
      <c r="I3227" s="90">
        <v>4</v>
      </c>
    </row>
    <row r="3228" spans="2:9" x14ac:dyDescent="0.2">
      <c r="B3228" s="8"/>
      <c r="C3228" s="219" t="s">
        <v>128</v>
      </c>
      <c r="D3228" s="219"/>
      <c r="E3228" s="90"/>
      <c r="F3228" s="90"/>
      <c r="G3228" s="90"/>
      <c r="H3228" s="90"/>
      <c r="I3228" s="90"/>
    </row>
    <row r="3229" spans="2:9" x14ac:dyDescent="0.2">
      <c r="B3229" s="8"/>
      <c r="C3229" s="219" t="s">
        <v>129</v>
      </c>
      <c r="D3229" s="219"/>
      <c r="E3229" s="90"/>
      <c r="F3229" s="90"/>
      <c r="G3229" s="90"/>
      <c r="H3229" s="90">
        <v>3</v>
      </c>
      <c r="I3229" s="90">
        <v>3</v>
      </c>
    </row>
    <row r="3230" spans="2:9" x14ac:dyDescent="0.2">
      <c r="B3230" s="8"/>
      <c r="C3230" s="219" t="s">
        <v>130</v>
      </c>
      <c r="D3230" s="219"/>
      <c r="E3230" s="90"/>
      <c r="F3230" s="90"/>
      <c r="G3230" s="90"/>
      <c r="H3230" s="90" t="s">
        <v>418</v>
      </c>
      <c r="I3230" s="90"/>
    </row>
    <row r="3231" spans="2:9" x14ac:dyDescent="0.2">
      <c r="B3231" s="8"/>
      <c r="C3231" s="219" t="s">
        <v>131</v>
      </c>
      <c r="D3231" s="219"/>
      <c r="E3231" s="90">
        <v>4</v>
      </c>
      <c r="F3231" s="90">
        <v>12</v>
      </c>
      <c r="G3231" s="90">
        <v>11</v>
      </c>
      <c r="H3231" s="90"/>
      <c r="I3231" s="90">
        <v>27</v>
      </c>
    </row>
    <row r="3232" spans="2:9" x14ac:dyDescent="0.2">
      <c r="B3232" s="8"/>
      <c r="C3232" s="219" t="s">
        <v>132</v>
      </c>
      <c r="D3232" s="219"/>
      <c r="E3232" s="90"/>
      <c r="F3232" s="90"/>
      <c r="G3232" s="90"/>
      <c r="H3232" s="90"/>
      <c r="I3232" s="90"/>
    </row>
    <row r="3233" spans="2:9" x14ac:dyDescent="0.2">
      <c r="B3233" s="8"/>
      <c r="C3233" s="219" t="s">
        <v>133</v>
      </c>
      <c r="D3233" s="219"/>
      <c r="E3233" s="90"/>
      <c r="F3233" s="90"/>
      <c r="G3233" s="95"/>
      <c r="H3233" s="90">
        <v>1</v>
      </c>
      <c r="I3233" s="90">
        <v>1</v>
      </c>
    </row>
    <row r="3234" spans="2:9" x14ac:dyDescent="0.2">
      <c r="B3234" s="8"/>
      <c r="C3234" s="219" t="s">
        <v>134</v>
      </c>
      <c r="D3234" s="219"/>
      <c r="E3234" s="90"/>
      <c r="F3234" s="90"/>
      <c r="G3234" s="95"/>
      <c r="H3234" s="90"/>
      <c r="I3234" s="90"/>
    </row>
    <row r="3235" spans="2:9" x14ac:dyDescent="0.2">
      <c r="B3235" s="8"/>
      <c r="C3235" s="219" t="s">
        <v>135</v>
      </c>
      <c r="D3235" s="219"/>
      <c r="E3235" s="90">
        <v>12</v>
      </c>
      <c r="F3235" s="90">
        <v>24</v>
      </c>
      <c r="G3235" s="95"/>
      <c r="H3235" s="90">
        <v>12</v>
      </c>
      <c r="I3235" s="90">
        <v>48</v>
      </c>
    </row>
    <row r="3236" spans="2:9" x14ac:dyDescent="0.2">
      <c r="B3236" s="184" t="s">
        <v>137</v>
      </c>
      <c r="C3236" s="185"/>
      <c r="D3236" s="185"/>
      <c r="E3236" s="185"/>
      <c r="F3236" s="185"/>
      <c r="G3236" s="185"/>
      <c r="H3236" s="185"/>
      <c r="I3236" s="185"/>
    </row>
    <row r="3237" spans="2:9" x14ac:dyDescent="0.2">
      <c r="B3237" s="102"/>
      <c r="C3237" s="215" t="s">
        <v>138</v>
      </c>
      <c r="D3237" s="216"/>
      <c r="E3237" s="216"/>
      <c r="F3237" s="216"/>
      <c r="G3237" s="216"/>
      <c r="H3237" s="216"/>
      <c r="I3237" s="217"/>
    </row>
    <row r="3238" spans="2:9" x14ac:dyDescent="0.2">
      <c r="B3238" s="103"/>
      <c r="C3238" s="222" t="s">
        <v>139</v>
      </c>
      <c r="D3238" s="223"/>
      <c r="E3238" s="116">
        <v>4</v>
      </c>
      <c r="F3238" s="116">
        <v>2</v>
      </c>
      <c r="G3238" s="116">
        <v>1</v>
      </c>
      <c r="H3238" s="138">
        <v>3</v>
      </c>
      <c r="I3238" s="139">
        <v>10</v>
      </c>
    </row>
    <row r="3239" spans="2:9" x14ac:dyDescent="0.2">
      <c r="B3239" s="107"/>
      <c r="C3239" s="219" t="s">
        <v>140</v>
      </c>
      <c r="D3239" s="219"/>
      <c r="E3239" s="140">
        <v>0</v>
      </c>
      <c r="F3239" s="116">
        <v>1</v>
      </c>
      <c r="G3239" s="140">
        <v>0</v>
      </c>
      <c r="H3239" s="139">
        <v>1</v>
      </c>
      <c r="I3239" s="139">
        <v>2</v>
      </c>
    </row>
    <row r="3240" spans="2:9" x14ac:dyDescent="0.2">
      <c r="B3240" s="102"/>
      <c r="C3240" s="215" t="s">
        <v>534</v>
      </c>
      <c r="D3240" s="216"/>
      <c r="E3240" s="216"/>
      <c r="F3240" s="216"/>
      <c r="G3240" s="216"/>
      <c r="H3240" s="216"/>
      <c r="I3240" s="217"/>
    </row>
    <row r="3241" spans="2:9" x14ac:dyDescent="0.2">
      <c r="B3241" s="107"/>
      <c r="C3241" s="218" t="s">
        <v>141</v>
      </c>
      <c r="D3241" s="218"/>
      <c r="E3241" s="90">
        <v>78</v>
      </c>
      <c r="F3241" s="120">
        <v>3</v>
      </c>
      <c r="G3241" s="120">
        <v>0</v>
      </c>
      <c r="H3241" s="111">
        <v>0</v>
      </c>
      <c r="I3241" s="111">
        <v>81</v>
      </c>
    </row>
    <row r="3242" spans="2:9" x14ac:dyDescent="0.2">
      <c r="B3242" s="107"/>
      <c r="C3242" s="218" t="s">
        <v>142</v>
      </c>
      <c r="D3242" s="218"/>
      <c r="E3242" s="90">
        <v>2</v>
      </c>
      <c r="F3242" s="120">
        <v>1</v>
      </c>
      <c r="G3242" s="120">
        <v>1</v>
      </c>
      <c r="H3242" s="111">
        <v>2</v>
      </c>
      <c r="I3242" s="111">
        <v>6</v>
      </c>
    </row>
    <row r="3243" spans="2:9" x14ac:dyDescent="0.2">
      <c r="B3243" s="107"/>
      <c r="C3243" s="218" t="s">
        <v>535</v>
      </c>
      <c r="D3243" s="218"/>
      <c r="E3243" s="90">
        <v>2</v>
      </c>
      <c r="F3243" s="120">
        <v>1</v>
      </c>
      <c r="G3243" s="120">
        <v>0</v>
      </c>
      <c r="H3243" s="111">
        <v>2</v>
      </c>
      <c r="I3243" s="111">
        <v>5</v>
      </c>
    </row>
    <row r="3244" spans="2:9" x14ac:dyDescent="0.2">
      <c r="B3244" s="215" t="s">
        <v>536</v>
      </c>
      <c r="C3244" s="220"/>
      <c r="D3244" s="220"/>
      <c r="E3244" s="220"/>
      <c r="F3244" s="220"/>
      <c r="G3244" s="220"/>
      <c r="H3244" s="220"/>
      <c r="I3244" s="221"/>
    </row>
    <row r="3245" spans="2:9" x14ac:dyDescent="0.2">
      <c r="B3245" s="16"/>
      <c r="C3245" s="275" t="s">
        <v>419</v>
      </c>
      <c r="D3245" s="275"/>
      <c r="E3245" s="16">
        <v>2</v>
      </c>
      <c r="F3245" s="16">
        <v>1</v>
      </c>
      <c r="G3245" s="16">
        <v>1</v>
      </c>
      <c r="H3245" s="16">
        <v>2</v>
      </c>
      <c r="I3245" s="16">
        <v>6</v>
      </c>
    </row>
    <row r="3246" spans="2:9" x14ac:dyDescent="0.2">
      <c r="B3246" s="16"/>
      <c r="C3246" s="275"/>
      <c r="D3246" s="275"/>
      <c r="E3246" s="88"/>
      <c r="F3246" s="88"/>
      <c r="G3246" s="88"/>
      <c r="H3246" s="88"/>
      <c r="I3246" s="88"/>
    </row>
    <row r="3247" spans="2:9" x14ac:dyDescent="0.2">
      <c r="B3247" s="16"/>
      <c r="C3247" s="275"/>
      <c r="D3247" s="275"/>
      <c r="E3247" s="88"/>
      <c r="F3247" s="88"/>
      <c r="G3247" s="88"/>
      <c r="H3247" s="88"/>
      <c r="I3247" s="88"/>
    </row>
    <row r="3248" spans="2:9" x14ac:dyDescent="0.2">
      <c r="B3248" s="102"/>
      <c r="C3248" s="215" t="s">
        <v>537</v>
      </c>
      <c r="D3248" s="216"/>
      <c r="E3248" s="216"/>
      <c r="F3248" s="216"/>
      <c r="G3248" s="216"/>
      <c r="H3248" s="216"/>
      <c r="I3248" s="217"/>
    </row>
    <row r="3249" spans="2:9" x14ac:dyDescent="0.2">
      <c r="B3249" s="107"/>
      <c r="C3249" s="218" t="s">
        <v>143</v>
      </c>
      <c r="D3249" s="218"/>
      <c r="E3249" s="90">
        <v>75</v>
      </c>
      <c r="F3249" s="120">
        <v>2</v>
      </c>
      <c r="G3249" s="120">
        <v>1</v>
      </c>
      <c r="H3249" s="111">
        <v>3</v>
      </c>
      <c r="I3249" s="111">
        <v>81</v>
      </c>
    </row>
    <row r="3250" spans="2:9" x14ac:dyDescent="0.2">
      <c r="B3250" s="107"/>
      <c r="C3250" s="218" t="s">
        <v>538</v>
      </c>
      <c r="D3250" s="218"/>
      <c r="E3250" s="90">
        <v>3</v>
      </c>
      <c r="F3250" s="120">
        <v>1</v>
      </c>
      <c r="G3250" s="120">
        <v>0</v>
      </c>
      <c r="H3250" s="111">
        <v>1</v>
      </c>
      <c r="I3250" s="111">
        <v>5</v>
      </c>
    </row>
    <row r="3251" spans="2:9" x14ac:dyDescent="0.2">
      <c r="B3251" s="107"/>
      <c r="C3251" s="218" t="s">
        <v>144</v>
      </c>
      <c r="D3251" s="218"/>
      <c r="E3251" s="90">
        <v>3</v>
      </c>
      <c r="F3251" s="120">
        <v>1</v>
      </c>
      <c r="G3251" s="120">
        <v>0</v>
      </c>
      <c r="H3251" s="111">
        <v>0</v>
      </c>
      <c r="I3251" s="111">
        <v>4</v>
      </c>
    </row>
    <row r="3252" spans="2:9" x14ac:dyDescent="0.2">
      <c r="B3252" s="102"/>
      <c r="C3252" s="215" t="s">
        <v>145</v>
      </c>
      <c r="D3252" s="216"/>
      <c r="E3252" s="216"/>
      <c r="F3252" s="216"/>
      <c r="G3252" s="216"/>
      <c r="H3252" s="216"/>
      <c r="I3252" s="217"/>
    </row>
    <row r="3253" spans="2:9" x14ac:dyDescent="0.2">
      <c r="B3253" s="107"/>
      <c r="C3253" s="208" t="s">
        <v>146</v>
      </c>
      <c r="D3253" s="209"/>
      <c r="E3253" s="90">
        <v>7</v>
      </c>
      <c r="F3253" s="90">
        <v>0</v>
      </c>
      <c r="G3253" s="90">
        <v>0</v>
      </c>
      <c r="H3253" s="139">
        <v>1</v>
      </c>
      <c r="I3253" s="139">
        <v>8</v>
      </c>
    </row>
    <row r="3254" spans="2:9" x14ac:dyDescent="0.2">
      <c r="B3254" s="107"/>
      <c r="C3254" s="208" t="s">
        <v>147</v>
      </c>
      <c r="D3254" s="209"/>
      <c r="E3254" s="90">
        <v>0</v>
      </c>
      <c r="F3254" s="90">
        <v>2</v>
      </c>
      <c r="G3254" s="90">
        <v>0</v>
      </c>
      <c r="H3254" s="139">
        <v>1</v>
      </c>
      <c r="I3254" s="139">
        <v>3</v>
      </c>
    </row>
    <row r="3255" spans="2:9" x14ac:dyDescent="0.2">
      <c r="B3255" s="107"/>
      <c r="C3255" s="208" t="s">
        <v>148</v>
      </c>
      <c r="D3255" s="209"/>
      <c r="E3255" s="90">
        <v>2</v>
      </c>
      <c r="F3255" s="90">
        <v>2</v>
      </c>
      <c r="G3255" s="90">
        <v>4</v>
      </c>
      <c r="H3255" s="139">
        <v>0</v>
      </c>
      <c r="I3255" s="139">
        <v>8</v>
      </c>
    </row>
    <row r="3256" spans="2:9" x14ac:dyDescent="0.2">
      <c r="B3256" s="107"/>
      <c r="C3256" s="208" t="s">
        <v>149</v>
      </c>
      <c r="D3256" s="209"/>
      <c r="E3256" s="90">
        <v>3</v>
      </c>
      <c r="F3256" s="90">
        <v>4</v>
      </c>
      <c r="G3256" s="90">
        <v>0</v>
      </c>
      <c r="H3256" s="139">
        <v>0</v>
      </c>
      <c r="I3256" s="139">
        <v>7</v>
      </c>
    </row>
    <row r="3257" spans="2:9" x14ac:dyDescent="0.2">
      <c r="B3257" s="107"/>
      <c r="C3257" s="208" t="s">
        <v>150</v>
      </c>
      <c r="D3257" s="209"/>
      <c r="E3257" s="90">
        <v>0</v>
      </c>
      <c r="F3257" s="90">
        <v>0</v>
      </c>
      <c r="G3257" s="90">
        <v>0</v>
      </c>
      <c r="H3257" s="139">
        <v>3</v>
      </c>
      <c r="I3257" s="139">
        <v>3</v>
      </c>
    </row>
    <row r="3258" spans="2:9" x14ac:dyDescent="0.2">
      <c r="B3258" s="107"/>
      <c r="C3258" s="208" t="s">
        <v>151</v>
      </c>
      <c r="D3258" s="209"/>
      <c r="E3258" s="90">
        <v>12</v>
      </c>
      <c r="F3258" s="90">
        <v>2</v>
      </c>
      <c r="G3258" s="90">
        <v>9</v>
      </c>
      <c r="H3258" s="139">
        <v>4</v>
      </c>
      <c r="I3258" s="139">
        <v>27</v>
      </c>
    </row>
    <row r="3259" spans="2:9" x14ac:dyDescent="0.2">
      <c r="B3259" s="107"/>
      <c r="C3259" s="208" t="s">
        <v>152</v>
      </c>
      <c r="D3259" s="209"/>
      <c r="E3259" s="90">
        <v>3</v>
      </c>
      <c r="F3259" s="90">
        <v>0</v>
      </c>
      <c r="G3259" s="90">
        <v>3</v>
      </c>
      <c r="H3259" s="139">
        <v>1</v>
      </c>
      <c r="I3259" s="139">
        <v>7</v>
      </c>
    </row>
    <row r="3260" spans="2:9" x14ac:dyDescent="0.2">
      <c r="B3260" s="107"/>
      <c r="C3260" s="208" t="s">
        <v>153</v>
      </c>
      <c r="D3260" s="209"/>
      <c r="E3260" s="90">
        <v>0</v>
      </c>
      <c r="F3260" s="90">
        <v>0</v>
      </c>
      <c r="G3260" s="90">
        <v>0</v>
      </c>
      <c r="H3260" s="139">
        <v>1</v>
      </c>
      <c r="I3260" s="139">
        <v>1</v>
      </c>
    </row>
    <row r="3261" spans="2:9" x14ac:dyDescent="0.2">
      <c r="B3261" s="107"/>
      <c r="C3261" s="208" t="s">
        <v>154</v>
      </c>
      <c r="D3261" s="209"/>
      <c r="E3261" s="90">
        <v>2</v>
      </c>
      <c r="F3261" s="90">
        <v>2</v>
      </c>
      <c r="G3261" s="90">
        <v>0</v>
      </c>
      <c r="H3261" s="139">
        <v>0</v>
      </c>
      <c r="I3261" s="139">
        <v>4</v>
      </c>
    </row>
    <row r="3262" spans="2:9" x14ac:dyDescent="0.2">
      <c r="B3262" s="107"/>
      <c r="C3262" s="208" t="s">
        <v>155</v>
      </c>
      <c r="D3262" s="209"/>
      <c r="E3262" s="90">
        <v>4</v>
      </c>
      <c r="F3262" s="90">
        <v>0</v>
      </c>
      <c r="G3262" s="90">
        <v>0</v>
      </c>
      <c r="H3262" s="139">
        <v>0</v>
      </c>
      <c r="I3262" s="139">
        <v>4</v>
      </c>
    </row>
    <row r="3263" spans="2:9" x14ac:dyDescent="0.2">
      <c r="B3263" s="107"/>
      <c r="C3263" s="208" t="s">
        <v>156</v>
      </c>
      <c r="D3263" s="209"/>
      <c r="E3263" s="90">
        <v>0</v>
      </c>
      <c r="F3263" s="90">
        <v>0</v>
      </c>
      <c r="G3263" s="90">
        <v>2</v>
      </c>
      <c r="H3263" s="139">
        <v>0</v>
      </c>
      <c r="I3263" s="139">
        <v>2</v>
      </c>
    </row>
    <row r="3264" spans="2:9" x14ac:dyDescent="0.2">
      <c r="B3264" s="107"/>
      <c r="C3264" s="208" t="s">
        <v>157</v>
      </c>
      <c r="D3264" s="209"/>
      <c r="E3264" s="90">
        <v>0</v>
      </c>
      <c r="F3264" s="90">
        <v>1</v>
      </c>
      <c r="G3264" s="90">
        <v>0</v>
      </c>
      <c r="H3264" s="139">
        <v>0</v>
      </c>
      <c r="I3264" s="139">
        <v>1</v>
      </c>
    </row>
    <row r="3265" spans="2:9" x14ac:dyDescent="0.2">
      <c r="B3265" s="107"/>
      <c r="C3265" s="208" t="s">
        <v>158</v>
      </c>
      <c r="D3265" s="209"/>
      <c r="E3265" s="90">
        <v>3</v>
      </c>
      <c r="F3265" s="90">
        <v>3</v>
      </c>
      <c r="G3265" s="90">
        <v>7</v>
      </c>
      <c r="H3265" s="139">
        <v>3</v>
      </c>
      <c r="I3265" s="139">
        <v>16</v>
      </c>
    </row>
    <row r="3266" spans="2:9" x14ac:dyDescent="0.2">
      <c r="B3266" s="107"/>
      <c r="C3266" s="208" t="s">
        <v>159</v>
      </c>
      <c r="D3266" s="209"/>
      <c r="E3266" s="90">
        <v>31</v>
      </c>
      <c r="F3266" s="90">
        <v>12</v>
      </c>
      <c r="G3266" s="90">
        <v>3</v>
      </c>
      <c r="H3266" s="139">
        <v>5</v>
      </c>
      <c r="I3266" s="139">
        <v>51</v>
      </c>
    </row>
    <row r="3267" spans="2:9" x14ac:dyDescent="0.2">
      <c r="B3267" s="107"/>
      <c r="C3267" s="208" t="s">
        <v>160</v>
      </c>
      <c r="D3267" s="209"/>
      <c r="E3267" s="90"/>
      <c r="F3267" s="90">
        <v>4</v>
      </c>
      <c r="G3267" s="90">
        <v>2</v>
      </c>
      <c r="H3267" s="139">
        <v>0</v>
      </c>
      <c r="I3267" s="139">
        <v>6</v>
      </c>
    </row>
    <row r="3268" spans="2:9" x14ac:dyDescent="0.2">
      <c r="B3268" s="102"/>
      <c r="C3268" s="210" t="s">
        <v>161</v>
      </c>
      <c r="D3268" s="211"/>
      <c r="E3268" s="211"/>
      <c r="F3268" s="211"/>
      <c r="G3268" s="211"/>
      <c r="H3268" s="211"/>
      <c r="I3268" s="211"/>
    </row>
    <row r="3269" spans="2:9" x14ac:dyDescent="0.2">
      <c r="B3269" s="102"/>
      <c r="C3269" s="208" t="s">
        <v>146</v>
      </c>
      <c r="D3269" s="209"/>
      <c r="E3269" s="90">
        <v>15</v>
      </c>
      <c r="F3269" s="90">
        <v>0</v>
      </c>
      <c r="G3269" s="90">
        <v>1</v>
      </c>
      <c r="H3269" s="139">
        <v>2</v>
      </c>
      <c r="I3269" s="139">
        <v>18</v>
      </c>
    </row>
    <row r="3270" spans="2:9" x14ac:dyDescent="0.2">
      <c r="B3270" s="102"/>
      <c r="C3270" s="208" t="s">
        <v>147</v>
      </c>
      <c r="D3270" s="209"/>
      <c r="E3270" s="90">
        <v>14</v>
      </c>
      <c r="F3270" s="90">
        <v>1</v>
      </c>
      <c r="G3270" s="90">
        <v>0</v>
      </c>
      <c r="H3270" s="139">
        <v>1</v>
      </c>
      <c r="I3270" s="139">
        <v>16</v>
      </c>
    </row>
    <row r="3271" spans="2:9" x14ac:dyDescent="0.2">
      <c r="B3271" s="102"/>
      <c r="C3271" s="208" t="s">
        <v>148</v>
      </c>
      <c r="D3271" s="209"/>
      <c r="E3271" s="90">
        <v>7</v>
      </c>
      <c r="F3271" s="90">
        <v>0</v>
      </c>
      <c r="G3271" s="90">
        <v>0</v>
      </c>
      <c r="H3271" s="139">
        <v>0</v>
      </c>
      <c r="I3271" s="139">
        <v>7</v>
      </c>
    </row>
    <row r="3272" spans="2:9" x14ac:dyDescent="0.2">
      <c r="B3272" s="102"/>
      <c r="C3272" s="208" t="s">
        <v>149</v>
      </c>
      <c r="D3272" s="209"/>
      <c r="E3272" s="90">
        <v>3</v>
      </c>
      <c r="F3272" s="90">
        <v>0</v>
      </c>
      <c r="G3272" s="90">
        <v>0</v>
      </c>
      <c r="H3272" s="139">
        <v>0</v>
      </c>
      <c r="I3272" s="139">
        <v>3</v>
      </c>
    </row>
    <row r="3273" spans="2:9" x14ac:dyDescent="0.2">
      <c r="B3273" s="102"/>
      <c r="C3273" s="208" t="s">
        <v>150</v>
      </c>
      <c r="D3273" s="209"/>
      <c r="E3273" s="90">
        <v>2</v>
      </c>
      <c r="F3273" s="90">
        <v>0</v>
      </c>
      <c r="G3273" s="90">
        <v>0</v>
      </c>
      <c r="H3273" s="139">
        <v>0</v>
      </c>
      <c r="I3273" s="139">
        <v>2</v>
      </c>
    </row>
    <row r="3274" spans="2:9" x14ac:dyDescent="0.2">
      <c r="B3274" s="102"/>
      <c r="C3274" s="208" t="s">
        <v>151</v>
      </c>
      <c r="D3274" s="209"/>
      <c r="E3274" s="90">
        <v>0</v>
      </c>
      <c r="F3274" s="90">
        <v>0</v>
      </c>
      <c r="G3274" s="90">
        <v>0</v>
      </c>
      <c r="H3274" s="139">
        <v>0</v>
      </c>
      <c r="I3274" s="139">
        <v>0</v>
      </c>
    </row>
    <row r="3275" spans="2:9" x14ac:dyDescent="0.2">
      <c r="B3275" s="102"/>
      <c r="C3275" s="207" t="s">
        <v>152</v>
      </c>
      <c r="D3275" s="207"/>
      <c r="E3275" s="139">
        <v>0</v>
      </c>
      <c r="F3275" s="139">
        <v>0</v>
      </c>
      <c r="G3275" s="139">
        <v>0</v>
      </c>
      <c r="H3275" s="139">
        <v>0</v>
      </c>
      <c r="I3275" s="139">
        <v>0</v>
      </c>
    </row>
    <row r="3276" spans="2:9" x14ac:dyDescent="0.2">
      <c r="B3276" s="102"/>
      <c r="C3276" s="207" t="s">
        <v>153</v>
      </c>
      <c r="D3276" s="207"/>
      <c r="E3276" s="139">
        <v>0</v>
      </c>
      <c r="F3276" s="139">
        <v>0</v>
      </c>
      <c r="G3276" s="139">
        <v>0</v>
      </c>
      <c r="H3276" s="139">
        <v>0</v>
      </c>
      <c r="I3276" s="139">
        <v>0</v>
      </c>
    </row>
    <row r="3277" spans="2:9" x14ac:dyDescent="0.2">
      <c r="B3277" s="102"/>
      <c r="C3277" s="207" t="s">
        <v>154</v>
      </c>
      <c r="D3277" s="207"/>
      <c r="E3277" s="139">
        <v>0</v>
      </c>
      <c r="F3277" s="139">
        <v>0</v>
      </c>
      <c r="G3277" s="139">
        <v>0</v>
      </c>
      <c r="H3277" s="139">
        <v>0</v>
      </c>
      <c r="I3277" s="139">
        <v>0</v>
      </c>
    </row>
    <row r="3278" spans="2:9" x14ac:dyDescent="0.2">
      <c r="B3278" s="102"/>
      <c r="C3278" s="207" t="s">
        <v>155</v>
      </c>
      <c r="D3278" s="207"/>
      <c r="E3278" s="139">
        <v>0</v>
      </c>
      <c r="F3278" s="139">
        <v>0</v>
      </c>
      <c r="G3278" s="139">
        <v>0</v>
      </c>
      <c r="H3278" s="139">
        <v>0</v>
      </c>
      <c r="I3278" s="139">
        <v>0</v>
      </c>
    </row>
    <row r="3279" spans="2:9" x14ac:dyDescent="0.2">
      <c r="B3279" s="102"/>
      <c r="C3279" s="207" t="s">
        <v>156</v>
      </c>
      <c r="D3279" s="207"/>
      <c r="E3279" s="139">
        <v>0</v>
      </c>
      <c r="F3279" s="139">
        <v>0</v>
      </c>
      <c r="G3279" s="139">
        <v>0</v>
      </c>
      <c r="H3279" s="139">
        <v>0</v>
      </c>
      <c r="I3279" s="139">
        <v>0</v>
      </c>
    </row>
    <row r="3280" spans="2:9" x14ac:dyDescent="0.2">
      <c r="B3280" s="102"/>
      <c r="C3280" s="207" t="s">
        <v>157</v>
      </c>
      <c r="D3280" s="207"/>
      <c r="E3280" s="139">
        <v>0</v>
      </c>
      <c r="F3280" s="139">
        <v>0</v>
      </c>
      <c r="G3280" s="139">
        <v>0</v>
      </c>
      <c r="H3280" s="139">
        <v>0</v>
      </c>
      <c r="I3280" s="139">
        <v>0</v>
      </c>
    </row>
    <row r="3281" spans="2:9" x14ac:dyDescent="0.2">
      <c r="B3281" s="102"/>
      <c r="C3281" s="207" t="s">
        <v>158</v>
      </c>
      <c r="D3281" s="207"/>
      <c r="E3281" s="139">
        <v>0</v>
      </c>
      <c r="F3281" s="139">
        <v>0</v>
      </c>
      <c r="G3281" s="139">
        <v>0</v>
      </c>
      <c r="H3281" s="139">
        <v>0</v>
      </c>
      <c r="I3281" s="139">
        <v>0</v>
      </c>
    </row>
    <row r="3282" spans="2:9" x14ac:dyDescent="0.2">
      <c r="B3282" s="102"/>
      <c r="C3282" s="207" t="s">
        <v>162</v>
      </c>
      <c r="D3282" s="207"/>
      <c r="E3282" s="139">
        <v>41</v>
      </c>
      <c r="F3282" s="139">
        <v>0</v>
      </c>
      <c r="G3282" s="139">
        <v>0</v>
      </c>
      <c r="H3282" s="139">
        <v>1</v>
      </c>
      <c r="I3282" s="139">
        <v>42</v>
      </c>
    </row>
    <row r="3283" spans="2:9" x14ac:dyDescent="0.2">
      <c r="B3283" s="102"/>
      <c r="C3283" s="207" t="s">
        <v>163</v>
      </c>
      <c r="D3283" s="207"/>
      <c r="E3283" s="139">
        <v>4</v>
      </c>
      <c r="F3283" s="139">
        <v>1</v>
      </c>
      <c r="G3283" s="139">
        <v>1</v>
      </c>
      <c r="H3283" s="139">
        <v>0</v>
      </c>
      <c r="I3283" s="139">
        <v>6</v>
      </c>
    </row>
    <row r="3284" spans="2:9" x14ac:dyDescent="0.2">
      <c r="B3284" s="184" t="s">
        <v>164</v>
      </c>
      <c r="C3284" s="185"/>
      <c r="D3284" s="185"/>
      <c r="E3284" s="185"/>
      <c r="F3284" s="185"/>
      <c r="G3284" s="185"/>
      <c r="H3284" s="185"/>
      <c r="I3284" s="185"/>
    </row>
    <row r="3285" spans="2:9" x14ac:dyDescent="0.2">
      <c r="B3285" s="186" t="s">
        <v>165</v>
      </c>
      <c r="C3285" s="187"/>
      <c r="D3285" s="187"/>
      <c r="E3285" s="187"/>
      <c r="F3285" s="187"/>
      <c r="G3285" s="187"/>
      <c r="H3285" s="187"/>
      <c r="I3285" s="187"/>
    </row>
    <row r="3286" spans="2:9" x14ac:dyDescent="0.2">
      <c r="C3286" s="188" t="s">
        <v>166</v>
      </c>
      <c r="D3286" s="188"/>
      <c r="E3286" s="188"/>
      <c r="F3286" s="188"/>
      <c r="G3286" s="188"/>
      <c r="H3286" s="188"/>
      <c r="I3286" s="188"/>
    </row>
    <row r="3287" spans="2:9" x14ac:dyDescent="0.2">
      <c r="C3287" s="189" t="s">
        <v>601</v>
      </c>
      <c r="D3287" s="190"/>
      <c r="E3287" s="190"/>
      <c r="F3287" s="190"/>
      <c r="G3287" s="190"/>
      <c r="H3287" s="190"/>
      <c r="I3287" s="191"/>
    </row>
    <row r="3288" spans="2:9" x14ac:dyDescent="0.2">
      <c r="C3288" s="192"/>
      <c r="D3288" s="193"/>
      <c r="E3288" s="193"/>
      <c r="F3288" s="193"/>
      <c r="G3288" s="193"/>
      <c r="H3288" s="193"/>
      <c r="I3288" s="194"/>
    </row>
    <row r="3289" spans="2:9" x14ac:dyDescent="0.2">
      <c r="C3289" s="192"/>
      <c r="D3289" s="193"/>
      <c r="E3289" s="193"/>
      <c r="F3289" s="193"/>
      <c r="G3289" s="193"/>
      <c r="H3289" s="193"/>
      <c r="I3289" s="194"/>
    </row>
    <row r="3290" spans="2:9" x14ac:dyDescent="0.2">
      <c r="C3290" s="192"/>
      <c r="D3290" s="193"/>
      <c r="E3290" s="193"/>
      <c r="F3290" s="193"/>
      <c r="G3290" s="193"/>
      <c r="H3290" s="193"/>
      <c r="I3290" s="194"/>
    </row>
    <row r="3291" spans="2:9" x14ac:dyDescent="0.2">
      <c r="C3291" s="195"/>
      <c r="D3291" s="196"/>
      <c r="E3291" s="196"/>
      <c r="F3291" s="196"/>
      <c r="G3291" s="196"/>
      <c r="H3291" s="196"/>
      <c r="I3291" s="197"/>
    </row>
    <row r="3293" spans="2:9" x14ac:dyDescent="0.2">
      <c r="C3293" s="188" t="s">
        <v>168</v>
      </c>
      <c r="D3293" s="188"/>
      <c r="E3293" s="188"/>
      <c r="F3293" s="188"/>
      <c r="G3293" s="188"/>
      <c r="H3293" s="188"/>
      <c r="I3293" s="188"/>
    </row>
    <row r="3294" spans="2:9" x14ac:dyDescent="0.2">
      <c r="C3294" s="198" t="s">
        <v>602</v>
      </c>
      <c r="D3294" s="199"/>
      <c r="E3294" s="199"/>
      <c r="F3294" s="199"/>
      <c r="G3294" s="199"/>
      <c r="H3294" s="199"/>
      <c r="I3294" s="200"/>
    </row>
    <row r="3295" spans="2:9" x14ac:dyDescent="0.2">
      <c r="C3295" s="201"/>
      <c r="D3295" s="202"/>
      <c r="E3295" s="202"/>
      <c r="F3295" s="202"/>
      <c r="G3295" s="202"/>
      <c r="H3295" s="202"/>
      <c r="I3295" s="203"/>
    </row>
    <row r="3296" spans="2:9" x14ac:dyDescent="0.2">
      <c r="C3296" s="201"/>
      <c r="D3296" s="202"/>
      <c r="E3296" s="202"/>
      <c r="F3296" s="202"/>
      <c r="G3296" s="202"/>
      <c r="H3296" s="202"/>
      <c r="I3296" s="203"/>
    </row>
    <row r="3297" spans="3:9" x14ac:dyDescent="0.2">
      <c r="C3297" s="201"/>
      <c r="D3297" s="202"/>
      <c r="E3297" s="202"/>
      <c r="F3297" s="202"/>
      <c r="G3297" s="202"/>
      <c r="H3297" s="202"/>
      <c r="I3297" s="203"/>
    </row>
    <row r="3298" spans="3:9" x14ac:dyDescent="0.2">
      <c r="C3298" s="204"/>
      <c r="D3298" s="205"/>
      <c r="E3298" s="205"/>
      <c r="F3298" s="205"/>
      <c r="G3298" s="205"/>
      <c r="H3298" s="205"/>
      <c r="I3298" s="206"/>
    </row>
    <row r="3300" spans="3:9" x14ac:dyDescent="0.2">
      <c r="C3300" s="188" t="s">
        <v>170</v>
      </c>
      <c r="D3300" s="188"/>
      <c r="E3300" s="188"/>
      <c r="F3300" s="188"/>
      <c r="G3300" s="188"/>
      <c r="H3300" s="188"/>
      <c r="I3300" s="188"/>
    </row>
    <row r="3301" spans="3:9" x14ac:dyDescent="0.2">
      <c r="C3301" s="188" t="s">
        <v>171</v>
      </c>
      <c r="D3301" s="188"/>
      <c r="E3301" s="188"/>
      <c r="F3301" s="188"/>
      <c r="G3301" s="188"/>
      <c r="H3301" s="188"/>
      <c r="I3301" s="188"/>
    </row>
    <row r="3302" spans="3:9" x14ac:dyDescent="0.2">
      <c r="C3302" s="198" t="s">
        <v>603</v>
      </c>
      <c r="D3302" s="199"/>
      <c r="E3302" s="199"/>
      <c r="F3302" s="199"/>
      <c r="G3302" s="199"/>
      <c r="H3302" s="199"/>
      <c r="I3302" s="200"/>
    </row>
    <row r="3303" spans="3:9" x14ac:dyDescent="0.2">
      <c r="C3303" s="201"/>
      <c r="D3303" s="202"/>
      <c r="E3303" s="202"/>
      <c r="F3303" s="202"/>
      <c r="G3303" s="202"/>
      <c r="H3303" s="202"/>
      <c r="I3303" s="203"/>
    </row>
    <row r="3304" spans="3:9" x14ac:dyDescent="0.2">
      <c r="C3304" s="201"/>
      <c r="D3304" s="202"/>
      <c r="E3304" s="202"/>
      <c r="F3304" s="202"/>
      <c r="G3304" s="202"/>
      <c r="H3304" s="202"/>
      <c r="I3304" s="203"/>
    </row>
    <row r="3305" spans="3:9" x14ac:dyDescent="0.2">
      <c r="C3305" s="201"/>
      <c r="D3305" s="202"/>
      <c r="E3305" s="202"/>
      <c r="F3305" s="202"/>
      <c r="G3305" s="202"/>
      <c r="H3305" s="202"/>
      <c r="I3305" s="203"/>
    </row>
    <row r="3306" spans="3:9" x14ac:dyDescent="0.2">
      <c r="C3306" s="204"/>
      <c r="D3306" s="205"/>
      <c r="E3306" s="205"/>
      <c r="F3306" s="205"/>
      <c r="G3306" s="205"/>
      <c r="H3306" s="205"/>
      <c r="I3306" s="206"/>
    </row>
    <row r="3308" spans="3:9" x14ac:dyDescent="0.2">
      <c r="C3308" s="188" t="s">
        <v>172</v>
      </c>
      <c r="D3308" s="188"/>
      <c r="E3308" s="188"/>
      <c r="F3308" s="188"/>
      <c r="G3308" s="188"/>
      <c r="H3308" s="188"/>
      <c r="I3308" s="188"/>
    </row>
    <row r="3309" spans="3:9" x14ac:dyDescent="0.2">
      <c r="C3309" s="304" t="s">
        <v>604</v>
      </c>
      <c r="D3309" s="305"/>
      <c r="E3309" s="305"/>
      <c r="F3309" s="305"/>
      <c r="G3309" s="305"/>
      <c r="H3309" s="305"/>
      <c r="I3309" s="306"/>
    </row>
    <row r="3310" spans="3:9" x14ac:dyDescent="0.2">
      <c r="C3310" s="307"/>
      <c r="D3310" s="308"/>
      <c r="E3310" s="308"/>
      <c r="F3310" s="308"/>
      <c r="G3310" s="308"/>
      <c r="H3310" s="308"/>
      <c r="I3310" s="309"/>
    </row>
    <row r="3311" spans="3:9" x14ac:dyDescent="0.2">
      <c r="C3311" s="307"/>
      <c r="D3311" s="308"/>
      <c r="E3311" s="308"/>
      <c r="F3311" s="308"/>
      <c r="G3311" s="308"/>
      <c r="H3311" s="308"/>
      <c r="I3311" s="309"/>
    </row>
    <row r="3312" spans="3:9" x14ac:dyDescent="0.2">
      <c r="C3312" s="307"/>
      <c r="D3312" s="308"/>
      <c r="E3312" s="308"/>
      <c r="F3312" s="308"/>
      <c r="G3312" s="308"/>
      <c r="H3312" s="308"/>
      <c r="I3312" s="309"/>
    </row>
    <row r="3313" spans="2:9" x14ac:dyDescent="0.2">
      <c r="C3313" s="310"/>
      <c r="D3313" s="311"/>
      <c r="E3313" s="311"/>
      <c r="F3313" s="311"/>
      <c r="G3313" s="311"/>
      <c r="H3313" s="311"/>
      <c r="I3313" s="312"/>
    </row>
    <row r="3314" spans="2:9" x14ac:dyDescent="0.2">
      <c r="C3314" s="113"/>
      <c r="D3314" s="113"/>
      <c r="E3314" s="113"/>
      <c r="F3314" s="113"/>
      <c r="G3314" s="113"/>
      <c r="H3314" s="113"/>
      <c r="I3314" s="113"/>
    </row>
    <row r="3315" spans="2:9" x14ac:dyDescent="0.2">
      <c r="C3315" s="188" t="s">
        <v>173</v>
      </c>
      <c r="D3315" s="188"/>
      <c r="E3315" s="188"/>
      <c r="F3315" s="188"/>
      <c r="G3315" s="188"/>
      <c r="H3315" s="188"/>
      <c r="I3315" s="188"/>
    </row>
    <row r="3316" spans="2:9" x14ac:dyDescent="0.2">
      <c r="C3316" s="183" t="s">
        <v>605</v>
      </c>
      <c r="D3316" s="183"/>
      <c r="E3316" s="183"/>
      <c r="F3316" s="183"/>
      <c r="G3316" s="183"/>
      <c r="H3316" s="183"/>
      <c r="I3316" s="183"/>
    </row>
    <row r="3317" spans="2:9" x14ac:dyDescent="0.2">
      <c r="C3317" s="183"/>
      <c r="D3317" s="183"/>
      <c r="E3317" s="183"/>
      <c r="F3317" s="183"/>
      <c r="G3317" s="183"/>
      <c r="H3317" s="183"/>
      <c r="I3317" s="183"/>
    </row>
    <row r="3318" spans="2:9" x14ac:dyDescent="0.2">
      <c r="C3318" s="183"/>
      <c r="D3318" s="183"/>
      <c r="E3318" s="183"/>
      <c r="F3318" s="183"/>
      <c r="G3318" s="183"/>
      <c r="H3318" s="183"/>
      <c r="I3318" s="183"/>
    </row>
    <row r="3319" spans="2:9" x14ac:dyDescent="0.2">
      <c r="C3319" s="183"/>
      <c r="D3319" s="183"/>
      <c r="E3319" s="183"/>
      <c r="F3319" s="183"/>
      <c r="G3319" s="183"/>
      <c r="H3319" s="183"/>
      <c r="I3319" s="183"/>
    </row>
    <row r="3320" spans="2:9" x14ac:dyDescent="0.2">
      <c r="C3320" s="183"/>
      <c r="D3320" s="183"/>
      <c r="E3320" s="183"/>
      <c r="F3320" s="183"/>
      <c r="G3320" s="183"/>
      <c r="H3320" s="183"/>
      <c r="I3320" s="183"/>
    </row>
    <row r="3322" spans="2:9" x14ac:dyDescent="0.2">
      <c r="B3322" s="290" t="s">
        <v>0</v>
      </c>
      <c r="C3322" s="286"/>
      <c r="D3322" s="274"/>
      <c r="E3322" s="291" t="s">
        <v>420</v>
      </c>
      <c r="F3322" s="292"/>
      <c r="G3322" s="292"/>
      <c r="H3322" s="292"/>
      <c r="I3322" s="293"/>
    </row>
    <row r="3323" spans="2:9" x14ac:dyDescent="0.2">
      <c r="B3323" s="290" t="s">
        <v>1</v>
      </c>
      <c r="C3323" s="286"/>
      <c r="D3323" s="274"/>
      <c r="E3323" s="291" t="s">
        <v>266</v>
      </c>
      <c r="F3323" s="292"/>
      <c r="G3323" s="292"/>
      <c r="H3323" s="292"/>
      <c r="I3323" s="293"/>
    </row>
    <row r="3324" spans="2:9" ht="25.5" x14ac:dyDescent="0.2">
      <c r="B3324" s="294"/>
      <c r="C3324" s="295"/>
      <c r="D3324" s="296"/>
      <c r="E3324" s="22" t="s">
        <v>2</v>
      </c>
      <c r="F3324" s="22" t="s">
        <v>2</v>
      </c>
      <c r="G3324" s="22" t="s">
        <v>2</v>
      </c>
      <c r="H3324" s="22" t="s">
        <v>2</v>
      </c>
      <c r="I3324" s="22" t="s">
        <v>2</v>
      </c>
    </row>
    <row r="3325" spans="2:9" ht="15" x14ac:dyDescent="0.2">
      <c r="B3325" s="297"/>
      <c r="C3325" s="298"/>
      <c r="D3325" s="299"/>
      <c r="E3325" s="22" t="s">
        <v>540</v>
      </c>
      <c r="F3325" s="22" t="s">
        <v>541</v>
      </c>
      <c r="G3325" s="22" t="s">
        <v>3</v>
      </c>
      <c r="H3325" s="22" t="s">
        <v>542</v>
      </c>
      <c r="I3325" s="22" t="s">
        <v>4</v>
      </c>
    </row>
    <row r="3326" spans="2:9" ht="25.5" x14ac:dyDescent="0.2">
      <c r="B3326" s="300"/>
      <c r="C3326" s="301"/>
      <c r="D3326" s="302"/>
      <c r="E3326" s="22" t="s">
        <v>5</v>
      </c>
      <c r="F3326" s="22" t="s">
        <v>6</v>
      </c>
      <c r="G3326" s="22" t="s">
        <v>7</v>
      </c>
      <c r="H3326" s="22" t="s">
        <v>8</v>
      </c>
      <c r="I3326" s="22" t="s">
        <v>9</v>
      </c>
    </row>
    <row r="3327" spans="2:9" x14ac:dyDescent="0.2">
      <c r="B3327" s="303" t="s">
        <v>10</v>
      </c>
      <c r="C3327" s="286"/>
      <c r="D3327" s="274"/>
      <c r="E3327" s="142">
        <v>43402</v>
      </c>
      <c r="F3327" s="142">
        <v>43493</v>
      </c>
      <c r="G3327" s="142">
        <v>43584</v>
      </c>
      <c r="H3327" s="142">
        <v>43675</v>
      </c>
      <c r="I3327" s="142">
        <v>43675</v>
      </c>
    </row>
    <row r="3328" spans="2:9" x14ac:dyDescent="0.2">
      <c r="B3328" s="278" t="s">
        <v>11</v>
      </c>
      <c r="C3328" s="257"/>
      <c r="D3328" s="257"/>
      <c r="E3328" s="257"/>
      <c r="F3328" s="257"/>
      <c r="G3328" s="257"/>
      <c r="H3328" s="257"/>
      <c r="I3328" s="257"/>
    </row>
    <row r="3329" spans="2:9" ht="12.75" customHeight="1" x14ac:dyDescent="0.2">
      <c r="B3329" s="246" t="s">
        <v>12</v>
      </c>
      <c r="C3329" s="247"/>
      <c r="D3329" s="247"/>
      <c r="E3329" s="247"/>
      <c r="F3329" s="247"/>
      <c r="G3329" s="247"/>
      <c r="H3329" s="247"/>
      <c r="I3329" s="178"/>
    </row>
    <row r="3330" spans="2:9" x14ac:dyDescent="0.2">
      <c r="B3330" s="20"/>
      <c r="C3330" s="313" t="s">
        <v>13</v>
      </c>
      <c r="D3330" s="274"/>
      <c r="E3330" s="143">
        <v>86</v>
      </c>
      <c r="F3330" s="143">
        <v>240</v>
      </c>
      <c r="G3330" s="143">
        <v>208</v>
      </c>
      <c r="H3330" s="143">
        <v>289</v>
      </c>
      <c r="I3330" s="145">
        <v>823</v>
      </c>
    </row>
    <row r="3331" spans="2:9" x14ac:dyDescent="0.2">
      <c r="B3331" s="20"/>
      <c r="C3331" s="313" t="s">
        <v>14</v>
      </c>
      <c r="D3331" s="274"/>
      <c r="E3331" s="143">
        <v>48</v>
      </c>
      <c r="F3331" s="143">
        <v>36</v>
      </c>
      <c r="G3331" s="143">
        <v>28</v>
      </c>
      <c r="H3331" s="143">
        <v>64</v>
      </c>
      <c r="I3331" s="145">
        <v>206</v>
      </c>
    </row>
    <row r="3332" spans="2:9" x14ac:dyDescent="0.2">
      <c r="B3332" s="20"/>
      <c r="C3332" s="314" t="s">
        <v>15</v>
      </c>
      <c r="D3332" s="274"/>
      <c r="E3332" s="143">
        <v>0</v>
      </c>
      <c r="F3332" s="143">
        <v>38</v>
      </c>
      <c r="G3332" s="143">
        <v>30</v>
      </c>
      <c r="H3332" s="143">
        <v>43</v>
      </c>
      <c r="I3332" s="145">
        <v>111</v>
      </c>
    </row>
    <row r="3333" spans="2:9" x14ac:dyDescent="0.2">
      <c r="B3333" s="20"/>
      <c r="C3333" s="314" t="s">
        <v>16</v>
      </c>
      <c r="D3333" s="274"/>
      <c r="E3333" s="143">
        <v>0</v>
      </c>
      <c r="F3333" s="143">
        <v>0</v>
      </c>
      <c r="G3333" s="143">
        <v>0</v>
      </c>
      <c r="H3333" s="143">
        <v>0</v>
      </c>
      <c r="I3333" s="145">
        <v>0</v>
      </c>
    </row>
    <row r="3334" spans="2:9" x14ac:dyDescent="0.2">
      <c r="B3334" s="20"/>
      <c r="C3334" s="313" t="s">
        <v>17</v>
      </c>
      <c r="D3334" s="274"/>
      <c r="E3334" s="143">
        <v>48</v>
      </c>
      <c r="F3334" s="143">
        <v>70</v>
      </c>
      <c r="G3334" s="143">
        <v>24</v>
      </c>
      <c r="H3334" s="143">
        <v>39</v>
      </c>
      <c r="I3334" s="143">
        <v>181</v>
      </c>
    </row>
    <row r="3335" spans="2:9" x14ac:dyDescent="0.2">
      <c r="B3335" s="20"/>
      <c r="C3335" s="313" t="s">
        <v>18</v>
      </c>
      <c r="D3335" s="274"/>
      <c r="E3335" s="143">
        <v>0</v>
      </c>
      <c r="F3335" s="143">
        <v>4</v>
      </c>
      <c r="G3335" s="143">
        <v>4</v>
      </c>
      <c r="H3335" s="143">
        <v>0</v>
      </c>
      <c r="I3335" s="143">
        <v>8</v>
      </c>
    </row>
    <row r="3336" spans="2:9" ht="12.75" customHeight="1" x14ac:dyDescent="0.2">
      <c r="B3336" s="246" t="s">
        <v>543</v>
      </c>
      <c r="C3336" s="247"/>
      <c r="D3336" s="247"/>
      <c r="E3336" s="247"/>
      <c r="F3336" s="247"/>
      <c r="G3336" s="247"/>
      <c r="H3336" s="247"/>
      <c r="I3336" s="178"/>
    </row>
    <row r="3337" spans="2:9" x14ac:dyDescent="0.2">
      <c r="B3337" s="23"/>
      <c r="C3337" s="287" t="s">
        <v>19</v>
      </c>
      <c r="D3337" s="274"/>
      <c r="E3337" s="143">
        <v>3</v>
      </c>
      <c r="F3337" s="143">
        <v>0</v>
      </c>
      <c r="G3337" s="143">
        <v>0</v>
      </c>
      <c r="H3337" s="143">
        <v>0</v>
      </c>
      <c r="I3337" s="143">
        <v>3</v>
      </c>
    </row>
    <row r="3338" spans="2:9" x14ac:dyDescent="0.2">
      <c r="B3338" s="23"/>
      <c r="C3338" s="287" t="s">
        <v>20</v>
      </c>
      <c r="D3338" s="274"/>
      <c r="E3338" s="143">
        <v>13</v>
      </c>
      <c r="F3338" s="143">
        <v>21</v>
      </c>
      <c r="G3338" s="143">
        <v>8</v>
      </c>
      <c r="H3338" s="143">
        <v>12</v>
      </c>
      <c r="I3338" s="145">
        <v>54</v>
      </c>
    </row>
    <row r="3339" spans="2:9" x14ac:dyDescent="0.2">
      <c r="B3339" s="23"/>
      <c r="C3339" s="287" t="s">
        <v>21</v>
      </c>
      <c r="D3339" s="274"/>
      <c r="E3339" s="143">
        <v>28</v>
      </c>
      <c r="F3339" s="143">
        <v>48</v>
      </c>
      <c r="G3339" s="143">
        <v>20</v>
      </c>
      <c r="H3339" s="143">
        <v>89</v>
      </c>
      <c r="I3339" s="145">
        <v>185</v>
      </c>
    </row>
    <row r="3340" spans="2:9" x14ac:dyDescent="0.2">
      <c r="B3340" s="23"/>
      <c r="C3340" s="287" t="s">
        <v>22</v>
      </c>
      <c r="D3340" s="274"/>
      <c r="E3340" s="143">
        <v>4</v>
      </c>
      <c r="F3340" s="143">
        <v>5</v>
      </c>
      <c r="G3340" s="143">
        <v>0</v>
      </c>
      <c r="H3340" s="143">
        <v>11</v>
      </c>
      <c r="I3340" s="145">
        <v>20</v>
      </c>
    </row>
    <row r="3341" spans="2:9" x14ac:dyDescent="0.2">
      <c r="B3341" s="23"/>
      <c r="C3341" s="287" t="s">
        <v>23</v>
      </c>
      <c r="D3341" s="274"/>
      <c r="E3341" s="143">
        <v>0</v>
      </c>
      <c r="F3341" s="143">
        <v>0</v>
      </c>
      <c r="G3341" s="143">
        <v>0</v>
      </c>
      <c r="H3341" s="143">
        <v>0</v>
      </c>
      <c r="I3341" s="143">
        <v>0</v>
      </c>
    </row>
    <row r="3342" spans="2:9" x14ac:dyDescent="0.2">
      <c r="B3342" s="23"/>
      <c r="C3342" s="287" t="s">
        <v>24</v>
      </c>
      <c r="D3342" s="274"/>
      <c r="E3342" s="143">
        <v>0</v>
      </c>
      <c r="F3342" s="143">
        <v>0</v>
      </c>
      <c r="G3342" s="143">
        <v>0</v>
      </c>
      <c r="H3342" s="143">
        <v>0</v>
      </c>
      <c r="I3342" s="143">
        <v>0</v>
      </c>
    </row>
    <row r="3343" spans="2:9" ht="12.75" customHeight="1" x14ac:dyDescent="0.2">
      <c r="B3343" s="246" t="s">
        <v>544</v>
      </c>
      <c r="C3343" s="247"/>
      <c r="D3343" s="247"/>
      <c r="E3343" s="247"/>
      <c r="F3343" s="247"/>
      <c r="G3343" s="247"/>
      <c r="H3343" s="247"/>
      <c r="I3343" s="178"/>
    </row>
    <row r="3344" spans="2:9" x14ac:dyDescent="0.2">
      <c r="B3344" s="23"/>
      <c r="C3344" s="287" t="s">
        <v>180</v>
      </c>
      <c r="D3344" s="274"/>
      <c r="E3344" s="143">
        <v>0</v>
      </c>
      <c r="F3344" s="143">
        <v>0</v>
      </c>
      <c r="G3344" s="143">
        <v>0</v>
      </c>
      <c r="H3344" s="143">
        <v>0</v>
      </c>
      <c r="I3344" s="143">
        <v>0</v>
      </c>
    </row>
    <row r="3345" spans="2:9" x14ac:dyDescent="0.2">
      <c r="B3345" s="23"/>
      <c r="C3345" s="287" t="s">
        <v>26</v>
      </c>
      <c r="D3345" s="274"/>
      <c r="E3345" s="143">
        <v>0</v>
      </c>
      <c r="F3345" s="143">
        <v>0</v>
      </c>
      <c r="G3345" s="143">
        <v>0</v>
      </c>
      <c r="H3345" s="143">
        <v>0</v>
      </c>
      <c r="I3345" s="143">
        <v>0</v>
      </c>
    </row>
    <row r="3346" spans="2:9" x14ac:dyDescent="0.2">
      <c r="B3346" s="23"/>
      <c r="C3346" s="287" t="s">
        <v>181</v>
      </c>
      <c r="D3346" s="274"/>
      <c r="E3346" s="143">
        <v>0</v>
      </c>
      <c r="F3346" s="143">
        <v>0</v>
      </c>
      <c r="G3346" s="143">
        <v>0</v>
      </c>
      <c r="H3346" s="143">
        <v>0</v>
      </c>
      <c r="I3346" s="143">
        <v>0</v>
      </c>
    </row>
    <row r="3347" spans="2:9" x14ac:dyDescent="0.2">
      <c r="B3347" s="23"/>
      <c r="C3347" s="287" t="s">
        <v>28</v>
      </c>
      <c r="D3347" s="274"/>
      <c r="E3347" s="143">
        <v>0</v>
      </c>
      <c r="F3347" s="143">
        <v>0</v>
      </c>
      <c r="G3347" s="143">
        <v>0</v>
      </c>
      <c r="H3347" s="143">
        <v>0</v>
      </c>
      <c r="I3347" s="143">
        <v>0</v>
      </c>
    </row>
    <row r="3348" spans="2:9" x14ac:dyDescent="0.2">
      <c r="B3348" s="23"/>
      <c r="C3348" s="287" t="s">
        <v>29</v>
      </c>
      <c r="D3348" s="274"/>
      <c r="E3348" s="143">
        <v>0</v>
      </c>
      <c r="F3348" s="143">
        <v>0</v>
      </c>
      <c r="G3348" s="143">
        <v>0</v>
      </c>
      <c r="H3348" s="143">
        <v>0</v>
      </c>
      <c r="I3348" s="143">
        <v>0</v>
      </c>
    </row>
    <row r="3349" spans="2:9" x14ac:dyDescent="0.2">
      <c r="B3349" s="23"/>
      <c r="C3349" s="287" t="s">
        <v>30</v>
      </c>
      <c r="D3349" s="274"/>
      <c r="E3349" s="143">
        <v>48</v>
      </c>
      <c r="F3349" s="143">
        <v>74</v>
      </c>
      <c r="G3349" s="143">
        <v>28</v>
      </c>
      <c r="H3349" s="143">
        <v>89</v>
      </c>
      <c r="I3349" s="143">
        <v>239</v>
      </c>
    </row>
    <row r="3350" spans="2:9" x14ac:dyDescent="0.2">
      <c r="B3350" s="23"/>
      <c r="C3350" s="287" t="s">
        <v>31</v>
      </c>
      <c r="D3350" s="274"/>
      <c r="E3350" s="143">
        <v>0</v>
      </c>
      <c r="F3350" s="143">
        <v>0</v>
      </c>
      <c r="G3350" s="143">
        <v>0</v>
      </c>
      <c r="H3350" s="143">
        <v>7</v>
      </c>
      <c r="I3350" s="143">
        <v>7</v>
      </c>
    </row>
    <row r="3351" spans="2:9" x14ac:dyDescent="0.2">
      <c r="B3351" s="23"/>
      <c r="C3351" s="287" t="s">
        <v>23</v>
      </c>
      <c r="D3351" s="274"/>
      <c r="E3351" s="143">
        <v>0</v>
      </c>
      <c r="F3351" s="143">
        <v>0</v>
      </c>
      <c r="G3351" s="143">
        <v>0</v>
      </c>
      <c r="H3351" s="143">
        <v>13</v>
      </c>
      <c r="I3351" s="143">
        <v>13</v>
      </c>
    </row>
    <row r="3352" spans="2:9" x14ac:dyDescent="0.2">
      <c r="B3352" s="23"/>
      <c r="C3352" s="287" t="s">
        <v>32</v>
      </c>
      <c r="D3352" s="274"/>
      <c r="E3352" s="143">
        <v>0</v>
      </c>
      <c r="F3352" s="143">
        <v>0</v>
      </c>
      <c r="G3352" s="143">
        <v>0</v>
      </c>
      <c r="H3352" s="143">
        <v>3</v>
      </c>
      <c r="I3352" s="143">
        <v>3</v>
      </c>
    </row>
    <row r="3353" spans="2:9" ht="12.75" customHeight="1" x14ac:dyDescent="0.2">
      <c r="B3353" s="246" t="s">
        <v>545</v>
      </c>
      <c r="C3353" s="247"/>
      <c r="D3353" s="247"/>
      <c r="E3353" s="247"/>
      <c r="F3353" s="247"/>
      <c r="G3353" s="247"/>
      <c r="H3353" s="247"/>
      <c r="I3353" s="178"/>
    </row>
    <row r="3354" spans="2:9" x14ac:dyDescent="0.2">
      <c r="B3354" s="144"/>
      <c r="C3354" s="246" t="s">
        <v>34</v>
      </c>
      <c r="D3354" s="247"/>
      <c r="E3354" s="247"/>
      <c r="F3354" s="247"/>
      <c r="G3354" s="247"/>
      <c r="H3354" s="247"/>
      <c r="I3354" s="247"/>
    </row>
    <row r="3355" spans="2:9" x14ac:dyDescent="0.2">
      <c r="B3355" s="23"/>
      <c r="C3355" s="287" t="s">
        <v>35</v>
      </c>
      <c r="D3355" s="274"/>
      <c r="E3355" s="143">
        <v>0</v>
      </c>
      <c r="F3355" s="143">
        <v>0</v>
      </c>
      <c r="G3355" s="143">
        <v>0</v>
      </c>
      <c r="H3355" s="143">
        <v>0</v>
      </c>
      <c r="I3355" s="143">
        <v>0</v>
      </c>
    </row>
    <row r="3356" spans="2:9" x14ac:dyDescent="0.2">
      <c r="B3356" s="23"/>
      <c r="C3356" s="287" t="s">
        <v>36</v>
      </c>
      <c r="D3356" s="274"/>
      <c r="E3356" s="143">
        <v>5</v>
      </c>
      <c r="F3356" s="143">
        <v>7</v>
      </c>
      <c r="G3356" s="143">
        <v>0</v>
      </c>
      <c r="H3356" s="143">
        <v>9</v>
      </c>
      <c r="I3356" s="143">
        <v>21</v>
      </c>
    </row>
    <row r="3357" spans="2:9" x14ac:dyDescent="0.2">
      <c r="B3357" s="23"/>
      <c r="C3357" s="287" t="s">
        <v>37</v>
      </c>
      <c r="D3357" s="274"/>
      <c r="E3357" s="143">
        <v>37</v>
      </c>
      <c r="F3357" s="143">
        <v>57</v>
      </c>
      <c r="G3357" s="143">
        <v>28</v>
      </c>
      <c r="H3357" s="143">
        <v>97</v>
      </c>
      <c r="I3357" s="143">
        <v>219</v>
      </c>
    </row>
    <row r="3358" spans="2:9" x14ac:dyDescent="0.2">
      <c r="B3358" s="23"/>
      <c r="C3358" s="287" t="s">
        <v>38</v>
      </c>
      <c r="D3358" s="274"/>
      <c r="E3358" s="143">
        <v>0</v>
      </c>
      <c r="F3358" s="143">
        <v>0</v>
      </c>
      <c r="G3358" s="143">
        <v>0</v>
      </c>
      <c r="H3358" s="143">
        <v>0</v>
      </c>
      <c r="I3358" s="143">
        <v>0</v>
      </c>
    </row>
    <row r="3359" spans="2:9" x14ac:dyDescent="0.2">
      <c r="B3359" s="23"/>
      <c r="C3359" s="287" t="s">
        <v>39</v>
      </c>
      <c r="D3359" s="274"/>
      <c r="E3359" s="143">
        <v>6</v>
      </c>
      <c r="F3359" s="143">
        <v>10</v>
      </c>
      <c r="G3359" s="143">
        <v>0</v>
      </c>
      <c r="H3359" s="143">
        <v>2</v>
      </c>
      <c r="I3359" s="143">
        <v>18</v>
      </c>
    </row>
    <row r="3360" spans="2:9" x14ac:dyDescent="0.2">
      <c r="B3360" s="23"/>
      <c r="C3360" s="287" t="s">
        <v>40</v>
      </c>
      <c r="D3360" s="274"/>
      <c r="E3360" s="143">
        <v>0</v>
      </c>
      <c r="F3360" s="143">
        <v>0</v>
      </c>
      <c r="G3360" s="143">
        <v>0</v>
      </c>
      <c r="H3360" s="143">
        <v>3</v>
      </c>
      <c r="I3360" s="143">
        <v>3</v>
      </c>
    </row>
    <row r="3361" spans="2:9" x14ac:dyDescent="0.2">
      <c r="B3361" s="23"/>
      <c r="C3361" s="287" t="s">
        <v>23</v>
      </c>
      <c r="D3361" s="274"/>
      <c r="E3361" s="143">
        <v>0</v>
      </c>
      <c r="F3361" s="143">
        <v>0</v>
      </c>
      <c r="G3361" s="143">
        <v>0</v>
      </c>
      <c r="H3361" s="143">
        <v>2</v>
      </c>
      <c r="I3361" s="143">
        <v>2</v>
      </c>
    </row>
    <row r="3362" spans="2:9" x14ac:dyDescent="0.2">
      <c r="B3362" s="23"/>
      <c r="C3362" s="287" t="s">
        <v>41</v>
      </c>
      <c r="D3362" s="274"/>
      <c r="E3362" s="143">
        <v>0</v>
      </c>
      <c r="F3362" s="143">
        <v>0</v>
      </c>
      <c r="G3362" s="143">
        <v>0</v>
      </c>
      <c r="H3362" s="143">
        <v>9</v>
      </c>
      <c r="I3362" s="143">
        <v>9</v>
      </c>
    </row>
    <row r="3363" spans="2:9" ht="12.75" customHeight="1" x14ac:dyDescent="0.2">
      <c r="B3363" s="144"/>
      <c r="C3363" s="246" t="s">
        <v>42</v>
      </c>
      <c r="D3363" s="247"/>
      <c r="E3363" s="246"/>
      <c r="F3363" s="247"/>
      <c r="G3363" s="246"/>
      <c r="H3363" s="247"/>
      <c r="I3363" s="178"/>
    </row>
    <row r="3364" spans="2:9" x14ac:dyDescent="0.2">
      <c r="B3364" s="23"/>
      <c r="C3364" s="287" t="s">
        <v>182</v>
      </c>
      <c r="D3364" s="274"/>
      <c r="E3364" s="143">
        <v>0</v>
      </c>
      <c r="F3364" s="143">
        <v>0</v>
      </c>
      <c r="G3364" s="143">
        <v>0</v>
      </c>
      <c r="H3364" s="143">
        <v>0</v>
      </c>
      <c r="I3364" s="143">
        <v>0</v>
      </c>
    </row>
    <row r="3365" spans="2:9" x14ac:dyDescent="0.2">
      <c r="B3365" s="23"/>
      <c r="C3365" s="287" t="s">
        <v>44</v>
      </c>
      <c r="D3365" s="274"/>
      <c r="E3365" s="143">
        <v>0</v>
      </c>
      <c r="F3365" s="143">
        <v>0</v>
      </c>
      <c r="G3365" s="143">
        <v>0</v>
      </c>
      <c r="H3365" s="143">
        <v>0</v>
      </c>
      <c r="I3365" s="143">
        <v>0</v>
      </c>
    </row>
    <row r="3366" spans="2:9" x14ac:dyDescent="0.2">
      <c r="B3366" s="23"/>
      <c r="C3366" s="287" t="s">
        <v>45</v>
      </c>
      <c r="D3366" s="274"/>
      <c r="E3366" s="143">
        <v>0</v>
      </c>
      <c r="F3366" s="143">
        <v>0</v>
      </c>
      <c r="G3366" s="143">
        <v>0</v>
      </c>
      <c r="H3366" s="143">
        <v>0</v>
      </c>
      <c r="I3366" s="143">
        <v>0</v>
      </c>
    </row>
    <row r="3367" spans="2:9" x14ac:dyDescent="0.2">
      <c r="B3367" s="23"/>
      <c r="C3367" s="287" t="s">
        <v>46</v>
      </c>
      <c r="D3367" s="274"/>
      <c r="E3367" s="143">
        <v>0</v>
      </c>
      <c r="F3367" s="143">
        <v>0</v>
      </c>
      <c r="G3367" s="143">
        <v>0</v>
      </c>
      <c r="H3367" s="143">
        <v>0</v>
      </c>
      <c r="I3367" s="143">
        <v>0</v>
      </c>
    </row>
    <row r="3368" spans="2:9" x14ac:dyDescent="0.2">
      <c r="B3368" s="23"/>
      <c r="C3368" s="287" t="s">
        <v>47</v>
      </c>
      <c r="D3368" s="274"/>
      <c r="E3368" s="143">
        <v>0</v>
      </c>
      <c r="F3368" s="143">
        <v>0</v>
      </c>
      <c r="G3368" s="143">
        <v>0</v>
      </c>
      <c r="H3368" s="143">
        <v>0</v>
      </c>
      <c r="I3368" s="143">
        <v>0</v>
      </c>
    </row>
    <row r="3369" spans="2:9" x14ac:dyDescent="0.2">
      <c r="B3369" s="23"/>
      <c r="C3369" s="287" t="s">
        <v>48</v>
      </c>
      <c r="D3369" s="274"/>
      <c r="E3369" s="143">
        <v>0</v>
      </c>
      <c r="F3369" s="143">
        <v>0</v>
      </c>
      <c r="G3369" s="143">
        <v>0</v>
      </c>
      <c r="H3369" s="143">
        <v>0</v>
      </c>
      <c r="I3369" s="143">
        <v>0</v>
      </c>
    </row>
    <row r="3370" spans="2:9" x14ac:dyDescent="0.2">
      <c r="B3370" s="23"/>
      <c r="C3370" s="287" t="s">
        <v>49</v>
      </c>
      <c r="D3370" s="274"/>
      <c r="E3370" s="143">
        <v>0</v>
      </c>
      <c r="F3370" s="143">
        <v>0</v>
      </c>
      <c r="G3370" s="143">
        <v>0</v>
      </c>
      <c r="H3370" s="143">
        <v>0</v>
      </c>
      <c r="I3370" s="143">
        <v>0</v>
      </c>
    </row>
    <row r="3371" spans="2:9" x14ac:dyDescent="0.2">
      <c r="B3371" s="23"/>
      <c r="C3371" s="287" t="s">
        <v>50</v>
      </c>
      <c r="D3371" s="274"/>
      <c r="E3371" s="143">
        <v>0</v>
      </c>
      <c r="F3371" s="143">
        <v>0</v>
      </c>
      <c r="G3371" s="143">
        <v>0</v>
      </c>
      <c r="H3371" s="143">
        <v>0</v>
      </c>
      <c r="I3371" s="143">
        <v>0</v>
      </c>
    </row>
    <row r="3372" spans="2:9" x14ac:dyDescent="0.2">
      <c r="B3372" s="23"/>
      <c r="C3372" s="287" t="s">
        <v>51</v>
      </c>
      <c r="D3372" s="274"/>
      <c r="E3372" s="143">
        <v>0</v>
      </c>
      <c r="F3372" s="143">
        <v>0</v>
      </c>
      <c r="G3372" s="143">
        <v>0</v>
      </c>
      <c r="H3372" s="143">
        <v>0</v>
      </c>
      <c r="I3372" s="143">
        <v>0</v>
      </c>
    </row>
    <row r="3373" spans="2:9" x14ac:dyDescent="0.2">
      <c r="B3373" s="23"/>
      <c r="C3373" s="287" t="s">
        <v>52</v>
      </c>
      <c r="D3373" s="274"/>
      <c r="E3373" s="143">
        <v>0</v>
      </c>
      <c r="F3373" s="143">
        <v>0</v>
      </c>
      <c r="G3373" s="143">
        <v>0</v>
      </c>
      <c r="H3373" s="143">
        <v>0</v>
      </c>
      <c r="I3373" s="143">
        <v>0</v>
      </c>
    </row>
    <row r="3374" spans="2:9" x14ac:dyDescent="0.2">
      <c r="B3374" s="23"/>
      <c r="C3374" s="287" t="s">
        <v>53</v>
      </c>
      <c r="D3374" s="274"/>
      <c r="E3374" s="143">
        <v>0</v>
      </c>
      <c r="F3374" s="143">
        <v>0</v>
      </c>
      <c r="G3374" s="143">
        <v>0</v>
      </c>
      <c r="H3374" s="143">
        <v>0</v>
      </c>
      <c r="I3374" s="143">
        <v>0</v>
      </c>
    </row>
    <row r="3375" spans="2:9" x14ac:dyDescent="0.2">
      <c r="B3375" s="23"/>
      <c r="C3375" s="287" t="s">
        <v>54</v>
      </c>
      <c r="D3375" s="274"/>
      <c r="E3375" s="143">
        <v>0</v>
      </c>
      <c r="F3375" s="143">
        <v>0</v>
      </c>
      <c r="G3375" s="143">
        <v>0</v>
      </c>
      <c r="H3375" s="143">
        <v>0</v>
      </c>
      <c r="I3375" s="143">
        <v>0</v>
      </c>
    </row>
    <row r="3376" spans="2:9" x14ac:dyDescent="0.2">
      <c r="B3376" s="23"/>
      <c r="C3376" s="287" t="s">
        <v>56</v>
      </c>
      <c r="D3376" s="274"/>
      <c r="E3376" s="143">
        <v>0</v>
      </c>
      <c r="F3376" s="143">
        <v>0</v>
      </c>
      <c r="G3376" s="143">
        <v>0</v>
      </c>
      <c r="H3376" s="143">
        <v>0</v>
      </c>
      <c r="I3376" s="143">
        <v>0</v>
      </c>
    </row>
    <row r="3377" spans="2:9" x14ac:dyDescent="0.2">
      <c r="B3377" s="23"/>
      <c r="C3377" s="287" t="s">
        <v>57</v>
      </c>
      <c r="D3377" s="274"/>
      <c r="E3377" s="143">
        <v>0</v>
      </c>
      <c r="F3377" s="143">
        <v>0</v>
      </c>
      <c r="G3377" s="143">
        <v>0</v>
      </c>
      <c r="H3377" s="143">
        <v>0</v>
      </c>
      <c r="I3377" s="143">
        <v>0</v>
      </c>
    </row>
    <row r="3378" spans="2:9" x14ac:dyDescent="0.2">
      <c r="B3378" s="23"/>
      <c r="C3378" s="287" t="s">
        <v>41</v>
      </c>
      <c r="D3378" s="274"/>
      <c r="E3378" s="143">
        <v>0</v>
      </c>
      <c r="F3378" s="143">
        <v>0</v>
      </c>
      <c r="G3378" s="143">
        <v>0</v>
      </c>
      <c r="H3378" s="143">
        <v>0</v>
      </c>
      <c r="I3378" s="143">
        <v>0</v>
      </c>
    </row>
    <row r="3379" spans="2:9" ht="12.75" customHeight="1" x14ac:dyDescent="0.2">
      <c r="B3379" s="246" t="s">
        <v>546</v>
      </c>
      <c r="C3379" s="247"/>
      <c r="D3379" s="247"/>
      <c r="E3379" s="247"/>
      <c r="F3379" s="247"/>
      <c r="G3379" s="247"/>
      <c r="H3379" s="247"/>
      <c r="I3379" s="178"/>
    </row>
    <row r="3380" spans="2:9" x14ac:dyDescent="0.2">
      <c r="B3380" s="23"/>
      <c r="C3380" s="287" t="s">
        <v>58</v>
      </c>
      <c r="D3380" s="274"/>
      <c r="E3380" s="143">
        <v>0</v>
      </c>
      <c r="F3380" s="143">
        <v>10</v>
      </c>
      <c r="G3380" s="143">
        <v>0</v>
      </c>
      <c r="H3380" s="143">
        <v>14</v>
      </c>
      <c r="I3380" s="145">
        <v>24</v>
      </c>
    </row>
    <row r="3381" spans="2:9" x14ac:dyDescent="0.2">
      <c r="B3381" s="23"/>
      <c r="C3381" s="287" t="s">
        <v>59</v>
      </c>
      <c r="D3381" s="274"/>
      <c r="E3381" s="143">
        <v>48</v>
      </c>
      <c r="F3381" s="143">
        <v>64</v>
      </c>
      <c r="G3381" s="143">
        <v>28</v>
      </c>
      <c r="H3381" s="143">
        <v>89</v>
      </c>
      <c r="I3381" s="145">
        <v>229</v>
      </c>
    </row>
    <row r="3382" spans="2:9" x14ac:dyDescent="0.2">
      <c r="B3382" s="23"/>
      <c r="C3382" s="287" t="s">
        <v>60</v>
      </c>
      <c r="D3382" s="274"/>
      <c r="E3382" s="143">
        <v>0</v>
      </c>
      <c r="F3382" s="143">
        <v>0</v>
      </c>
      <c r="G3382" s="143">
        <v>0</v>
      </c>
      <c r="H3382" s="143">
        <v>0</v>
      </c>
      <c r="I3382" s="143">
        <v>0</v>
      </c>
    </row>
    <row r="3383" spans="2:9" x14ac:dyDescent="0.2">
      <c r="B3383" s="23"/>
      <c r="C3383" s="287" t="s">
        <v>61</v>
      </c>
      <c r="D3383" s="274"/>
      <c r="E3383" s="143">
        <v>0</v>
      </c>
      <c r="F3383" s="143">
        <v>0</v>
      </c>
      <c r="G3383" s="143">
        <v>0</v>
      </c>
      <c r="H3383" s="143">
        <v>0</v>
      </c>
      <c r="I3383" s="143">
        <v>0</v>
      </c>
    </row>
    <row r="3384" spans="2:9" x14ac:dyDescent="0.2">
      <c r="B3384" s="23"/>
      <c r="C3384" s="287" t="s">
        <v>23</v>
      </c>
      <c r="D3384" s="274"/>
      <c r="E3384" s="143">
        <v>0</v>
      </c>
      <c r="F3384" s="143">
        <v>0</v>
      </c>
      <c r="G3384" s="143">
        <v>0</v>
      </c>
      <c r="H3384" s="143">
        <v>0</v>
      </c>
      <c r="I3384" s="143">
        <v>0</v>
      </c>
    </row>
    <row r="3385" spans="2:9" x14ac:dyDescent="0.2">
      <c r="B3385" s="23"/>
      <c r="C3385" s="287" t="s">
        <v>41</v>
      </c>
      <c r="D3385" s="274"/>
      <c r="E3385" s="143">
        <v>0</v>
      </c>
      <c r="F3385" s="143">
        <v>0</v>
      </c>
      <c r="G3385" s="143">
        <v>0</v>
      </c>
      <c r="H3385" s="143">
        <v>0</v>
      </c>
      <c r="I3385" s="143">
        <v>0</v>
      </c>
    </row>
    <row r="3386" spans="2:9" ht="12.75" customHeight="1" x14ac:dyDescent="0.2">
      <c r="B3386" s="246" t="s">
        <v>547</v>
      </c>
      <c r="C3386" s="247"/>
      <c r="D3386" s="247"/>
      <c r="E3386" s="247"/>
      <c r="F3386" s="247"/>
      <c r="G3386" s="247"/>
      <c r="H3386" s="247"/>
      <c r="I3386" s="178"/>
    </row>
    <row r="3387" spans="2:9" x14ac:dyDescent="0.2">
      <c r="B3387" s="23"/>
      <c r="C3387" s="287" t="s">
        <v>58</v>
      </c>
      <c r="D3387" s="274"/>
      <c r="E3387" s="143">
        <v>0</v>
      </c>
      <c r="F3387" s="143">
        <v>10</v>
      </c>
      <c r="G3387" s="143">
        <v>0</v>
      </c>
      <c r="H3387" s="143">
        <v>14</v>
      </c>
      <c r="I3387" s="143">
        <v>24</v>
      </c>
    </row>
    <row r="3388" spans="2:9" x14ac:dyDescent="0.2">
      <c r="B3388" s="23"/>
      <c r="C3388" s="287" t="s">
        <v>59</v>
      </c>
      <c r="D3388" s="274"/>
      <c r="E3388" s="143">
        <v>48</v>
      </c>
      <c r="F3388" s="143">
        <v>64</v>
      </c>
      <c r="G3388" s="143">
        <v>28</v>
      </c>
      <c r="H3388" s="143">
        <v>89</v>
      </c>
      <c r="I3388" s="143">
        <v>229</v>
      </c>
    </row>
    <row r="3389" spans="2:9" x14ac:dyDescent="0.2">
      <c r="B3389" s="23"/>
      <c r="C3389" s="287" t="s">
        <v>60</v>
      </c>
      <c r="D3389" s="274"/>
      <c r="E3389" s="143">
        <v>0</v>
      </c>
      <c r="F3389" s="143">
        <v>0</v>
      </c>
      <c r="G3389" s="143">
        <v>0</v>
      </c>
      <c r="H3389" s="143">
        <v>0</v>
      </c>
      <c r="I3389" s="143">
        <v>0</v>
      </c>
    </row>
    <row r="3390" spans="2:9" x14ac:dyDescent="0.2">
      <c r="B3390" s="23"/>
      <c r="C3390" s="287" t="s">
        <v>63</v>
      </c>
      <c r="D3390" s="274"/>
      <c r="E3390" s="143">
        <v>0</v>
      </c>
      <c r="F3390" s="143">
        <v>0</v>
      </c>
      <c r="G3390" s="143">
        <v>0</v>
      </c>
      <c r="H3390" s="143">
        <v>0</v>
      </c>
      <c r="I3390" s="143">
        <v>0</v>
      </c>
    </row>
    <row r="3391" spans="2:9" x14ac:dyDescent="0.2">
      <c r="B3391" s="23"/>
      <c r="C3391" s="287" t="s">
        <v>23</v>
      </c>
      <c r="D3391" s="274"/>
      <c r="E3391" s="143">
        <v>0</v>
      </c>
      <c r="F3391" s="143">
        <v>0</v>
      </c>
      <c r="G3391" s="143">
        <v>0</v>
      </c>
      <c r="H3391" s="143">
        <v>0</v>
      </c>
      <c r="I3391" s="143">
        <v>0</v>
      </c>
    </row>
    <row r="3392" spans="2:9" x14ac:dyDescent="0.2">
      <c r="B3392" s="23"/>
      <c r="C3392" s="287" t="s">
        <v>41</v>
      </c>
      <c r="D3392" s="274"/>
      <c r="E3392" s="143">
        <v>0</v>
      </c>
      <c r="F3392" s="143">
        <v>0</v>
      </c>
      <c r="G3392" s="143">
        <v>0</v>
      </c>
      <c r="H3392" s="143">
        <v>0</v>
      </c>
      <c r="I3392" s="143">
        <v>0</v>
      </c>
    </row>
    <row r="3393" spans="2:9" ht="12.75" customHeight="1" x14ac:dyDescent="0.2">
      <c r="B3393" s="246" t="s">
        <v>548</v>
      </c>
      <c r="C3393" s="247"/>
      <c r="D3393" s="247"/>
      <c r="E3393" s="247"/>
      <c r="F3393" s="247"/>
      <c r="G3393" s="247"/>
      <c r="H3393" s="247"/>
      <c r="I3393" s="178"/>
    </row>
    <row r="3394" spans="2:9" x14ac:dyDescent="0.2">
      <c r="B3394" s="23"/>
      <c r="C3394" s="287" t="s">
        <v>64</v>
      </c>
      <c r="D3394" s="274"/>
      <c r="E3394" s="143">
        <v>0</v>
      </c>
      <c r="F3394" s="143">
        <v>0</v>
      </c>
      <c r="G3394" s="143">
        <v>0</v>
      </c>
      <c r="H3394" s="143">
        <v>2</v>
      </c>
      <c r="I3394" s="143">
        <v>2</v>
      </c>
    </row>
    <row r="3395" spans="2:9" x14ac:dyDescent="0.2">
      <c r="B3395" s="23"/>
      <c r="C3395" s="287" t="s">
        <v>65</v>
      </c>
      <c r="D3395" s="274"/>
      <c r="E3395" s="143">
        <v>46</v>
      </c>
      <c r="F3395" s="143">
        <v>72</v>
      </c>
      <c r="G3395" s="143">
        <v>20</v>
      </c>
      <c r="H3395" s="143">
        <v>89</v>
      </c>
      <c r="I3395" s="143">
        <v>227</v>
      </c>
    </row>
    <row r="3396" spans="2:9" x14ac:dyDescent="0.2">
      <c r="B3396" s="23"/>
      <c r="C3396" s="287" t="s">
        <v>66</v>
      </c>
      <c r="D3396" s="274"/>
      <c r="E3396" s="143">
        <v>1</v>
      </c>
      <c r="F3396" s="143">
        <v>1</v>
      </c>
      <c r="G3396" s="143">
        <v>0</v>
      </c>
      <c r="H3396" s="143">
        <v>1</v>
      </c>
      <c r="I3396" s="143">
        <v>3</v>
      </c>
    </row>
    <row r="3397" spans="2:9" x14ac:dyDescent="0.2">
      <c r="B3397" s="23"/>
      <c r="C3397" s="287" t="s">
        <v>67</v>
      </c>
      <c r="D3397" s="274"/>
      <c r="E3397" s="143">
        <v>0</v>
      </c>
      <c r="F3397" s="143">
        <v>0</v>
      </c>
      <c r="G3397" s="143">
        <v>0</v>
      </c>
      <c r="H3397" s="143">
        <v>0</v>
      </c>
      <c r="I3397" s="143">
        <v>0</v>
      </c>
    </row>
    <row r="3398" spans="2:9" x14ac:dyDescent="0.2">
      <c r="B3398" s="23"/>
      <c r="C3398" s="287" t="s">
        <v>68</v>
      </c>
      <c r="D3398" s="274"/>
      <c r="E3398" s="143">
        <v>0</v>
      </c>
      <c r="F3398" s="143">
        <v>0</v>
      </c>
      <c r="G3398" s="143">
        <v>0</v>
      </c>
      <c r="H3398" s="143">
        <v>0</v>
      </c>
      <c r="I3398" s="143">
        <v>0</v>
      </c>
    </row>
    <row r="3399" spans="2:9" x14ac:dyDescent="0.2">
      <c r="B3399" s="23"/>
      <c r="C3399" s="287" t="s">
        <v>69</v>
      </c>
      <c r="D3399" s="274"/>
      <c r="E3399" s="143">
        <v>0</v>
      </c>
      <c r="F3399" s="143">
        <v>0</v>
      </c>
      <c r="G3399" s="143">
        <v>0</v>
      </c>
      <c r="H3399" s="143">
        <v>0</v>
      </c>
      <c r="I3399" s="143">
        <v>0</v>
      </c>
    </row>
    <row r="3400" spans="2:9" x14ac:dyDescent="0.2">
      <c r="B3400" s="23"/>
      <c r="C3400" s="287" t="s">
        <v>23</v>
      </c>
      <c r="D3400" s="274"/>
      <c r="E3400" s="143">
        <v>0</v>
      </c>
      <c r="F3400" s="143">
        <v>0</v>
      </c>
      <c r="G3400" s="143">
        <v>4</v>
      </c>
      <c r="H3400" s="143">
        <v>7</v>
      </c>
      <c r="I3400" s="143">
        <v>11</v>
      </c>
    </row>
    <row r="3401" spans="2:9" x14ac:dyDescent="0.2">
      <c r="B3401" s="23"/>
      <c r="C3401" s="287" t="s">
        <v>70</v>
      </c>
      <c r="D3401" s="274"/>
      <c r="E3401" s="143">
        <v>0</v>
      </c>
      <c r="F3401" s="143">
        <v>0</v>
      </c>
      <c r="G3401" s="143">
        <v>0</v>
      </c>
      <c r="H3401" s="143">
        <v>0</v>
      </c>
      <c r="I3401" s="143">
        <v>0</v>
      </c>
    </row>
    <row r="3402" spans="2:9" x14ac:dyDescent="0.2">
      <c r="B3402" s="23"/>
      <c r="C3402" s="287" t="s">
        <v>41</v>
      </c>
      <c r="D3402" s="274"/>
      <c r="E3402" s="143">
        <v>1</v>
      </c>
      <c r="F3402" s="143">
        <v>1</v>
      </c>
      <c r="G3402" s="143">
        <v>4</v>
      </c>
      <c r="H3402" s="143">
        <v>5</v>
      </c>
      <c r="I3402" s="143">
        <v>11</v>
      </c>
    </row>
    <row r="3403" spans="2:9" ht="12.75" customHeight="1" x14ac:dyDescent="0.2">
      <c r="B3403" s="246" t="s">
        <v>549</v>
      </c>
      <c r="C3403" s="247"/>
      <c r="D3403" s="247"/>
      <c r="E3403" s="247"/>
      <c r="F3403" s="247"/>
      <c r="G3403" s="247"/>
      <c r="H3403" s="247"/>
      <c r="I3403" s="178"/>
    </row>
    <row r="3404" spans="2:9" x14ac:dyDescent="0.2">
      <c r="B3404" s="23"/>
      <c r="C3404" s="289" t="s">
        <v>71</v>
      </c>
      <c r="D3404" s="274"/>
      <c r="E3404" s="143">
        <v>4</v>
      </c>
      <c r="F3404" s="143">
        <v>4</v>
      </c>
      <c r="G3404" s="143">
        <v>2</v>
      </c>
      <c r="H3404" s="143">
        <v>3</v>
      </c>
      <c r="I3404" s="143">
        <v>13</v>
      </c>
    </row>
    <row r="3405" spans="2:9" x14ac:dyDescent="0.2">
      <c r="B3405" s="23"/>
      <c r="C3405" s="287" t="s">
        <v>72</v>
      </c>
      <c r="D3405" s="274"/>
      <c r="E3405" s="143">
        <v>4</v>
      </c>
      <c r="F3405" s="143">
        <v>4</v>
      </c>
      <c r="G3405" s="143">
        <v>0</v>
      </c>
      <c r="H3405" s="143">
        <v>12</v>
      </c>
      <c r="I3405" s="143">
        <v>20</v>
      </c>
    </row>
    <row r="3406" spans="2:9" x14ac:dyDescent="0.2">
      <c r="B3406" s="23"/>
      <c r="C3406" s="287" t="s">
        <v>73</v>
      </c>
      <c r="D3406" s="274"/>
      <c r="E3406" s="143">
        <v>0</v>
      </c>
      <c r="F3406" s="143">
        <v>0</v>
      </c>
      <c r="G3406" s="143">
        <v>0</v>
      </c>
      <c r="H3406" s="143">
        <v>1</v>
      </c>
      <c r="I3406" s="143">
        <v>1</v>
      </c>
    </row>
    <row r="3407" spans="2:9" x14ac:dyDescent="0.2">
      <c r="B3407" s="23"/>
      <c r="C3407" s="287" t="s">
        <v>74</v>
      </c>
      <c r="D3407" s="274"/>
      <c r="E3407" s="143">
        <v>0</v>
      </c>
      <c r="F3407" s="143">
        <v>0</v>
      </c>
      <c r="G3407" s="143">
        <v>0</v>
      </c>
      <c r="H3407" s="143">
        <v>0</v>
      </c>
      <c r="I3407" s="143"/>
    </row>
    <row r="3408" spans="2:9" x14ac:dyDescent="0.2">
      <c r="B3408" s="23"/>
      <c r="C3408" s="287" t="s">
        <v>75</v>
      </c>
      <c r="D3408" s="274"/>
      <c r="E3408" s="143">
        <v>0</v>
      </c>
      <c r="F3408" s="143">
        <v>0</v>
      </c>
      <c r="G3408" s="143">
        <v>0</v>
      </c>
      <c r="H3408" s="143">
        <v>0</v>
      </c>
      <c r="I3408" s="143">
        <v>0</v>
      </c>
    </row>
    <row r="3409" spans="2:9" x14ac:dyDescent="0.2">
      <c r="B3409" s="23"/>
      <c r="C3409" s="287" t="s">
        <v>76</v>
      </c>
      <c r="D3409" s="274"/>
      <c r="E3409" s="143">
        <v>0</v>
      </c>
      <c r="F3409" s="143">
        <v>0</v>
      </c>
      <c r="G3409" s="143">
        <v>0</v>
      </c>
      <c r="H3409" s="143">
        <v>3</v>
      </c>
      <c r="I3409" s="143">
        <v>3</v>
      </c>
    </row>
    <row r="3410" spans="2:9" x14ac:dyDescent="0.2">
      <c r="B3410" s="23"/>
      <c r="C3410" s="287" t="s">
        <v>77</v>
      </c>
      <c r="D3410" s="274"/>
      <c r="E3410" s="143">
        <v>0</v>
      </c>
      <c r="F3410" s="143">
        <v>0</v>
      </c>
      <c r="G3410" s="143">
        <v>0</v>
      </c>
      <c r="H3410" s="143">
        <v>0</v>
      </c>
      <c r="I3410" s="143">
        <v>0</v>
      </c>
    </row>
    <row r="3411" spans="2:9" x14ac:dyDescent="0.2">
      <c r="B3411" s="23"/>
      <c r="C3411" s="287" t="s">
        <v>78</v>
      </c>
      <c r="D3411" s="274"/>
      <c r="E3411" s="143">
        <v>0</v>
      </c>
      <c r="F3411" s="143">
        <v>0</v>
      </c>
      <c r="G3411" s="143">
        <v>0</v>
      </c>
      <c r="H3411" s="143">
        <v>0</v>
      </c>
      <c r="I3411" s="143">
        <v>0</v>
      </c>
    </row>
    <row r="3412" spans="2:9" x14ac:dyDescent="0.2">
      <c r="B3412" s="23"/>
      <c r="C3412" s="289" t="s">
        <v>79</v>
      </c>
      <c r="D3412" s="274"/>
      <c r="E3412" s="143">
        <v>44</v>
      </c>
      <c r="F3412" s="143">
        <v>66</v>
      </c>
      <c r="G3412" s="143">
        <v>26</v>
      </c>
      <c r="H3412" s="143">
        <v>81</v>
      </c>
      <c r="I3412" s="143">
        <v>217</v>
      </c>
    </row>
    <row r="3413" spans="2:9" x14ac:dyDescent="0.2">
      <c r="B3413" s="23"/>
      <c r="C3413" s="287" t="s">
        <v>23</v>
      </c>
      <c r="D3413" s="274"/>
      <c r="E3413" s="143">
        <v>0</v>
      </c>
      <c r="F3413" s="143">
        <v>0</v>
      </c>
      <c r="G3413" s="143">
        <v>0</v>
      </c>
      <c r="H3413" s="143">
        <v>4</v>
      </c>
      <c r="I3413" s="143">
        <v>4</v>
      </c>
    </row>
    <row r="3414" spans="2:9" x14ac:dyDescent="0.2">
      <c r="B3414" s="23"/>
      <c r="C3414" s="287" t="s">
        <v>41</v>
      </c>
      <c r="D3414" s="274"/>
      <c r="E3414" s="143">
        <v>0</v>
      </c>
      <c r="F3414" s="143">
        <v>0</v>
      </c>
      <c r="G3414" s="143">
        <v>0</v>
      </c>
      <c r="H3414" s="143">
        <v>0</v>
      </c>
      <c r="I3414" s="143">
        <v>0</v>
      </c>
    </row>
    <row r="3415" spans="2:9" ht="12.75" customHeight="1" x14ac:dyDescent="0.2">
      <c r="B3415" s="246" t="s">
        <v>550</v>
      </c>
      <c r="C3415" s="247"/>
      <c r="D3415" s="247"/>
      <c r="E3415" s="247"/>
      <c r="F3415" s="247"/>
      <c r="G3415" s="247"/>
      <c r="H3415" s="247"/>
      <c r="I3415" s="178"/>
    </row>
    <row r="3416" spans="2:9" x14ac:dyDescent="0.2">
      <c r="B3416" s="23"/>
      <c r="C3416" s="287" t="s">
        <v>80</v>
      </c>
      <c r="D3416" s="274"/>
      <c r="E3416" s="143">
        <v>48</v>
      </c>
      <c r="F3416" s="143">
        <v>74</v>
      </c>
      <c r="G3416" s="143">
        <v>28</v>
      </c>
      <c r="H3416" s="143">
        <v>112</v>
      </c>
      <c r="I3416" s="143">
        <v>262</v>
      </c>
    </row>
    <row r="3417" spans="2:9" x14ac:dyDescent="0.2">
      <c r="B3417" s="23"/>
      <c r="C3417" s="287" t="s">
        <v>81</v>
      </c>
      <c r="D3417" s="274"/>
      <c r="E3417" s="143">
        <v>0</v>
      </c>
      <c r="F3417" s="143">
        <v>0</v>
      </c>
      <c r="G3417" s="143">
        <v>0</v>
      </c>
      <c r="H3417" s="143">
        <v>0</v>
      </c>
      <c r="I3417" s="143">
        <v>0</v>
      </c>
    </row>
    <row r="3418" spans="2:9" x14ac:dyDescent="0.2">
      <c r="B3418" s="23"/>
      <c r="C3418" s="287" t="s">
        <v>23</v>
      </c>
      <c r="D3418" s="274"/>
      <c r="E3418" s="143">
        <v>0</v>
      </c>
      <c r="F3418" s="143">
        <v>0</v>
      </c>
      <c r="G3418" s="143">
        <v>0</v>
      </c>
      <c r="H3418" s="143">
        <v>0</v>
      </c>
      <c r="I3418" s="143">
        <v>0</v>
      </c>
    </row>
    <row r="3419" spans="2:9" x14ac:dyDescent="0.2">
      <c r="B3419" s="146"/>
      <c r="C3419" s="287" t="s">
        <v>41</v>
      </c>
      <c r="D3419" s="274"/>
      <c r="E3419" s="143">
        <v>0</v>
      </c>
      <c r="F3419" s="143">
        <v>0</v>
      </c>
      <c r="G3419" s="143">
        <v>0</v>
      </c>
      <c r="H3419" s="143">
        <v>0</v>
      </c>
      <c r="I3419" s="143">
        <v>0</v>
      </c>
    </row>
    <row r="3420" spans="2:9" ht="12.75" customHeight="1" x14ac:dyDescent="0.2">
      <c r="B3420" s="246" t="s">
        <v>551</v>
      </c>
      <c r="C3420" s="247"/>
      <c r="D3420" s="247"/>
      <c r="E3420" s="247"/>
      <c r="F3420" s="247"/>
      <c r="G3420" s="247"/>
      <c r="H3420" s="247"/>
      <c r="I3420" s="178"/>
    </row>
    <row r="3421" spans="2:9" x14ac:dyDescent="0.2">
      <c r="B3421" s="23"/>
      <c r="C3421" s="287" t="s">
        <v>82</v>
      </c>
      <c r="D3421" s="274"/>
      <c r="E3421" s="143">
        <v>48</v>
      </c>
      <c r="F3421" s="143">
        <v>74</v>
      </c>
      <c r="G3421" s="143">
        <v>28</v>
      </c>
      <c r="H3421" s="143">
        <v>112</v>
      </c>
      <c r="I3421" s="143">
        <v>262</v>
      </c>
    </row>
    <row r="3422" spans="2:9" x14ac:dyDescent="0.2">
      <c r="B3422" s="23"/>
      <c r="C3422" s="287" t="s">
        <v>83</v>
      </c>
      <c r="D3422" s="274"/>
      <c r="E3422" s="143">
        <v>0</v>
      </c>
      <c r="F3422" s="143">
        <v>0</v>
      </c>
      <c r="G3422" s="143">
        <v>0</v>
      </c>
      <c r="H3422" s="143">
        <v>0</v>
      </c>
      <c r="I3422" s="143">
        <v>0</v>
      </c>
    </row>
    <row r="3423" spans="2:9" x14ac:dyDescent="0.2">
      <c r="B3423" s="23"/>
      <c r="C3423" s="287" t="s">
        <v>84</v>
      </c>
      <c r="D3423" s="274"/>
      <c r="E3423" s="143">
        <v>0</v>
      </c>
      <c r="F3423" s="143">
        <v>0</v>
      </c>
      <c r="G3423" s="143">
        <v>0</v>
      </c>
      <c r="H3423" s="143">
        <v>0</v>
      </c>
      <c r="I3423" s="143">
        <v>0</v>
      </c>
    </row>
    <row r="3424" spans="2:9" x14ac:dyDescent="0.2">
      <c r="B3424" s="23"/>
      <c r="C3424" s="287" t="s">
        <v>85</v>
      </c>
      <c r="D3424" s="274"/>
      <c r="E3424" s="143">
        <v>0</v>
      </c>
      <c r="F3424" s="143">
        <v>0</v>
      </c>
      <c r="G3424" s="143">
        <v>0</v>
      </c>
      <c r="H3424" s="143">
        <v>0</v>
      </c>
      <c r="I3424" s="143">
        <v>0</v>
      </c>
    </row>
    <row r="3425" spans="2:9" x14ac:dyDescent="0.2">
      <c r="B3425" s="23"/>
      <c r="C3425" s="287" t="s">
        <v>86</v>
      </c>
      <c r="D3425" s="274"/>
      <c r="E3425" s="143">
        <v>0</v>
      </c>
      <c r="F3425" s="143">
        <v>0</v>
      </c>
      <c r="G3425" s="143">
        <v>0</v>
      </c>
      <c r="H3425" s="143">
        <v>0</v>
      </c>
      <c r="I3425" s="143">
        <v>0</v>
      </c>
    </row>
    <row r="3426" spans="2:9" x14ac:dyDescent="0.2">
      <c r="B3426" s="23"/>
      <c r="C3426" s="287" t="s">
        <v>87</v>
      </c>
      <c r="D3426" s="274"/>
      <c r="E3426" s="143">
        <v>0</v>
      </c>
      <c r="F3426" s="143">
        <v>0</v>
      </c>
      <c r="G3426" s="143">
        <v>0</v>
      </c>
      <c r="H3426" s="143">
        <v>0</v>
      </c>
      <c r="I3426" s="143">
        <v>0</v>
      </c>
    </row>
    <row r="3427" spans="2:9" x14ac:dyDescent="0.2">
      <c r="B3427" s="23"/>
      <c r="C3427" s="287" t="s">
        <v>70</v>
      </c>
      <c r="D3427" s="274"/>
      <c r="E3427" s="143">
        <v>0</v>
      </c>
      <c r="F3427" s="143">
        <v>0</v>
      </c>
      <c r="G3427" s="143">
        <v>0</v>
      </c>
      <c r="H3427" s="143">
        <v>0</v>
      </c>
      <c r="I3427" s="143">
        <v>0</v>
      </c>
    </row>
    <row r="3428" spans="2:9" x14ac:dyDescent="0.2">
      <c r="B3428" s="23"/>
      <c r="C3428" s="287" t="s">
        <v>88</v>
      </c>
      <c r="D3428" s="274"/>
      <c r="E3428" s="143">
        <v>0</v>
      </c>
      <c r="F3428" s="143">
        <v>0</v>
      </c>
      <c r="G3428" s="143">
        <v>0</v>
      </c>
      <c r="H3428" s="143">
        <v>2</v>
      </c>
      <c r="I3428" s="143">
        <v>2</v>
      </c>
    </row>
    <row r="3429" spans="2:9" x14ac:dyDescent="0.2">
      <c r="B3429" s="23"/>
      <c r="C3429" s="287" t="s">
        <v>41</v>
      </c>
      <c r="D3429" s="274"/>
      <c r="E3429" s="143">
        <v>0</v>
      </c>
      <c r="F3429" s="143">
        <v>0</v>
      </c>
      <c r="G3429" s="143">
        <v>0</v>
      </c>
      <c r="H3429" s="143">
        <v>0</v>
      </c>
      <c r="I3429" s="143">
        <v>0</v>
      </c>
    </row>
    <row r="3430" spans="2:9" ht="12.75" customHeight="1" x14ac:dyDescent="0.2">
      <c r="B3430" s="246" t="s">
        <v>552</v>
      </c>
      <c r="C3430" s="247"/>
      <c r="D3430" s="247"/>
      <c r="E3430" s="247"/>
      <c r="F3430" s="247"/>
      <c r="G3430" s="247"/>
      <c r="H3430" s="247"/>
      <c r="I3430" s="178"/>
    </row>
    <row r="3431" spans="2:9" x14ac:dyDescent="0.2">
      <c r="B3431" s="23"/>
      <c r="C3431" s="287" t="s">
        <v>89</v>
      </c>
      <c r="D3431" s="274"/>
      <c r="E3431" s="143">
        <v>0</v>
      </c>
      <c r="F3431" s="143">
        <v>3</v>
      </c>
      <c r="G3431" s="143">
        <v>1</v>
      </c>
      <c r="H3431" s="143">
        <v>0</v>
      </c>
      <c r="I3431" s="143">
        <v>4</v>
      </c>
    </row>
    <row r="3432" spans="2:9" x14ac:dyDescent="0.2">
      <c r="B3432" s="23"/>
      <c r="C3432" s="287" t="s">
        <v>90</v>
      </c>
      <c r="D3432" s="274"/>
      <c r="E3432" s="143">
        <v>47</v>
      </c>
      <c r="F3432" s="143">
        <v>70</v>
      </c>
      <c r="G3432" s="143">
        <v>27</v>
      </c>
      <c r="H3432" s="143">
        <v>89</v>
      </c>
      <c r="I3432" s="143">
        <v>233</v>
      </c>
    </row>
    <row r="3433" spans="2:9" x14ac:dyDescent="0.2">
      <c r="B3433" s="23"/>
      <c r="C3433" s="287" t="s">
        <v>23</v>
      </c>
      <c r="D3433" s="274"/>
      <c r="E3433" s="143">
        <v>0</v>
      </c>
      <c r="F3433" s="143">
        <v>0</v>
      </c>
      <c r="G3433" s="143">
        <v>0</v>
      </c>
      <c r="H3433" s="143">
        <v>0</v>
      </c>
      <c r="I3433" s="143">
        <v>0</v>
      </c>
    </row>
    <row r="3434" spans="2:9" x14ac:dyDescent="0.2">
      <c r="B3434" s="23"/>
      <c r="C3434" s="287" t="s">
        <v>70</v>
      </c>
      <c r="D3434" s="274"/>
      <c r="E3434" s="143">
        <v>0</v>
      </c>
      <c r="F3434" s="143">
        <v>0</v>
      </c>
      <c r="G3434" s="143">
        <v>0</v>
      </c>
      <c r="H3434" s="143">
        <v>0</v>
      </c>
      <c r="I3434" s="143">
        <v>0</v>
      </c>
    </row>
    <row r="3435" spans="2:9" x14ac:dyDescent="0.2">
      <c r="B3435" s="23"/>
      <c r="C3435" s="287" t="s">
        <v>41</v>
      </c>
      <c r="D3435" s="274"/>
      <c r="E3435" s="143">
        <v>1</v>
      </c>
      <c r="F3435" s="143">
        <v>1</v>
      </c>
      <c r="G3435" s="143">
        <v>0</v>
      </c>
      <c r="H3435" s="143">
        <v>12</v>
      </c>
      <c r="I3435" s="143">
        <v>14</v>
      </c>
    </row>
    <row r="3436" spans="2:9" x14ac:dyDescent="0.2">
      <c r="B3436" s="288" t="s">
        <v>91</v>
      </c>
      <c r="C3436" s="286"/>
      <c r="D3436" s="286"/>
      <c r="E3436" s="286"/>
      <c r="F3436" s="286"/>
      <c r="G3436" s="286"/>
      <c r="H3436" s="286"/>
      <c r="I3436" s="274"/>
    </row>
    <row r="3437" spans="2:9" ht="12.75" customHeight="1" x14ac:dyDescent="0.2">
      <c r="B3437" s="246" t="s">
        <v>553</v>
      </c>
      <c r="C3437" s="247"/>
      <c r="D3437" s="247"/>
      <c r="E3437" s="247"/>
      <c r="F3437" s="247"/>
      <c r="G3437" s="247"/>
      <c r="H3437" s="247"/>
      <c r="I3437" s="178"/>
    </row>
    <row r="3438" spans="2:9" x14ac:dyDescent="0.2">
      <c r="B3438" s="149"/>
      <c r="C3438" s="284" t="s">
        <v>92</v>
      </c>
      <c r="D3438" s="274"/>
      <c r="E3438" s="150">
        <v>0</v>
      </c>
      <c r="F3438" s="150">
        <v>0</v>
      </c>
      <c r="G3438" s="150">
        <v>4</v>
      </c>
      <c r="H3438" s="150">
        <v>5</v>
      </c>
      <c r="I3438" s="150">
        <v>9</v>
      </c>
    </row>
    <row r="3439" spans="2:9" x14ac:dyDescent="0.2">
      <c r="B3439" s="149"/>
      <c r="C3439" s="284" t="s">
        <v>93</v>
      </c>
      <c r="D3439" s="274"/>
      <c r="E3439" s="150">
        <v>0</v>
      </c>
      <c r="F3439" s="150">
        <v>0</v>
      </c>
      <c r="G3439" s="150">
        <v>0</v>
      </c>
      <c r="H3439" s="150">
        <v>0</v>
      </c>
      <c r="I3439" s="150">
        <v>0</v>
      </c>
    </row>
    <row r="3440" spans="2:9" x14ac:dyDescent="0.2">
      <c r="B3440" s="23"/>
      <c r="C3440" s="287" t="s">
        <v>94</v>
      </c>
      <c r="D3440" s="274"/>
      <c r="E3440" s="143">
        <v>0</v>
      </c>
      <c r="F3440" s="143">
        <v>0</v>
      </c>
      <c r="G3440" s="143">
        <v>0</v>
      </c>
      <c r="H3440" s="143">
        <v>0</v>
      </c>
      <c r="I3440" s="143">
        <v>0</v>
      </c>
    </row>
    <row r="3441" spans="2:9" x14ac:dyDescent="0.2">
      <c r="B3441" s="23"/>
      <c r="C3441" s="287" t="s">
        <v>95</v>
      </c>
      <c r="D3441" s="274"/>
      <c r="E3441" s="143">
        <v>0</v>
      </c>
      <c r="F3441" s="143">
        <v>0</v>
      </c>
      <c r="G3441" s="143">
        <v>0</v>
      </c>
      <c r="H3441" s="143">
        <v>0</v>
      </c>
      <c r="I3441" s="145">
        <v>0</v>
      </c>
    </row>
    <row r="3442" spans="2:9" x14ac:dyDescent="0.2">
      <c r="B3442" s="23"/>
      <c r="C3442" s="287" t="s">
        <v>96</v>
      </c>
      <c r="D3442" s="274"/>
      <c r="E3442" s="143">
        <v>10</v>
      </c>
      <c r="F3442" s="143">
        <v>31</v>
      </c>
      <c r="G3442" s="143">
        <v>14</v>
      </c>
      <c r="H3442" s="143">
        <v>89</v>
      </c>
      <c r="I3442" s="145">
        <v>144</v>
      </c>
    </row>
    <row r="3443" spans="2:9" x14ac:dyDescent="0.2">
      <c r="B3443" s="23"/>
      <c r="C3443" s="287" t="s">
        <v>97</v>
      </c>
      <c r="D3443" s="274"/>
      <c r="E3443" s="143">
        <v>3</v>
      </c>
      <c r="F3443" s="143">
        <v>3</v>
      </c>
      <c r="G3443" s="143">
        <v>4</v>
      </c>
      <c r="H3443" s="143">
        <v>0</v>
      </c>
      <c r="I3443" s="145">
        <v>10</v>
      </c>
    </row>
    <row r="3444" spans="2:9" x14ac:dyDescent="0.2">
      <c r="B3444" s="23"/>
      <c r="C3444" s="287" t="s">
        <v>98</v>
      </c>
      <c r="D3444" s="274"/>
      <c r="E3444" s="143">
        <v>0</v>
      </c>
      <c r="F3444" s="143">
        <v>0</v>
      </c>
      <c r="G3444" s="143">
        <v>0</v>
      </c>
      <c r="H3444" s="143">
        <v>12</v>
      </c>
      <c r="I3444" s="145">
        <v>12</v>
      </c>
    </row>
    <row r="3445" spans="2:9" x14ac:dyDescent="0.2">
      <c r="B3445" s="23"/>
      <c r="C3445" s="287" t="s">
        <v>99</v>
      </c>
      <c r="D3445" s="274"/>
      <c r="E3445" s="143">
        <v>4</v>
      </c>
      <c r="F3445" s="143">
        <v>7</v>
      </c>
      <c r="G3445" s="143">
        <v>6</v>
      </c>
      <c r="H3445" s="143">
        <v>9</v>
      </c>
      <c r="I3445" s="143">
        <v>26</v>
      </c>
    </row>
    <row r="3446" spans="2:9" x14ac:dyDescent="0.2">
      <c r="B3446" s="23"/>
      <c r="C3446" s="287" t="s">
        <v>100</v>
      </c>
      <c r="D3446" s="274"/>
      <c r="E3446" s="143">
        <v>0</v>
      </c>
      <c r="F3446" s="143">
        <v>0</v>
      </c>
      <c r="G3446" s="143">
        <v>0</v>
      </c>
      <c r="H3446" s="143">
        <v>0</v>
      </c>
      <c r="I3446" s="143">
        <v>0</v>
      </c>
    </row>
    <row r="3447" spans="2:9" x14ac:dyDescent="0.2">
      <c r="B3447" s="23"/>
      <c r="C3447" s="287" t="s">
        <v>101</v>
      </c>
      <c r="D3447" s="274"/>
      <c r="E3447" s="143">
        <v>0</v>
      </c>
      <c r="F3447" s="143">
        <v>0</v>
      </c>
      <c r="G3447" s="143">
        <v>0</v>
      </c>
      <c r="H3447" s="143">
        <v>0</v>
      </c>
      <c r="I3447" s="143">
        <v>0</v>
      </c>
    </row>
    <row r="3448" spans="2:9" x14ac:dyDescent="0.2">
      <c r="B3448" s="23"/>
      <c r="C3448" s="287" t="s">
        <v>102</v>
      </c>
      <c r="D3448" s="274"/>
      <c r="E3448" s="143">
        <v>31</v>
      </c>
      <c r="F3448" s="143">
        <v>33</v>
      </c>
      <c r="G3448" s="143">
        <v>0</v>
      </c>
      <c r="H3448" s="143">
        <v>7</v>
      </c>
      <c r="I3448" s="143">
        <v>71</v>
      </c>
    </row>
    <row r="3449" spans="2:9" x14ac:dyDescent="0.2">
      <c r="B3449" s="23"/>
      <c r="C3449" s="287" t="s">
        <v>103</v>
      </c>
      <c r="D3449" s="274"/>
      <c r="E3449" s="143">
        <v>0</v>
      </c>
      <c r="F3449" s="143">
        <v>0</v>
      </c>
      <c r="G3449" s="143">
        <v>0</v>
      </c>
      <c r="H3449" s="143">
        <v>0</v>
      </c>
      <c r="I3449" s="143">
        <v>0</v>
      </c>
    </row>
    <row r="3450" spans="2:9" x14ac:dyDescent="0.2">
      <c r="B3450" s="23"/>
      <c r="C3450" s="287" t="s">
        <v>104</v>
      </c>
      <c r="D3450" s="274"/>
      <c r="E3450" s="143">
        <v>0</v>
      </c>
      <c r="F3450" s="143">
        <v>0</v>
      </c>
      <c r="G3450" s="143">
        <v>0</v>
      </c>
      <c r="H3450" s="143">
        <v>0</v>
      </c>
      <c r="I3450" s="143">
        <v>0</v>
      </c>
    </row>
    <row r="3451" spans="2:9" x14ac:dyDescent="0.2">
      <c r="B3451" s="23"/>
      <c r="C3451" s="287" t="s">
        <v>105</v>
      </c>
      <c r="D3451" s="274"/>
      <c r="E3451" s="143">
        <v>0</v>
      </c>
      <c r="F3451" s="143">
        <v>0</v>
      </c>
      <c r="G3451" s="143">
        <v>0</v>
      </c>
      <c r="H3451" s="143">
        <v>0</v>
      </c>
      <c r="I3451" s="143">
        <v>0</v>
      </c>
    </row>
    <row r="3452" spans="2:9" x14ac:dyDescent="0.2">
      <c r="B3452" s="23"/>
      <c r="C3452" s="225" t="s">
        <v>530</v>
      </c>
      <c r="D3452" s="225"/>
      <c r="E3452" s="143">
        <v>0</v>
      </c>
      <c r="F3452" s="143">
        <v>0</v>
      </c>
      <c r="G3452" s="143">
        <v>0</v>
      </c>
      <c r="H3452" s="143">
        <v>0</v>
      </c>
      <c r="I3452" s="143">
        <v>0</v>
      </c>
    </row>
    <row r="3453" spans="2:9" x14ac:dyDescent="0.2">
      <c r="B3453" s="23"/>
      <c r="C3453" s="225" t="s">
        <v>106</v>
      </c>
      <c r="D3453" s="225"/>
      <c r="E3453" s="143">
        <v>0</v>
      </c>
      <c r="F3453" s="143">
        <v>0</v>
      </c>
      <c r="G3453" s="143">
        <v>0</v>
      </c>
      <c r="H3453" s="143">
        <v>0</v>
      </c>
      <c r="I3453" s="143">
        <v>0</v>
      </c>
    </row>
    <row r="3454" spans="2:9" x14ac:dyDescent="0.2">
      <c r="B3454" s="23"/>
      <c r="C3454" s="225" t="s">
        <v>23</v>
      </c>
      <c r="D3454" s="225"/>
      <c r="E3454" s="143">
        <v>0</v>
      </c>
      <c r="F3454" s="143">
        <v>0</v>
      </c>
      <c r="G3454" s="143">
        <v>0</v>
      </c>
      <c r="H3454" s="143">
        <v>0</v>
      </c>
      <c r="I3454" s="143">
        <v>0</v>
      </c>
    </row>
    <row r="3455" spans="2:9" x14ac:dyDescent="0.2">
      <c r="B3455" s="23"/>
      <c r="C3455" s="226" t="s">
        <v>41</v>
      </c>
      <c r="D3455" s="226"/>
      <c r="E3455" s="143">
        <v>0</v>
      </c>
      <c r="F3455" s="143">
        <v>0</v>
      </c>
      <c r="G3455" s="143">
        <v>0</v>
      </c>
      <c r="H3455" s="143">
        <v>0</v>
      </c>
      <c r="I3455" s="143">
        <v>0</v>
      </c>
    </row>
    <row r="3456" spans="2:9" x14ac:dyDescent="0.2">
      <c r="B3456" s="278" t="s">
        <v>107</v>
      </c>
      <c r="C3456" s="257"/>
      <c r="D3456" s="257"/>
      <c r="E3456" s="257"/>
      <c r="F3456" s="257"/>
      <c r="G3456" s="257"/>
      <c r="H3456" s="257"/>
      <c r="I3456" s="257"/>
    </row>
    <row r="3457" spans="2:9" ht="12.75" customHeight="1" x14ac:dyDescent="0.2">
      <c r="B3457" s="246" t="s">
        <v>554</v>
      </c>
      <c r="C3457" s="247"/>
      <c r="D3457" s="247"/>
      <c r="E3457" s="247"/>
      <c r="F3457" s="247"/>
      <c r="G3457" s="247"/>
      <c r="H3457" s="247"/>
      <c r="I3457" s="178"/>
    </row>
    <row r="3458" spans="2:9" x14ac:dyDescent="0.2">
      <c r="B3458" s="149"/>
      <c r="C3458" s="287" t="s">
        <v>108</v>
      </c>
      <c r="D3458" s="274"/>
      <c r="E3458" s="150">
        <v>8</v>
      </c>
      <c r="F3458" s="150">
        <v>12</v>
      </c>
      <c r="G3458" s="150">
        <v>0</v>
      </c>
      <c r="H3458" s="150">
        <v>21</v>
      </c>
      <c r="I3458" s="150">
        <v>41</v>
      </c>
    </row>
    <row r="3459" spans="2:9" x14ac:dyDescent="0.2">
      <c r="B3459" s="149"/>
      <c r="C3459" s="284" t="s">
        <v>109</v>
      </c>
      <c r="D3459" s="274"/>
      <c r="E3459" s="150">
        <v>3</v>
      </c>
      <c r="F3459" s="150">
        <v>3</v>
      </c>
      <c r="G3459" s="150">
        <v>0</v>
      </c>
      <c r="H3459" s="150">
        <v>0</v>
      </c>
      <c r="I3459" s="150">
        <v>6</v>
      </c>
    </row>
    <row r="3460" spans="2:9" x14ac:dyDescent="0.2">
      <c r="B3460" s="149"/>
      <c r="C3460" s="284" t="s">
        <v>110</v>
      </c>
      <c r="D3460" s="274"/>
      <c r="E3460" s="150">
        <v>37</v>
      </c>
      <c r="F3460" s="150">
        <v>59</v>
      </c>
      <c r="G3460" s="150">
        <v>0</v>
      </c>
      <c r="H3460" s="150">
        <v>0</v>
      </c>
      <c r="I3460" s="150">
        <v>96</v>
      </c>
    </row>
    <row r="3461" spans="2:9" x14ac:dyDescent="0.2">
      <c r="B3461" s="21"/>
      <c r="C3461" s="284" t="s">
        <v>111</v>
      </c>
      <c r="D3461" s="274"/>
      <c r="E3461" s="150">
        <v>0</v>
      </c>
      <c r="F3461" s="150">
        <v>0</v>
      </c>
      <c r="G3461" s="150">
        <v>0</v>
      </c>
      <c r="H3461" s="150">
        <v>0</v>
      </c>
      <c r="I3461" s="150">
        <v>0</v>
      </c>
    </row>
    <row r="3462" spans="2:9" x14ac:dyDescent="0.2">
      <c r="B3462" s="278" t="s">
        <v>112</v>
      </c>
      <c r="C3462" s="257"/>
      <c r="D3462" s="257"/>
      <c r="E3462" s="257"/>
      <c r="F3462" s="257"/>
      <c r="G3462" s="257"/>
      <c r="H3462" s="257"/>
      <c r="I3462" s="257"/>
    </row>
    <row r="3463" spans="2:9" ht="12.75" customHeight="1" x14ac:dyDescent="0.2">
      <c r="B3463" s="246" t="s">
        <v>113</v>
      </c>
      <c r="C3463" s="247"/>
      <c r="D3463" s="247"/>
      <c r="E3463" s="247"/>
      <c r="F3463" s="247"/>
      <c r="G3463" s="247"/>
      <c r="H3463" s="247"/>
      <c r="I3463" s="178"/>
    </row>
    <row r="3464" spans="2:9" x14ac:dyDescent="0.2">
      <c r="B3464" s="23"/>
      <c r="C3464" s="284" t="s">
        <v>114</v>
      </c>
      <c r="D3464" s="274"/>
      <c r="E3464" s="143">
        <v>5</v>
      </c>
      <c r="F3464" s="143">
        <v>13</v>
      </c>
      <c r="G3464" s="143">
        <v>7</v>
      </c>
      <c r="H3464" s="143">
        <v>4</v>
      </c>
      <c r="I3464" s="143">
        <v>29</v>
      </c>
    </row>
    <row r="3465" spans="2:9" x14ac:dyDescent="0.2">
      <c r="B3465" s="285" t="s">
        <v>116</v>
      </c>
      <c r="C3465" s="286"/>
      <c r="D3465" s="286"/>
      <c r="E3465" s="286"/>
      <c r="F3465" s="286"/>
      <c r="G3465" s="286"/>
      <c r="H3465" s="286"/>
      <c r="I3465" s="274"/>
    </row>
    <row r="3466" spans="2:9" x14ac:dyDescent="0.2">
      <c r="B3466" s="23"/>
      <c r="C3466" s="284" t="s">
        <v>117</v>
      </c>
      <c r="D3466" s="274"/>
      <c r="E3466" s="143">
        <v>156</v>
      </c>
      <c r="F3466" s="143">
        <v>320</v>
      </c>
      <c r="G3466" s="143">
        <v>207</v>
      </c>
      <c r="H3466" s="143">
        <v>289</v>
      </c>
      <c r="I3466" s="143">
        <v>972</v>
      </c>
    </row>
    <row r="3467" spans="2:9" ht="12.75" customHeight="1" x14ac:dyDescent="0.2">
      <c r="B3467" s="246" t="s">
        <v>118</v>
      </c>
      <c r="C3467" s="247"/>
      <c r="D3467" s="247"/>
      <c r="E3467" s="247"/>
      <c r="F3467" s="247"/>
      <c r="G3467" s="247"/>
      <c r="H3467" s="247"/>
      <c r="I3467" s="178"/>
    </row>
    <row r="3468" spans="2:9" x14ac:dyDescent="0.2">
      <c r="B3468" s="23"/>
      <c r="C3468" s="283" t="s">
        <v>119</v>
      </c>
      <c r="D3468" s="274"/>
      <c r="E3468" s="143">
        <v>1</v>
      </c>
      <c r="F3468" s="143">
        <v>4</v>
      </c>
      <c r="G3468" s="143">
        <v>1</v>
      </c>
      <c r="H3468" s="143">
        <v>2</v>
      </c>
      <c r="I3468" s="143">
        <v>8</v>
      </c>
    </row>
    <row r="3469" spans="2:9" x14ac:dyDescent="0.2">
      <c r="B3469" s="23"/>
      <c r="C3469" s="283" t="s">
        <v>120</v>
      </c>
      <c r="D3469" s="274"/>
      <c r="E3469" s="143">
        <v>0</v>
      </c>
      <c r="F3469" s="143">
        <v>2</v>
      </c>
      <c r="G3469" s="143">
        <v>1</v>
      </c>
      <c r="H3469" s="143">
        <v>1</v>
      </c>
      <c r="I3469" s="143">
        <v>4</v>
      </c>
    </row>
    <row r="3470" spans="2:9" x14ac:dyDescent="0.2">
      <c r="B3470" s="23"/>
      <c r="C3470" s="283" t="s">
        <v>121</v>
      </c>
      <c r="D3470" s="274"/>
      <c r="E3470" s="143">
        <v>0</v>
      </c>
      <c r="F3470" s="143">
        <v>0</v>
      </c>
      <c r="G3470" s="143">
        <v>0</v>
      </c>
      <c r="H3470" s="143">
        <v>1</v>
      </c>
      <c r="I3470" s="143">
        <v>1</v>
      </c>
    </row>
    <row r="3471" spans="2:9" x14ac:dyDescent="0.2">
      <c r="B3471" s="23"/>
      <c r="C3471" s="283" t="s">
        <v>122</v>
      </c>
      <c r="D3471" s="274"/>
      <c r="E3471" s="143">
        <v>0</v>
      </c>
      <c r="F3471" s="143">
        <v>0</v>
      </c>
      <c r="G3471" s="143">
        <v>0</v>
      </c>
      <c r="H3471" s="143">
        <v>0</v>
      </c>
      <c r="I3471" s="143">
        <v>0</v>
      </c>
    </row>
    <row r="3472" spans="2:9" x14ac:dyDescent="0.2">
      <c r="B3472" s="23"/>
      <c r="C3472" s="283" t="s">
        <v>123</v>
      </c>
      <c r="D3472" s="274"/>
      <c r="E3472" s="143">
        <v>3</v>
      </c>
      <c r="F3472" s="143">
        <v>6</v>
      </c>
      <c r="G3472" s="143">
        <v>0</v>
      </c>
      <c r="H3472" s="143">
        <v>1</v>
      </c>
      <c r="I3472" s="143">
        <v>10</v>
      </c>
    </row>
    <row r="3473" spans="2:9" x14ac:dyDescent="0.2">
      <c r="B3473" s="23"/>
      <c r="C3473" s="283" t="s">
        <v>124</v>
      </c>
      <c r="D3473" s="274"/>
      <c r="E3473" s="143">
        <v>0</v>
      </c>
      <c r="F3473" s="143">
        <v>0</v>
      </c>
      <c r="G3473" s="143">
        <v>0</v>
      </c>
      <c r="H3473" s="143">
        <v>0</v>
      </c>
      <c r="I3473" s="143">
        <v>0</v>
      </c>
    </row>
    <row r="3474" spans="2:9" x14ac:dyDescent="0.2">
      <c r="B3474" s="23"/>
      <c r="C3474" s="283" t="s">
        <v>125</v>
      </c>
      <c r="D3474" s="274"/>
      <c r="E3474" s="143">
        <v>1</v>
      </c>
      <c r="F3474" s="143">
        <v>0</v>
      </c>
      <c r="G3474" s="143">
        <v>0</v>
      </c>
      <c r="H3474" s="143">
        <v>0</v>
      </c>
      <c r="I3474" s="143">
        <v>1</v>
      </c>
    </row>
    <row r="3475" spans="2:9" x14ac:dyDescent="0.2">
      <c r="B3475" s="23"/>
      <c r="C3475" s="283" t="s">
        <v>126</v>
      </c>
      <c r="D3475" s="274"/>
      <c r="E3475" s="143">
        <v>0</v>
      </c>
      <c r="F3475" s="143">
        <v>0</v>
      </c>
      <c r="G3475" s="143">
        <v>0</v>
      </c>
      <c r="H3475" s="143">
        <v>0</v>
      </c>
      <c r="I3475" s="143">
        <v>0</v>
      </c>
    </row>
    <row r="3476" spans="2:9" x14ac:dyDescent="0.2">
      <c r="B3476" s="23"/>
      <c r="C3476" s="283" t="s">
        <v>54</v>
      </c>
      <c r="D3476" s="274"/>
      <c r="E3476" s="143">
        <v>0</v>
      </c>
      <c r="F3476" s="143">
        <v>0</v>
      </c>
      <c r="G3476" s="143">
        <v>5</v>
      </c>
      <c r="H3476" s="143">
        <v>0</v>
      </c>
      <c r="I3476" s="143">
        <v>5</v>
      </c>
    </row>
    <row r="3477" spans="2:9" x14ac:dyDescent="0.2">
      <c r="B3477" s="23"/>
      <c r="C3477" s="283" t="s">
        <v>127</v>
      </c>
      <c r="D3477" s="274"/>
      <c r="E3477" s="143">
        <v>0</v>
      </c>
      <c r="F3477" s="143">
        <v>0</v>
      </c>
      <c r="G3477" s="143">
        <v>0</v>
      </c>
      <c r="H3477" s="143">
        <v>0</v>
      </c>
      <c r="I3477" s="143">
        <v>0</v>
      </c>
    </row>
    <row r="3478" spans="2:9" x14ac:dyDescent="0.2">
      <c r="B3478" s="23"/>
      <c r="C3478" s="283" t="s">
        <v>128</v>
      </c>
      <c r="D3478" s="274"/>
      <c r="E3478" s="143">
        <v>0</v>
      </c>
      <c r="F3478" s="143">
        <v>0</v>
      </c>
      <c r="G3478" s="143">
        <v>0</v>
      </c>
      <c r="H3478" s="143">
        <v>0</v>
      </c>
      <c r="I3478" s="143">
        <v>0</v>
      </c>
    </row>
    <row r="3479" spans="2:9" x14ac:dyDescent="0.2">
      <c r="B3479" s="23"/>
      <c r="C3479" s="283" t="s">
        <v>129</v>
      </c>
      <c r="D3479" s="274"/>
      <c r="E3479" s="143">
        <v>0</v>
      </c>
      <c r="F3479" s="143">
        <v>0</v>
      </c>
      <c r="G3479" s="143">
        <v>0</v>
      </c>
      <c r="H3479" s="143">
        <v>0</v>
      </c>
      <c r="I3479" s="143">
        <v>0</v>
      </c>
    </row>
    <row r="3480" spans="2:9" x14ac:dyDescent="0.2">
      <c r="B3480" s="23"/>
      <c r="C3480" s="283" t="s">
        <v>130</v>
      </c>
      <c r="D3480" s="274"/>
      <c r="E3480" s="143">
        <v>0</v>
      </c>
      <c r="F3480" s="143">
        <v>0</v>
      </c>
      <c r="G3480" s="143">
        <v>0</v>
      </c>
      <c r="H3480" s="143">
        <v>0</v>
      </c>
      <c r="I3480" s="143">
        <v>0</v>
      </c>
    </row>
    <row r="3481" spans="2:9" x14ac:dyDescent="0.2">
      <c r="B3481" s="23"/>
      <c r="C3481" s="283" t="s">
        <v>131</v>
      </c>
      <c r="D3481" s="274"/>
      <c r="E3481" s="143">
        <v>0</v>
      </c>
      <c r="F3481" s="143">
        <v>1</v>
      </c>
      <c r="G3481" s="143">
        <v>0</v>
      </c>
      <c r="H3481" s="143">
        <v>0</v>
      </c>
      <c r="I3481" s="143">
        <v>1</v>
      </c>
    </row>
    <row r="3482" spans="2:9" x14ac:dyDescent="0.2">
      <c r="B3482" s="23"/>
      <c r="C3482" s="283" t="s">
        <v>132</v>
      </c>
      <c r="D3482" s="274"/>
      <c r="E3482" s="143">
        <v>0</v>
      </c>
      <c r="F3482" s="143">
        <v>0</v>
      </c>
      <c r="G3482" s="143">
        <v>0</v>
      </c>
      <c r="H3482" s="143">
        <v>0</v>
      </c>
      <c r="I3482" s="143">
        <v>0</v>
      </c>
    </row>
    <row r="3483" spans="2:9" x14ac:dyDescent="0.2">
      <c r="B3483" s="23"/>
      <c r="C3483" s="283" t="s">
        <v>133</v>
      </c>
      <c r="D3483" s="274"/>
      <c r="E3483" s="143">
        <v>0</v>
      </c>
      <c r="F3483" s="143">
        <v>0</v>
      </c>
      <c r="G3483" s="143">
        <v>0</v>
      </c>
      <c r="H3483" s="143">
        <v>0</v>
      </c>
      <c r="I3483" s="143">
        <v>0</v>
      </c>
    </row>
    <row r="3484" spans="2:9" x14ac:dyDescent="0.2">
      <c r="B3484" s="23"/>
      <c r="C3484" s="283" t="s">
        <v>134</v>
      </c>
      <c r="D3484" s="274"/>
      <c r="E3484" s="143">
        <v>0</v>
      </c>
      <c r="F3484" s="143">
        <v>0</v>
      </c>
      <c r="G3484" s="143">
        <v>0</v>
      </c>
      <c r="H3484" s="143">
        <v>0</v>
      </c>
      <c r="I3484" s="143">
        <v>0</v>
      </c>
    </row>
    <row r="3485" spans="2:9" x14ac:dyDescent="0.2">
      <c r="B3485" s="23"/>
      <c r="C3485" s="283" t="s">
        <v>135</v>
      </c>
      <c r="D3485" s="274"/>
      <c r="E3485" s="143">
        <v>0</v>
      </c>
      <c r="F3485" s="143">
        <v>0</v>
      </c>
      <c r="G3485" s="143">
        <v>0</v>
      </c>
      <c r="H3485" s="143">
        <v>0</v>
      </c>
      <c r="I3485" s="143">
        <v>0</v>
      </c>
    </row>
    <row r="3486" spans="2:9" x14ac:dyDescent="0.2">
      <c r="B3486" s="278" t="s">
        <v>137</v>
      </c>
      <c r="C3486" s="257"/>
      <c r="D3486" s="257"/>
      <c r="E3486" s="257"/>
      <c r="F3486" s="257"/>
      <c r="G3486" s="257"/>
      <c r="H3486" s="257"/>
      <c r="I3486" s="257"/>
    </row>
    <row r="3487" spans="2:9" x14ac:dyDescent="0.2">
      <c r="B3487" s="151"/>
      <c r="C3487" s="246" t="s">
        <v>138</v>
      </c>
      <c r="D3487" s="247"/>
      <c r="E3487" s="247"/>
      <c r="F3487" s="247"/>
      <c r="G3487" s="247"/>
      <c r="H3487" s="247"/>
      <c r="I3487" s="247"/>
    </row>
    <row r="3488" spans="2:9" x14ac:dyDescent="0.2">
      <c r="B3488" s="152"/>
      <c r="C3488" s="282" t="s">
        <v>139</v>
      </c>
      <c r="D3488" s="274"/>
      <c r="E3488" s="173">
        <v>3</v>
      </c>
      <c r="F3488" s="173">
        <v>4</v>
      </c>
      <c r="G3488" s="173">
        <v>2</v>
      </c>
      <c r="H3488" s="172">
        <v>0</v>
      </c>
      <c r="I3488" s="155">
        <v>9</v>
      </c>
    </row>
    <row r="3489" spans="2:9" x14ac:dyDescent="0.2">
      <c r="B3489" s="151"/>
      <c r="C3489" s="283" t="s">
        <v>140</v>
      </c>
      <c r="D3489" s="274"/>
      <c r="E3489" s="174">
        <v>0</v>
      </c>
      <c r="F3489" s="173">
        <v>0</v>
      </c>
      <c r="G3489" s="174">
        <v>0</v>
      </c>
      <c r="H3489" s="155">
        <v>0</v>
      </c>
      <c r="I3489" s="155">
        <v>0</v>
      </c>
    </row>
    <row r="3490" spans="2:9" x14ac:dyDescent="0.2">
      <c r="B3490" s="151"/>
      <c r="C3490" s="246" t="s">
        <v>555</v>
      </c>
      <c r="D3490" s="247"/>
      <c r="E3490" s="247"/>
      <c r="F3490" s="247"/>
      <c r="G3490" s="247"/>
      <c r="H3490" s="247"/>
      <c r="I3490" s="247"/>
    </row>
    <row r="3491" spans="2:9" x14ac:dyDescent="0.2">
      <c r="B3491" s="151"/>
      <c r="C3491" s="281" t="s">
        <v>141</v>
      </c>
      <c r="D3491" s="274"/>
      <c r="E3491" s="143">
        <v>3</v>
      </c>
      <c r="F3491" s="175">
        <v>4</v>
      </c>
      <c r="G3491" s="175">
        <v>2</v>
      </c>
      <c r="H3491" s="153">
        <v>0</v>
      </c>
      <c r="I3491" s="153">
        <v>9</v>
      </c>
    </row>
    <row r="3492" spans="2:9" x14ac:dyDescent="0.2">
      <c r="B3492" s="151"/>
      <c r="C3492" s="281" t="s">
        <v>142</v>
      </c>
      <c r="D3492" s="274"/>
      <c r="E3492" s="143">
        <v>0</v>
      </c>
      <c r="F3492" s="175">
        <v>0</v>
      </c>
      <c r="G3492" s="175">
        <v>0</v>
      </c>
      <c r="H3492" s="153">
        <v>0</v>
      </c>
      <c r="I3492" s="153">
        <v>0</v>
      </c>
    </row>
    <row r="3493" spans="2:9" x14ac:dyDescent="0.2">
      <c r="B3493" s="151"/>
      <c r="C3493" s="281" t="s">
        <v>556</v>
      </c>
      <c r="D3493" s="274"/>
      <c r="E3493" s="143">
        <v>0</v>
      </c>
      <c r="F3493" s="175">
        <v>0</v>
      </c>
      <c r="G3493" s="175">
        <v>0</v>
      </c>
      <c r="H3493" s="153">
        <v>0</v>
      </c>
      <c r="I3493" s="153">
        <v>0</v>
      </c>
    </row>
    <row r="3494" spans="2:9" x14ac:dyDescent="0.2">
      <c r="B3494" s="246" t="s">
        <v>557</v>
      </c>
      <c r="C3494" s="247"/>
      <c r="D3494" s="247"/>
      <c r="E3494" s="247"/>
      <c r="F3494" s="247"/>
      <c r="G3494" s="247"/>
      <c r="H3494" s="247"/>
      <c r="I3494" s="178"/>
    </row>
    <row r="3495" spans="2:9" x14ac:dyDescent="0.2">
      <c r="B3495" s="150"/>
      <c r="C3495" s="280"/>
      <c r="D3495" s="274"/>
      <c r="E3495" s="22"/>
      <c r="F3495" s="22"/>
      <c r="G3495" s="22"/>
      <c r="H3495" s="22"/>
      <c r="I3495" s="22"/>
    </row>
    <row r="3496" spans="2:9" x14ac:dyDescent="0.2">
      <c r="B3496" s="150"/>
      <c r="C3496" s="280"/>
      <c r="D3496" s="274"/>
      <c r="E3496" s="22"/>
      <c r="F3496" s="22"/>
      <c r="G3496" s="22"/>
      <c r="H3496" s="22"/>
      <c r="I3496" s="22"/>
    </row>
    <row r="3497" spans="2:9" x14ac:dyDescent="0.2">
      <c r="B3497" s="150"/>
      <c r="C3497" s="280"/>
      <c r="D3497" s="274"/>
      <c r="E3497" s="22"/>
      <c r="F3497" s="22"/>
      <c r="G3497" s="22"/>
      <c r="H3497" s="22"/>
      <c r="I3497" s="22"/>
    </row>
    <row r="3498" spans="2:9" x14ac:dyDescent="0.2">
      <c r="B3498" s="151"/>
      <c r="C3498" s="246" t="s">
        <v>558</v>
      </c>
      <c r="D3498" s="247"/>
      <c r="E3498" s="247"/>
      <c r="F3498" s="247"/>
      <c r="G3498" s="247"/>
      <c r="H3498" s="247"/>
      <c r="I3498" s="247"/>
    </row>
    <row r="3499" spans="2:9" x14ac:dyDescent="0.2">
      <c r="B3499" s="151"/>
      <c r="C3499" s="281" t="s">
        <v>143</v>
      </c>
      <c r="D3499" s="274"/>
      <c r="E3499" s="143">
        <v>3</v>
      </c>
      <c r="F3499" s="175">
        <v>4</v>
      </c>
      <c r="G3499" s="175">
        <v>2</v>
      </c>
      <c r="H3499" s="153">
        <v>0</v>
      </c>
      <c r="I3499" s="153">
        <v>9</v>
      </c>
    </row>
    <row r="3500" spans="2:9" x14ac:dyDescent="0.2">
      <c r="B3500" s="151"/>
      <c r="C3500" s="281" t="s">
        <v>559</v>
      </c>
      <c r="D3500" s="274"/>
      <c r="E3500" s="143">
        <v>0</v>
      </c>
      <c r="F3500" s="175">
        <v>0</v>
      </c>
      <c r="G3500" s="175">
        <v>0</v>
      </c>
      <c r="H3500" s="153">
        <v>0</v>
      </c>
      <c r="I3500" s="153">
        <v>0</v>
      </c>
    </row>
    <row r="3501" spans="2:9" x14ac:dyDescent="0.2">
      <c r="B3501" s="151"/>
      <c r="C3501" s="281" t="s">
        <v>144</v>
      </c>
      <c r="D3501" s="274"/>
      <c r="E3501" s="143">
        <v>0</v>
      </c>
      <c r="F3501" s="175">
        <v>0</v>
      </c>
      <c r="G3501" s="175">
        <v>0</v>
      </c>
      <c r="H3501" s="153">
        <v>0</v>
      </c>
      <c r="I3501" s="153">
        <v>0</v>
      </c>
    </row>
    <row r="3502" spans="2:9" x14ac:dyDescent="0.2">
      <c r="B3502" s="151"/>
      <c r="C3502" s="246" t="s">
        <v>145</v>
      </c>
      <c r="D3502" s="247"/>
      <c r="E3502" s="247"/>
      <c r="F3502" s="247"/>
      <c r="G3502" s="247"/>
      <c r="H3502" s="247"/>
      <c r="I3502" s="247"/>
    </row>
    <row r="3503" spans="2:9" x14ac:dyDescent="0.2">
      <c r="B3503" s="151"/>
      <c r="C3503" s="273" t="s">
        <v>146</v>
      </c>
      <c r="D3503" s="274"/>
      <c r="E3503" s="143">
        <v>0</v>
      </c>
      <c r="F3503" s="175">
        <v>0</v>
      </c>
      <c r="G3503" s="175">
        <v>0</v>
      </c>
      <c r="H3503" s="153">
        <v>0</v>
      </c>
      <c r="I3503" s="153">
        <v>0</v>
      </c>
    </row>
    <row r="3504" spans="2:9" x14ac:dyDescent="0.2">
      <c r="B3504" s="151"/>
      <c r="C3504" s="273" t="s">
        <v>147</v>
      </c>
      <c r="D3504" s="274"/>
      <c r="E3504" s="143">
        <v>0</v>
      </c>
      <c r="F3504" s="175">
        <v>0</v>
      </c>
      <c r="G3504" s="175">
        <v>0</v>
      </c>
      <c r="H3504" s="153">
        <v>0</v>
      </c>
      <c r="I3504" s="153">
        <v>0</v>
      </c>
    </row>
    <row r="3505" spans="2:9" x14ac:dyDescent="0.2">
      <c r="B3505" s="151"/>
      <c r="C3505" s="273" t="s">
        <v>148</v>
      </c>
      <c r="D3505" s="274"/>
      <c r="E3505" s="143">
        <v>0</v>
      </c>
      <c r="F3505" s="175">
        <v>0</v>
      </c>
      <c r="G3505" s="175">
        <v>0</v>
      </c>
      <c r="H3505" s="153">
        <v>0</v>
      </c>
      <c r="I3505" s="153">
        <v>0</v>
      </c>
    </row>
    <row r="3506" spans="2:9" x14ac:dyDescent="0.2">
      <c r="B3506" s="151"/>
      <c r="C3506" s="273" t="s">
        <v>149</v>
      </c>
      <c r="D3506" s="274"/>
      <c r="E3506" s="143">
        <v>0</v>
      </c>
      <c r="F3506" s="175">
        <v>0</v>
      </c>
      <c r="G3506" s="175">
        <v>0</v>
      </c>
      <c r="H3506" s="153">
        <v>0</v>
      </c>
      <c r="I3506" s="153">
        <v>0</v>
      </c>
    </row>
    <row r="3507" spans="2:9" x14ac:dyDescent="0.2">
      <c r="B3507" s="151"/>
      <c r="C3507" s="273" t="s">
        <v>150</v>
      </c>
      <c r="D3507" s="274"/>
      <c r="E3507" s="143">
        <v>0</v>
      </c>
      <c r="F3507" s="175">
        <v>0</v>
      </c>
      <c r="G3507" s="175">
        <v>0</v>
      </c>
      <c r="H3507" s="153">
        <v>0</v>
      </c>
      <c r="I3507" s="153">
        <v>0</v>
      </c>
    </row>
    <row r="3508" spans="2:9" x14ac:dyDescent="0.2">
      <c r="B3508" s="151"/>
      <c r="C3508" s="273" t="s">
        <v>151</v>
      </c>
      <c r="D3508" s="274"/>
      <c r="E3508" s="143">
        <v>0</v>
      </c>
      <c r="F3508" s="175">
        <v>0</v>
      </c>
      <c r="G3508" s="175">
        <v>0</v>
      </c>
      <c r="H3508" s="153">
        <v>0</v>
      </c>
      <c r="I3508" s="153">
        <v>0</v>
      </c>
    </row>
    <row r="3509" spans="2:9" x14ac:dyDescent="0.2">
      <c r="B3509" s="151"/>
      <c r="C3509" s="273" t="s">
        <v>152</v>
      </c>
      <c r="D3509" s="274"/>
      <c r="E3509" s="143">
        <v>0</v>
      </c>
      <c r="F3509" s="175">
        <v>0</v>
      </c>
      <c r="G3509" s="175">
        <v>2</v>
      </c>
      <c r="H3509" s="153">
        <v>0</v>
      </c>
      <c r="I3509" s="153">
        <v>0</v>
      </c>
    </row>
    <row r="3510" spans="2:9" x14ac:dyDescent="0.2">
      <c r="B3510" s="151"/>
      <c r="C3510" s="273" t="s">
        <v>153</v>
      </c>
      <c r="D3510" s="274"/>
      <c r="E3510" s="143">
        <v>0</v>
      </c>
      <c r="F3510" s="175">
        <v>0</v>
      </c>
      <c r="G3510" s="175">
        <v>0</v>
      </c>
      <c r="H3510" s="153">
        <v>0</v>
      </c>
      <c r="I3510" s="153">
        <v>0</v>
      </c>
    </row>
    <row r="3511" spans="2:9" x14ac:dyDescent="0.2">
      <c r="B3511" s="151"/>
      <c r="C3511" s="273" t="s">
        <v>154</v>
      </c>
      <c r="D3511" s="274"/>
      <c r="E3511" s="143">
        <v>0</v>
      </c>
      <c r="F3511" s="175">
        <v>0</v>
      </c>
      <c r="G3511" s="175">
        <v>0</v>
      </c>
      <c r="H3511" s="153">
        <v>0</v>
      </c>
      <c r="I3511" s="153">
        <v>0</v>
      </c>
    </row>
    <row r="3512" spans="2:9" x14ac:dyDescent="0.2">
      <c r="B3512" s="151"/>
      <c r="C3512" s="273" t="s">
        <v>155</v>
      </c>
      <c r="D3512" s="274"/>
      <c r="E3512" s="143">
        <v>0</v>
      </c>
      <c r="F3512" s="175">
        <v>0</v>
      </c>
      <c r="G3512" s="175">
        <v>0</v>
      </c>
      <c r="H3512" s="153">
        <v>0</v>
      </c>
      <c r="I3512" s="153">
        <v>0</v>
      </c>
    </row>
    <row r="3513" spans="2:9" x14ac:dyDescent="0.2">
      <c r="B3513" s="151"/>
      <c r="C3513" s="273" t="s">
        <v>156</v>
      </c>
      <c r="D3513" s="274"/>
      <c r="E3513" s="143">
        <v>0</v>
      </c>
      <c r="F3513" s="175">
        <v>0</v>
      </c>
      <c r="G3513" s="175">
        <v>0</v>
      </c>
      <c r="H3513" s="153">
        <v>0</v>
      </c>
      <c r="I3513" s="153">
        <v>0</v>
      </c>
    </row>
    <row r="3514" spans="2:9" x14ac:dyDescent="0.2">
      <c r="B3514" s="151"/>
      <c r="C3514" s="273" t="s">
        <v>157</v>
      </c>
      <c r="D3514" s="274"/>
      <c r="E3514" s="143">
        <v>0</v>
      </c>
      <c r="F3514" s="175">
        <v>0</v>
      </c>
      <c r="G3514" s="175">
        <v>0</v>
      </c>
      <c r="H3514" s="153">
        <v>0</v>
      </c>
      <c r="I3514" s="153">
        <v>0</v>
      </c>
    </row>
    <row r="3515" spans="2:9" x14ac:dyDescent="0.2">
      <c r="B3515" s="151"/>
      <c r="C3515" s="273" t="s">
        <v>158</v>
      </c>
      <c r="D3515" s="274"/>
      <c r="E3515" s="143">
        <v>3</v>
      </c>
      <c r="F3515" s="175">
        <v>4</v>
      </c>
      <c r="G3515" s="175">
        <v>0</v>
      </c>
      <c r="H3515" s="153">
        <v>0</v>
      </c>
      <c r="I3515" s="153">
        <v>0</v>
      </c>
    </row>
    <row r="3516" spans="2:9" x14ac:dyDescent="0.2">
      <c r="B3516" s="151"/>
      <c r="C3516" s="273" t="s">
        <v>159</v>
      </c>
      <c r="D3516" s="274"/>
      <c r="E3516" s="143">
        <v>0</v>
      </c>
      <c r="F3516" s="175">
        <v>0</v>
      </c>
      <c r="G3516" s="175">
        <v>0</v>
      </c>
      <c r="H3516" s="153">
        <v>0</v>
      </c>
      <c r="I3516" s="153">
        <v>0</v>
      </c>
    </row>
    <row r="3517" spans="2:9" x14ac:dyDescent="0.2">
      <c r="B3517" s="151"/>
      <c r="C3517" s="273" t="s">
        <v>160</v>
      </c>
      <c r="D3517" s="274"/>
      <c r="E3517" s="143">
        <v>0</v>
      </c>
      <c r="F3517" s="175">
        <v>0</v>
      </c>
      <c r="G3517" s="175">
        <v>0</v>
      </c>
      <c r="H3517" s="153">
        <v>0</v>
      </c>
      <c r="I3517" s="153">
        <v>0</v>
      </c>
    </row>
    <row r="3518" spans="2:9" x14ac:dyDescent="0.2">
      <c r="B3518" s="151"/>
      <c r="C3518" s="246" t="s">
        <v>161</v>
      </c>
      <c r="D3518" s="247"/>
      <c r="E3518" s="247"/>
      <c r="F3518" s="247"/>
      <c r="G3518" s="247"/>
      <c r="H3518" s="247"/>
      <c r="I3518" s="247"/>
    </row>
    <row r="3519" spans="2:9" x14ac:dyDescent="0.2">
      <c r="B3519" s="151"/>
      <c r="C3519" s="273" t="s">
        <v>146</v>
      </c>
      <c r="D3519" s="274"/>
      <c r="E3519" s="143">
        <v>3</v>
      </c>
      <c r="F3519" s="175">
        <v>4</v>
      </c>
      <c r="G3519" s="175">
        <v>2</v>
      </c>
      <c r="H3519" s="153">
        <v>0</v>
      </c>
      <c r="I3519" s="153">
        <v>9</v>
      </c>
    </row>
    <row r="3520" spans="2:9" x14ac:dyDescent="0.2">
      <c r="B3520" s="151"/>
      <c r="C3520" s="273" t="s">
        <v>147</v>
      </c>
      <c r="D3520" s="274"/>
      <c r="E3520" s="143">
        <v>0</v>
      </c>
      <c r="F3520" s="175">
        <v>0</v>
      </c>
      <c r="G3520" s="175">
        <v>0</v>
      </c>
      <c r="H3520" s="153">
        <v>0</v>
      </c>
      <c r="I3520" s="153">
        <v>0</v>
      </c>
    </row>
    <row r="3521" spans="2:9" x14ac:dyDescent="0.2">
      <c r="B3521" s="151"/>
      <c r="C3521" s="273" t="s">
        <v>148</v>
      </c>
      <c r="D3521" s="274"/>
      <c r="E3521" s="143">
        <v>0</v>
      </c>
      <c r="F3521" s="175">
        <v>0</v>
      </c>
      <c r="G3521" s="175">
        <v>0</v>
      </c>
      <c r="H3521" s="153">
        <v>0</v>
      </c>
      <c r="I3521" s="153">
        <v>0</v>
      </c>
    </row>
    <row r="3522" spans="2:9" x14ac:dyDescent="0.2">
      <c r="B3522" s="151"/>
      <c r="C3522" s="273" t="s">
        <v>149</v>
      </c>
      <c r="D3522" s="274"/>
      <c r="E3522" s="143">
        <v>0</v>
      </c>
      <c r="F3522" s="175">
        <v>0</v>
      </c>
      <c r="G3522" s="175">
        <v>0</v>
      </c>
      <c r="H3522" s="153">
        <v>0</v>
      </c>
      <c r="I3522" s="153">
        <v>0</v>
      </c>
    </row>
    <row r="3523" spans="2:9" x14ac:dyDescent="0.2">
      <c r="B3523" s="151"/>
      <c r="C3523" s="273" t="s">
        <v>150</v>
      </c>
      <c r="D3523" s="274"/>
      <c r="E3523" s="143">
        <v>0</v>
      </c>
      <c r="F3523" s="175">
        <v>0</v>
      </c>
      <c r="G3523" s="175">
        <v>0</v>
      </c>
      <c r="H3523" s="153">
        <v>0</v>
      </c>
      <c r="I3523" s="153">
        <v>0</v>
      </c>
    </row>
    <row r="3524" spans="2:9" x14ac:dyDescent="0.2">
      <c r="B3524" s="151"/>
      <c r="C3524" s="273" t="s">
        <v>151</v>
      </c>
      <c r="D3524" s="274"/>
      <c r="E3524" s="143">
        <v>0</v>
      </c>
      <c r="F3524" s="175">
        <v>0</v>
      </c>
      <c r="G3524" s="175">
        <v>0</v>
      </c>
      <c r="H3524" s="153">
        <v>0</v>
      </c>
      <c r="I3524" s="153">
        <v>0</v>
      </c>
    </row>
    <row r="3525" spans="2:9" x14ac:dyDescent="0.2">
      <c r="B3525" s="151"/>
      <c r="C3525" s="273" t="s">
        <v>152</v>
      </c>
      <c r="D3525" s="274"/>
      <c r="E3525" s="155">
        <v>0</v>
      </c>
      <c r="F3525" s="153">
        <v>0</v>
      </c>
      <c r="G3525" s="153">
        <v>0</v>
      </c>
      <c r="H3525" s="153">
        <v>0</v>
      </c>
      <c r="I3525" s="153">
        <v>0</v>
      </c>
    </row>
    <row r="3526" spans="2:9" x14ac:dyDescent="0.2">
      <c r="B3526" s="151"/>
      <c r="C3526" s="273" t="s">
        <v>153</v>
      </c>
      <c r="D3526" s="274"/>
      <c r="E3526" s="155">
        <v>0</v>
      </c>
      <c r="F3526" s="153">
        <v>0</v>
      </c>
      <c r="G3526" s="153">
        <v>0</v>
      </c>
      <c r="H3526" s="153">
        <v>0</v>
      </c>
      <c r="I3526" s="153">
        <v>0</v>
      </c>
    </row>
    <row r="3527" spans="2:9" x14ac:dyDescent="0.2">
      <c r="B3527" s="151"/>
      <c r="C3527" s="273" t="s">
        <v>154</v>
      </c>
      <c r="D3527" s="274"/>
      <c r="E3527" s="155">
        <v>0</v>
      </c>
      <c r="F3527" s="153">
        <v>0</v>
      </c>
      <c r="G3527" s="153">
        <v>0</v>
      </c>
      <c r="H3527" s="153">
        <v>0</v>
      </c>
      <c r="I3527" s="153">
        <v>0</v>
      </c>
    </row>
    <row r="3528" spans="2:9" x14ac:dyDescent="0.2">
      <c r="B3528" s="151"/>
      <c r="C3528" s="273" t="s">
        <v>155</v>
      </c>
      <c r="D3528" s="274"/>
      <c r="E3528" s="155">
        <v>0</v>
      </c>
      <c r="F3528" s="153">
        <v>0</v>
      </c>
      <c r="G3528" s="153">
        <v>0</v>
      </c>
      <c r="H3528" s="153">
        <v>0</v>
      </c>
      <c r="I3528" s="153">
        <v>0</v>
      </c>
    </row>
    <row r="3529" spans="2:9" x14ac:dyDescent="0.2">
      <c r="B3529" s="151"/>
      <c r="C3529" s="273" t="s">
        <v>156</v>
      </c>
      <c r="D3529" s="274"/>
      <c r="E3529" s="155">
        <v>0</v>
      </c>
      <c r="F3529" s="153">
        <v>0</v>
      </c>
      <c r="G3529" s="153">
        <v>0</v>
      </c>
      <c r="H3529" s="153">
        <v>0</v>
      </c>
      <c r="I3529" s="153">
        <v>0</v>
      </c>
    </row>
    <row r="3530" spans="2:9" x14ac:dyDescent="0.2">
      <c r="B3530" s="151"/>
      <c r="C3530" s="273" t="s">
        <v>157</v>
      </c>
      <c r="D3530" s="274"/>
      <c r="E3530" s="155">
        <v>0</v>
      </c>
      <c r="F3530" s="153">
        <v>0</v>
      </c>
      <c r="G3530" s="153">
        <v>0</v>
      </c>
      <c r="H3530" s="153">
        <v>0</v>
      </c>
      <c r="I3530" s="153">
        <v>0</v>
      </c>
    </row>
    <row r="3531" spans="2:9" x14ac:dyDescent="0.2">
      <c r="B3531" s="151"/>
      <c r="C3531" s="273" t="s">
        <v>158</v>
      </c>
      <c r="D3531" s="274"/>
      <c r="E3531" s="155">
        <v>0</v>
      </c>
      <c r="F3531" s="153">
        <v>0</v>
      </c>
      <c r="G3531" s="153">
        <v>0</v>
      </c>
      <c r="H3531" s="153">
        <v>0</v>
      </c>
      <c r="I3531" s="153">
        <v>0</v>
      </c>
    </row>
    <row r="3532" spans="2:9" x14ac:dyDescent="0.2">
      <c r="B3532" s="151"/>
      <c r="C3532" s="273" t="s">
        <v>162</v>
      </c>
      <c r="D3532" s="274"/>
      <c r="E3532" s="155">
        <v>0</v>
      </c>
      <c r="F3532" s="153">
        <v>0</v>
      </c>
      <c r="G3532" s="153">
        <v>0</v>
      </c>
      <c r="H3532" s="153">
        <v>0</v>
      </c>
      <c r="I3532" s="153">
        <v>0</v>
      </c>
    </row>
    <row r="3533" spans="2:9" x14ac:dyDescent="0.2">
      <c r="B3533" s="151"/>
      <c r="C3533" s="273" t="s">
        <v>163</v>
      </c>
      <c r="D3533" s="274"/>
      <c r="E3533" s="155">
        <v>0</v>
      </c>
      <c r="F3533" s="153">
        <v>0</v>
      </c>
      <c r="G3533" s="153">
        <v>0</v>
      </c>
      <c r="H3533" s="153">
        <v>0</v>
      </c>
      <c r="I3533" s="153">
        <v>0</v>
      </c>
    </row>
    <row r="3534" spans="2:9" x14ac:dyDescent="0.2">
      <c r="B3534" s="278" t="s">
        <v>164</v>
      </c>
      <c r="C3534" s="257"/>
      <c r="D3534" s="257"/>
      <c r="E3534" s="257"/>
      <c r="F3534" s="257"/>
      <c r="G3534" s="257"/>
      <c r="H3534" s="257"/>
      <c r="I3534" s="257"/>
    </row>
    <row r="3535" spans="2:9" x14ac:dyDescent="0.2">
      <c r="B3535" s="279" t="s">
        <v>165</v>
      </c>
      <c r="C3535" s="257"/>
      <c r="D3535" s="257"/>
      <c r="E3535" s="257"/>
      <c r="F3535" s="257"/>
      <c r="G3535" s="257"/>
      <c r="H3535" s="257"/>
      <c r="I3535" s="257"/>
    </row>
    <row r="3536" spans="2:9" x14ac:dyDescent="0.2">
      <c r="B3536" s="147"/>
      <c r="C3536" s="256" t="s">
        <v>166</v>
      </c>
      <c r="D3536" s="257"/>
      <c r="E3536" s="257"/>
      <c r="F3536" s="257"/>
      <c r="G3536" s="257"/>
      <c r="H3536" s="257"/>
      <c r="I3536" s="257"/>
    </row>
    <row r="3537" spans="2:9" x14ac:dyDescent="0.2">
      <c r="B3537" s="147"/>
      <c r="C3537" s="267" t="s">
        <v>606</v>
      </c>
      <c r="D3537" s="259"/>
      <c r="E3537" s="259"/>
      <c r="F3537" s="259"/>
      <c r="G3537" s="259"/>
      <c r="H3537" s="259"/>
      <c r="I3537" s="260"/>
    </row>
    <row r="3538" spans="2:9" x14ac:dyDescent="0.2">
      <c r="B3538" s="147"/>
      <c r="C3538" s="261"/>
      <c r="D3538" s="262"/>
      <c r="E3538" s="262"/>
      <c r="F3538" s="262"/>
      <c r="G3538" s="262"/>
      <c r="H3538" s="262"/>
      <c r="I3538" s="263"/>
    </row>
    <row r="3539" spans="2:9" x14ac:dyDescent="0.2">
      <c r="B3539" s="147"/>
      <c r="C3539" s="261"/>
      <c r="D3539" s="262"/>
      <c r="E3539" s="262"/>
      <c r="F3539" s="262"/>
      <c r="G3539" s="262"/>
      <c r="H3539" s="262"/>
      <c r="I3539" s="263"/>
    </row>
    <row r="3540" spans="2:9" x14ac:dyDescent="0.2">
      <c r="B3540" s="147"/>
      <c r="C3540" s="261"/>
      <c r="D3540" s="262"/>
      <c r="E3540" s="262"/>
      <c r="F3540" s="262"/>
      <c r="G3540" s="262"/>
      <c r="H3540" s="262"/>
      <c r="I3540" s="263"/>
    </row>
    <row r="3541" spans="2:9" x14ac:dyDescent="0.2">
      <c r="B3541" s="147"/>
      <c r="C3541" s="264"/>
      <c r="D3541" s="265"/>
      <c r="E3541" s="265"/>
      <c r="F3541" s="265"/>
      <c r="G3541" s="265"/>
      <c r="H3541" s="265"/>
      <c r="I3541" s="266"/>
    </row>
    <row r="3542" spans="2:9" x14ac:dyDescent="0.2">
      <c r="B3542" s="147"/>
      <c r="C3542" s="147"/>
      <c r="D3542" s="147"/>
      <c r="E3542" s="147"/>
      <c r="F3542" s="147"/>
      <c r="G3542" s="147"/>
      <c r="H3542" s="147"/>
      <c r="I3542" s="147"/>
    </row>
    <row r="3543" spans="2:9" x14ac:dyDescent="0.2">
      <c r="B3543" s="148"/>
      <c r="C3543" s="256" t="s">
        <v>168</v>
      </c>
      <c r="D3543" s="257"/>
      <c r="E3543" s="257"/>
      <c r="F3543" s="257"/>
      <c r="G3543" s="257"/>
      <c r="H3543" s="257"/>
      <c r="I3543" s="257"/>
    </row>
    <row r="3544" spans="2:9" x14ac:dyDescent="0.2">
      <c r="B3544" s="148"/>
      <c r="C3544" s="258" t="s">
        <v>607</v>
      </c>
      <c r="D3544" s="259"/>
      <c r="E3544" s="259"/>
      <c r="F3544" s="259"/>
      <c r="G3544" s="259"/>
      <c r="H3544" s="259"/>
      <c r="I3544" s="260"/>
    </row>
    <row r="3545" spans="2:9" x14ac:dyDescent="0.2">
      <c r="B3545" s="148"/>
      <c r="C3545" s="261"/>
      <c r="D3545" s="262"/>
      <c r="E3545" s="262"/>
      <c r="F3545" s="262"/>
      <c r="G3545" s="262"/>
      <c r="H3545" s="262"/>
      <c r="I3545" s="263"/>
    </row>
    <row r="3546" spans="2:9" x14ac:dyDescent="0.2">
      <c r="B3546" s="148"/>
      <c r="C3546" s="261"/>
      <c r="D3546" s="262"/>
      <c r="E3546" s="262"/>
      <c r="F3546" s="262"/>
      <c r="G3546" s="262"/>
      <c r="H3546" s="262"/>
      <c r="I3546" s="263"/>
    </row>
    <row r="3547" spans="2:9" x14ac:dyDescent="0.2">
      <c r="B3547" s="148"/>
      <c r="C3547" s="261"/>
      <c r="D3547" s="262"/>
      <c r="E3547" s="262"/>
      <c r="F3547" s="262"/>
      <c r="G3547" s="262"/>
      <c r="H3547" s="262"/>
      <c r="I3547" s="263"/>
    </row>
    <row r="3548" spans="2:9" x14ac:dyDescent="0.2">
      <c r="B3548" s="148"/>
      <c r="C3548" s="264"/>
      <c r="D3548" s="265"/>
      <c r="E3548" s="265"/>
      <c r="F3548" s="265"/>
      <c r="G3548" s="265"/>
      <c r="H3548" s="265"/>
      <c r="I3548" s="266"/>
    </row>
    <row r="3549" spans="2:9" x14ac:dyDescent="0.2">
      <c r="B3549" s="147"/>
      <c r="C3549" s="147"/>
      <c r="D3549" s="147"/>
      <c r="E3549" s="147"/>
      <c r="F3549" s="147"/>
      <c r="G3549" s="147"/>
      <c r="H3549" s="147"/>
      <c r="I3549" s="147"/>
    </row>
    <row r="3550" spans="2:9" x14ac:dyDescent="0.2">
      <c r="B3550" s="147"/>
      <c r="C3550" s="256" t="s">
        <v>170</v>
      </c>
      <c r="D3550" s="257"/>
      <c r="E3550" s="257"/>
      <c r="F3550" s="257"/>
      <c r="G3550" s="257"/>
      <c r="H3550" s="257"/>
      <c r="I3550" s="257"/>
    </row>
    <row r="3551" spans="2:9" x14ac:dyDescent="0.2">
      <c r="B3551" s="147"/>
      <c r="C3551" s="256" t="s">
        <v>171</v>
      </c>
      <c r="D3551" s="257"/>
      <c r="E3551" s="257"/>
      <c r="F3551" s="257"/>
      <c r="G3551" s="257"/>
      <c r="H3551" s="257"/>
      <c r="I3551" s="257"/>
    </row>
    <row r="3552" spans="2:9" x14ac:dyDescent="0.2">
      <c r="B3552" s="147"/>
      <c r="C3552" s="258" t="s">
        <v>421</v>
      </c>
      <c r="D3552" s="259"/>
      <c r="E3552" s="259"/>
      <c r="F3552" s="259"/>
      <c r="G3552" s="259"/>
      <c r="H3552" s="259"/>
      <c r="I3552" s="260"/>
    </row>
    <row r="3553" spans="2:9" x14ac:dyDescent="0.2">
      <c r="B3553" s="147"/>
      <c r="C3553" s="261"/>
      <c r="D3553" s="262"/>
      <c r="E3553" s="262"/>
      <c r="F3553" s="262"/>
      <c r="G3553" s="262"/>
      <c r="H3553" s="262"/>
      <c r="I3553" s="263"/>
    </row>
    <row r="3554" spans="2:9" x14ac:dyDescent="0.2">
      <c r="B3554" s="147"/>
      <c r="C3554" s="261"/>
      <c r="D3554" s="262"/>
      <c r="E3554" s="262"/>
      <c r="F3554" s="262"/>
      <c r="G3554" s="262"/>
      <c r="H3554" s="262"/>
      <c r="I3554" s="263"/>
    </row>
    <row r="3555" spans="2:9" x14ac:dyDescent="0.2">
      <c r="B3555" s="147"/>
      <c r="C3555" s="261"/>
      <c r="D3555" s="262"/>
      <c r="E3555" s="262"/>
      <c r="F3555" s="262"/>
      <c r="G3555" s="262"/>
      <c r="H3555" s="262"/>
      <c r="I3555" s="263"/>
    </row>
    <row r="3556" spans="2:9" x14ac:dyDescent="0.2">
      <c r="B3556" s="147"/>
      <c r="C3556" s="264"/>
      <c r="D3556" s="265"/>
      <c r="E3556" s="265"/>
      <c r="F3556" s="265"/>
      <c r="G3556" s="265"/>
      <c r="H3556" s="265"/>
      <c r="I3556" s="266"/>
    </row>
    <row r="3557" spans="2:9" x14ac:dyDescent="0.2">
      <c r="B3557" s="147"/>
      <c r="C3557" s="147"/>
      <c r="D3557" s="147"/>
      <c r="E3557" s="147"/>
      <c r="F3557" s="147"/>
      <c r="G3557" s="147"/>
      <c r="H3557" s="147"/>
      <c r="I3557" s="147"/>
    </row>
    <row r="3558" spans="2:9" x14ac:dyDescent="0.2">
      <c r="B3558" s="147"/>
      <c r="C3558" s="256" t="s">
        <v>172</v>
      </c>
      <c r="D3558" s="257"/>
      <c r="E3558" s="257"/>
      <c r="F3558" s="257"/>
      <c r="G3558" s="257"/>
      <c r="H3558" s="257"/>
      <c r="I3558" s="257"/>
    </row>
    <row r="3559" spans="2:9" x14ac:dyDescent="0.2">
      <c r="B3559" s="147"/>
      <c r="C3559" s="258" t="s">
        <v>608</v>
      </c>
      <c r="D3559" s="259"/>
      <c r="E3559" s="259"/>
      <c r="F3559" s="259"/>
      <c r="G3559" s="259"/>
      <c r="H3559" s="259"/>
      <c r="I3559" s="260"/>
    </row>
    <row r="3560" spans="2:9" x14ac:dyDescent="0.2">
      <c r="B3560" s="147"/>
      <c r="C3560" s="261"/>
      <c r="D3560" s="262"/>
      <c r="E3560" s="262"/>
      <c r="F3560" s="262"/>
      <c r="G3560" s="262"/>
      <c r="H3560" s="262"/>
      <c r="I3560" s="263"/>
    </row>
    <row r="3561" spans="2:9" x14ac:dyDescent="0.2">
      <c r="B3561" s="147"/>
      <c r="C3561" s="261"/>
      <c r="D3561" s="262"/>
      <c r="E3561" s="262"/>
      <c r="F3561" s="262"/>
      <c r="G3561" s="262"/>
      <c r="H3561" s="262"/>
      <c r="I3561" s="263"/>
    </row>
    <row r="3562" spans="2:9" x14ac:dyDescent="0.2">
      <c r="B3562" s="147"/>
      <c r="C3562" s="261"/>
      <c r="D3562" s="262"/>
      <c r="E3562" s="262"/>
      <c r="F3562" s="262"/>
      <c r="G3562" s="262"/>
      <c r="H3562" s="262"/>
      <c r="I3562" s="263"/>
    </row>
    <row r="3563" spans="2:9" x14ac:dyDescent="0.2">
      <c r="B3563" s="147"/>
      <c r="C3563" s="264"/>
      <c r="D3563" s="265"/>
      <c r="E3563" s="265"/>
      <c r="F3563" s="265"/>
      <c r="G3563" s="265"/>
      <c r="H3563" s="265"/>
      <c r="I3563" s="266"/>
    </row>
    <row r="3564" spans="2:9" x14ac:dyDescent="0.2">
      <c r="B3564" s="147"/>
      <c r="C3564" s="156"/>
      <c r="D3564" s="156"/>
      <c r="E3564" s="156"/>
      <c r="F3564" s="156"/>
      <c r="G3564" s="156"/>
      <c r="H3564" s="156"/>
      <c r="I3564" s="156"/>
    </row>
    <row r="3565" spans="2:9" x14ac:dyDescent="0.2">
      <c r="B3565" s="147"/>
      <c r="C3565" s="256" t="s">
        <v>422</v>
      </c>
      <c r="D3565" s="257"/>
      <c r="E3565" s="257"/>
      <c r="F3565" s="257"/>
      <c r="G3565" s="257"/>
      <c r="H3565" s="257"/>
      <c r="I3565" s="257"/>
    </row>
    <row r="3566" spans="2:9" x14ac:dyDescent="0.2">
      <c r="B3566" s="147"/>
      <c r="C3566" s="267" t="s">
        <v>609</v>
      </c>
      <c r="D3566" s="259"/>
      <c r="E3566" s="259"/>
      <c r="F3566" s="259"/>
      <c r="G3566" s="259"/>
      <c r="H3566" s="259"/>
      <c r="I3566" s="260"/>
    </row>
    <row r="3567" spans="2:9" x14ac:dyDescent="0.2">
      <c r="B3567" s="147"/>
      <c r="C3567" s="261"/>
      <c r="D3567" s="262"/>
      <c r="E3567" s="262"/>
      <c r="F3567" s="262"/>
      <c r="G3567" s="262"/>
      <c r="H3567" s="262"/>
      <c r="I3567" s="263"/>
    </row>
    <row r="3568" spans="2:9" x14ac:dyDescent="0.2">
      <c r="B3568" s="147"/>
      <c r="C3568" s="261"/>
      <c r="D3568" s="262"/>
      <c r="E3568" s="262"/>
      <c r="F3568" s="262"/>
      <c r="G3568" s="262"/>
      <c r="H3568" s="262"/>
      <c r="I3568" s="263"/>
    </row>
    <row r="3569" spans="2:9" x14ac:dyDescent="0.2">
      <c r="B3569" s="147"/>
      <c r="C3569" s="261"/>
      <c r="D3569" s="262"/>
      <c r="E3569" s="262"/>
      <c r="F3569" s="262"/>
      <c r="G3569" s="262"/>
      <c r="H3569" s="262"/>
      <c r="I3569" s="263"/>
    </row>
    <row r="3570" spans="2:9" x14ac:dyDescent="0.2">
      <c r="B3570" s="147"/>
      <c r="C3570" s="264"/>
      <c r="D3570" s="265"/>
      <c r="E3570" s="265"/>
      <c r="F3570" s="265"/>
      <c r="G3570" s="265"/>
      <c r="H3570" s="265"/>
      <c r="I3570" s="266"/>
    </row>
    <row r="3571" spans="2:9" x14ac:dyDescent="0.2">
      <c r="B3571" s="147"/>
      <c r="C3571" s="147"/>
      <c r="D3571" s="147"/>
      <c r="E3571" s="147"/>
      <c r="F3571" s="147"/>
      <c r="G3571" s="147"/>
      <c r="H3571" s="147"/>
      <c r="I3571" s="147"/>
    </row>
    <row r="3572" spans="2:9" x14ac:dyDescent="0.2">
      <c r="B3572" s="268" t="s">
        <v>0</v>
      </c>
      <c r="C3572" s="268"/>
      <c r="D3572" s="268"/>
      <c r="E3572" s="269" t="s">
        <v>423</v>
      </c>
      <c r="F3572" s="270"/>
      <c r="G3572" s="270"/>
      <c r="H3572" s="270"/>
      <c r="I3572" s="271"/>
    </row>
    <row r="3573" spans="2:9" x14ac:dyDescent="0.2">
      <c r="B3573" s="268" t="s">
        <v>1</v>
      </c>
      <c r="C3573" s="268"/>
      <c r="D3573" s="268"/>
      <c r="E3573" s="272" t="s">
        <v>424</v>
      </c>
      <c r="F3573" s="272"/>
      <c r="G3573" s="272"/>
      <c r="H3573" s="272"/>
      <c r="I3573" s="272"/>
    </row>
    <row r="3574" spans="2:9" ht="25.5" x14ac:dyDescent="0.2">
      <c r="B3574" s="275"/>
      <c r="C3574" s="275"/>
      <c r="D3574" s="275"/>
      <c r="E3574" s="88" t="s">
        <v>2</v>
      </c>
      <c r="F3574" s="88" t="s">
        <v>2</v>
      </c>
      <c r="G3574" s="88" t="s">
        <v>2</v>
      </c>
      <c r="H3574" s="88" t="s">
        <v>2</v>
      </c>
      <c r="I3574" s="88" t="s">
        <v>2</v>
      </c>
    </row>
    <row r="3575" spans="2:9" ht="15" x14ac:dyDescent="0.2">
      <c r="B3575" s="275"/>
      <c r="C3575" s="275"/>
      <c r="D3575" s="275"/>
      <c r="E3575" s="88" t="s">
        <v>516</v>
      </c>
      <c r="F3575" s="88" t="s">
        <v>517</v>
      </c>
      <c r="G3575" s="88" t="s">
        <v>3</v>
      </c>
      <c r="H3575" s="88" t="s">
        <v>518</v>
      </c>
      <c r="I3575" s="88" t="s">
        <v>4</v>
      </c>
    </row>
    <row r="3576" spans="2:9" ht="25.5" x14ac:dyDescent="0.2">
      <c r="B3576" s="275"/>
      <c r="C3576" s="275"/>
      <c r="D3576" s="275"/>
      <c r="E3576" s="88" t="s">
        <v>5</v>
      </c>
      <c r="F3576" s="88" t="s">
        <v>6</v>
      </c>
      <c r="G3576" s="88" t="s">
        <v>7</v>
      </c>
      <c r="H3576" s="88" t="s">
        <v>8</v>
      </c>
      <c r="I3576" s="88" t="s">
        <v>9</v>
      </c>
    </row>
    <row r="3577" spans="2:9" x14ac:dyDescent="0.2">
      <c r="B3577" s="276" t="s">
        <v>10</v>
      </c>
      <c r="C3577" s="276"/>
      <c r="D3577" s="276"/>
      <c r="E3577" s="89">
        <v>43402</v>
      </c>
      <c r="F3577" s="89">
        <v>43493</v>
      </c>
      <c r="G3577" s="89">
        <v>43584</v>
      </c>
      <c r="H3577" s="89">
        <v>43675</v>
      </c>
      <c r="I3577" s="89">
        <v>43675</v>
      </c>
    </row>
    <row r="3578" spans="2:9" x14ac:dyDescent="0.2">
      <c r="B3578" s="184" t="s">
        <v>11</v>
      </c>
      <c r="C3578" s="185"/>
      <c r="D3578" s="185"/>
      <c r="E3578" s="185"/>
      <c r="F3578" s="185"/>
      <c r="G3578" s="185"/>
      <c r="H3578" s="185"/>
      <c r="I3578" s="185"/>
    </row>
    <row r="3579" spans="2:9" x14ac:dyDescent="0.2">
      <c r="B3579" s="232" t="s">
        <v>12</v>
      </c>
      <c r="C3579" s="232"/>
      <c r="D3579" s="232"/>
      <c r="E3579" s="232"/>
      <c r="F3579" s="232"/>
      <c r="G3579" s="232"/>
      <c r="H3579" s="232"/>
      <c r="I3579" s="232"/>
    </row>
    <row r="3580" spans="2:9" x14ac:dyDescent="0.2">
      <c r="B3580" s="1"/>
      <c r="C3580" s="277" t="s">
        <v>13</v>
      </c>
      <c r="D3580" s="277"/>
      <c r="E3580" s="90">
        <f>52+47+61</f>
        <v>160</v>
      </c>
      <c r="F3580" s="90">
        <f>110+68+47</f>
        <v>225</v>
      </c>
      <c r="G3580" s="90">
        <f>135+192+245</f>
        <v>572</v>
      </c>
      <c r="H3580" s="90">
        <f>257+275+269</f>
        <v>801</v>
      </c>
      <c r="I3580" s="158">
        <f>SUM(E3580:H3580)</f>
        <v>1758</v>
      </c>
    </row>
    <row r="3581" spans="2:9" x14ac:dyDescent="0.2">
      <c r="B3581" s="1"/>
      <c r="C3581" s="277" t="s">
        <v>14</v>
      </c>
      <c r="D3581" s="277"/>
      <c r="E3581" s="95"/>
      <c r="F3581" s="90">
        <v>93</v>
      </c>
      <c r="G3581" s="90">
        <f>42+48+41</f>
        <v>131</v>
      </c>
      <c r="H3581" s="90">
        <f>35+57+33</f>
        <v>125</v>
      </c>
      <c r="I3581" s="90">
        <f>SUM(F3581:H3581)</f>
        <v>349</v>
      </c>
    </row>
    <row r="3582" spans="2:9" x14ac:dyDescent="0.2">
      <c r="B3582" s="1"/>
      <c r="C3582" s="255" t="s">
        <v>15</v>
      </c>
      <c r="D3582" s="255"/>
      <c r="E3582" s="95"/>
      <c r="F3582" s="90">
        <v>48</v>
      </c>
      <c r="G3582" s="90">
        <f>27+39+44</f>
        <v>110</v>
      </c>
      <c r="H3582" s="90">
        <f>42+47+33</f>
        <v>122</v>
      </c>
      <c r="I3582" s="90">
        <f t="shared" ref="I3582:I3585" si="73">SUM(F3582:H3582)</f>
        <v>280</v>
      </c>
    </row>
    <row r="3583" spans="2:9" x14ac:dyDescent="0.2">
      <c r="B3583" s="1"/>
      <c r="C3583" s="251" t="s">
        <v>16</v>
      </c>
      <c r="D3583" s="252"/>
      <c r="E3583" s="95"/>
      <c r="F3583" s="90">
        <v>1</v>
      </c>
      <c r="G3583" s="90">
        <v>3</v>
      </c>
      <c r="H3583" s="159">
        <v>0</v>
      </c>
      <c r="I3583" s="90">
        <f t="shared" si="73"/>
        <v>4</v>
      </c>
    </row>
    <row r="3584" spans="2:9" x14ac:dyDescent="0.2">
      <c r="B3584" s="1"/>
      <c r="C3584" s="253" t="s">
        <v>17</v>
      </c>
      <c r="D3584" s="254"/>
      <c r="E3584" s="95"/>
      <c r="F3584" s="90">
        <v>0</v>
      </c>
      <c r="G3584" s="90">
        <v>0</v>
      </c>
      <c r="H3584" s="90">
        <v>0</v>
      </c>
      <c r="I3584" s="90">
        <f t="shared" si="73"/>
        <v>0</v>
      </c>
    </row>
    <row r="3585" spans="2:9" x14ac:dyDescent="0.2">
      <c r="B3585" s="1"/>
      <c r="C3585" s="253" t="s">
        <v>18</v>
      </c>
      <c r="D3585" s="254"/>
      <c r="E3585" s="95"/>
      <c r="F3585" s="90">
        <v>0</v>
      </c>
      <c r="G3585" s="90">
        <v>0</v>
      </c>
      <c r="H3585" s="90">
        <v>0</v>
      </c>
      <c r="I3585" s="90">
        <f t="shared" si="73"/>
        <v>0</v>
      </c>
    </row>
    <row r="3586" spans="2:9" x14ac:dyDescent="0.2">
      <c r="B3586" s="232" t="s">
        <v>519</v>
      </c>
      <c r="C3586" s="232"/>
      <c r="D3586" s="232"/>
      <c r="E3586" s="232"/>
      <c r="F3586" s="232"/>
      <c r="G3586" s="232"/>
      <c r="H3586" s="232"/>
      <c r="I3586" s="232"/>
    </row>
    <row r="3587" spans="2:9" x14ac:dyDescent="0.2">
      <c r="B3587" s="8"/>
      <c r="C3587" s="214" t="s">
        <v>19</v>
      </c>
      <c r="D3587" s="214"/>
      <c r="E3587" s="90">
        <v>2</v>
      </c>
      <c r="F3587" s="90">
        <v>18</v>
      </c>
      <c r="G3587" s="90">
        <v>14</v>
      </c>
      <c r="H3587" s="90">
        <v>3</v>
      </c>
      <c r="I3587" s="90">
        <f t="shared" ref="I3587:I3592" si="74">SUM(E3587:H3587)</f>
        <v>37</v>
      </c>
    </row>
    <row r="3588" spans="2:9" x14ac:dyDescent="0.2">
      <c r="B3588" s="8"/>
      <c r="C3588" s="214" t="s">
        <v>20</v>
      </c>
      <c r="D3588" s="214"/>
      <c r="E3588" s="90">
        <v>11</v>
      </c>
      <c r="F3588" s="90">
        <v>8</v>
      </c>
      <c r="G3588" s="90">
        <v>21</v>
      </c>
      <c r="H3588" s="90">
        <v>32</v>
      </c>
      <c r="I3588" s="90">
        <f t="shared" si="74"/>
        <v>72</v>
      </c>
    </row>
    <row r="3589" spans="2:9" x14ac:dyDescent="0.2">
      <c r="B3589" s="8"/>
      <c r="C3589" s="214" t="s">
        <v>21</v>
      </c>
      <c r="D3589" s="214"/>
      <c r="E3589" s="90">
        <v>56</v>
      </c>
      <c r="F3589" s="90">
        <v>102</v>
      </c>
      <c r="G3589" s="90">
        <f>118+72</f>
        <v>190</v>
      </c>
      <c r="H3589" s="90">
        <f>66+78+54</f>
        <v>198</v>
      </c>
      <c r="I3589" s="90">
        <f t="shared" si="74"/>
        <v>546</v>
      </c>
    </row>
    <row r="3590" spans="2:9" x14ac:dyDescent="0.2">
      <c r="B3590" s="8"/>
      <c r="C3590" s="214" t="s">
        <v>22</v>
      </c>
      <c r="D3590" s="214"/>
      <c r="E3590" s="90">
        <v>5</v>
      </c>
      <c r="F3590" s="90">
        <v>13</v>
      </c>
      <c r="G3590" s="90">
        <v>16</v>
      </c>
      <c r="H3590" s="90">
        <v>13</v>
      </c>
      <c r="I3590" s="90">
        <f t="shared" si="74"/>
        <v>47</v>
      </c>
    </row>
    <row r="3591" spans="2:9" x14ac:dyDescent="0.2">
      <c r="B3591" s="8"/>
      <c r="C3591" s="214" t="s">
        <v>23</v>
      </c>
      <c r="D3591" s="214"/>
      <c r="E3591" s="90">
        <v>0</v>
      </c>
      <c r="F3591" s="90">
        <v>0</v>
      </c>
      <c r="G3591" s="90">
        <v>0</v>
      </c>
      <c r="H3591" s="90">
        <v>1</v>
      </c>
      <c r="I3591" s="90">
        <f t="shared" si="74"/>
        <v>1</v>
      </c>
    </row>
    <row r="3592" spans="2:9" x14ac:dyDescent="0.2">
      <c r="B3592" s="8"/>
      <c r="C3592" s="214" t="s">
        <v>24</v>
      </c>
      <c r="D3592" s="214"/>
      <c r="E3592" s="90">
        <v>4</v>
      </c>
      <c r="F3592" s="90">
        <v>0</v>
      </c>
      <c r="G3592" s="90">
        <v>0</v>
      </c>
      <c r="H3592" s="90">
        <v>0</v>
      </c>
      <c r="I3592" s="90">
        <f t="shared" si="74"/>
        <v>4</v>
      </c>
    </row>
    <row r="3593" spans="2:9" x14ac:dyDescent="0.2">
      <c r="B3593" s="232" t="s">
        <v>520</v>
      </c>
      <c r="C3593" s="232"/>
      <c r="D3593" s="232"/>
      <c r="E3593" s="232"/>
      <c r="F3593" s="232"/>
      <c r="G3593" s="232"/>
      <c r="H3593" s="232"/>
      <c r="I3593" s="232"/>
    </row>
    <row r="3594" spans="2:9" x14ac:dyDescent="0.2">
      <c r="B3594" s="8"/>
      <c r="C3594" s="214" t="s">
        <v>180</v>
      </c>
      <c r="D3594" s="214"/>
      <c r="E3594" s="90">
        <v>3</v>
      </c>
      <c r="F3594" s="90">
        <v>7</v>
      </c>
      <c r="G3594" s="90">
        <v>6</v>
      </c>
      <c r="H3594" s="90">
        <v>3</v>
      </c>
      <c r="I3594" s="90">
        <f t="shared" ref="I3594:I3602" si="75">SUM(E3594:H3594)</f>
        <v>19</v>
      </c>
    </row>
    <row r="3595" spans="2:9" x14ac:dyDescent="0.2">
      <c r="B3595" s="8"/>
      <c r="C3595" s="214" t="s">
        <v>26</v>
      </c>
      <c r="D3595" s="214"/>
      <c r="E3595" s="90">
        <v>1</v>
      </c>
      <c r="F3595" s="90">
        <v>7</v>
      </c>
      <c r="G3595" s="90">
        <v>13</v>
      </c>
      <c r="H3595" s="90">
        <v>3</v>
      </c>
      <c r="I3595" s="90">
        <f t="shared" si="75"/>
        <v>24</v>
      </c>
    </row>
    <row r="3596" spans="2:9" x14ac:dyDescent="0.2">
      <c r="B3596" s="8"/>
      <c r="C3596" s="214" t="s">
        <v>181</v>
      </c>
      <c r="D3596" s="214"/>
      <c r="E3596" s="90">
        <v>12</v>
      </c>
      <c r="F3596" s="90">
        <v>13</v>
      </c>
      <c r="G3596" s="90">
        <v>29</v>
      </c>
      <c r="H3596" s="90">
        <v>31</v>
      </c>
      <c r="I3596" s="90">
        <f t="shared" si="75"/>
        <v>85</v>
      </c>
    </row>
    <row r="3597" spans="2:9" x14ac:dyDescent="0.2">
      <c r="B3597" s="8"/>
      <c r="C3597" s="214" t="s">
        <v>28</v>
      </c>
      <c r="D3597" s="214"/>
      <c r="E3597" s="90">
        <v>0</v>
      </c>
      <c r="F3597" s="90">
        <v>0</v>
      </c>
      <c r="G3597" s="90">
        <v>0</v>
      </c>
      <c r="H3597" s="90">
        <v>0</v>
      </c>
      <c r="I3597" s="90">
        <f t="shared" si="75"/>
        <v>0</v>
      </c>
    </row>
    <row r="3598" spans="2:9" x14ac:dyDescent="0.2">
      <c r="B3598" s="91"/>
      <c r="C3598" s="224" t="s">
        <v>29</v>
      </c>
      <c r="D3598" s="224"/>
      <c r="E3598" s="90">
        <v>34</v>
      </c>
      <c r="F3598" s="90">
        <v>73</v>
      </c>
      <c r="G3598" s="90">
        <f>86+45</f>
        <v>131</v>
      </c>
      <c r="H3598" s="90">
        <v>152</v>
      </c>
      <c r="I3598" s="90">
        <f t="shared" si="75"/>
        <v>390</v>
      </c>
    </row>
    <row r="3599" spans="2:9" x14ac:dyDescent="0.2">
      <c r="B3599" s="8"/>
      <c r="C3599" s="214" t="s">
        <v>30</v>
      </c>
      <c r="D3599" s="214"/>
      <c r="E3599" s="90">
        <v>0</v>
      </c>
      <c r="F3599" s="90">
        <v>22</v>
      </c>
      <c r="G3599" s="90">
        <v>48</v>
      </c>
      <c r="H3599" s="90">
        <v>48</v>
      </c>
      <c r="I3599" s="90">
        <f t="shared" si="75"/>
        <v>118</v>
      </c>
    </row>
    <row r="3600" spans="2:9" x14ac:dyDescent="0.2">
      <c r="B3600" s="8"/>
      <c r="C3600" s="214" t="s">
        <v>31</v>
      </c>
      <c r="D3600" s="214"/>
      <c r="E3600" s="90">
        <v>2</v>
      </c>
      <c r="F3600" s="90">
        <v>0</v>
      </c>
      <c r="G3600" s="90">
        <v>0</v>
      </c>
      <c r="H3600" s="90">
        <v>0</v>
      </c>
      <c r="I3600" s="90">
        <f t="shared" si="75"/>
        <v>2</v>
      </c>
    </row>
    <row r="3601" spans="2:9" x14ac:dyDescent="0.2">
      <c r="B3601" s="8"/>
      <c r="C3601" s="214" t="s">
        <v>23</v>
      </c>
      <c r="D3601" s="214"/>
      <c r="E3601" s="90">
        <v>8</v>
      </c>
      <c r="F3601" s="90">
        <v>19</v>
      </c>
      <c r="G3601" s="90">
        <v>14</v>
      </c>
      <c r="H3601" s="90">
        <v>10</v>
      </c>
      <c r="I3601" s="90">
        <f t="shared" si="75"/>
        <v>51</v>
      </c>
    </row>
    <row r="3602" spans="2:9" x14ac:dyDescent="0.2">
      <c r="B3602" s="8"/>
      <c r="C3602" s="214" t="s">
        <v>32</v>
      </c>
      <c r="D3602" s="214"/>
      <c r="E3602" s="90">
        <v>18</v>
      </c>
      <c r="F3602" s="90">
        <v>0</v>
      </c>
      <c r="G3602" s="90">
        <v>0</v>
      </c>
      <c r="H3602" s="90">
        <v>0</v>
      </c>
      <c r="I3602" s="90">
        <f t="shared" si="75"/>
        <v>18</v>
      </c>
    </row>
    <row r="3603" spans="2:9" x14ac:dyDescent="0.2">
      <c r="B3603" s="232" t="s">
        <v>521</v>
      </c>
      <c r="C3603" s="232"/>
      <c r="D3603" s="232"/>
      <c r="E3603" s="232"/>
      <c r="F3603" s="232"/>
      <c r="G3603" s="232"/>
      <c r="H3603" s="232"/>
      <c r="I3603" s="232"/>
    </row>
    <row r="3604" spans="2:9" x14ac:dyDescent="0.2">
      <c r="B3604" s="92"/>
      <c r="C3604" s="249" t="s">
        <v>34</v>
      </c>
      <c r="D3604" s="250"/>
      <c r="E3604" s="93"/>
      <c r="F3604" s="93"/>
      <c r="G3604" s="94"/>
      <c r="H3604" s="93"/>
      <c r="I3604" s="93"/>
    </row>
    <row r="3605" spans="2:9" x14ac:dyDescent="0.2">
      <c r="B3605" s="8"/>
      <c r="C3605" s="214" t="s">
        <v>35</v>
      </c>
      <c r="D3605" s="214"/>
      <c r="E3605" s="90">
        <v>0</v>
      </c>
      <c r="F3605" s="90">
        <v>0</v>
      </c>
      <c r="G3605" s="90">
        <v>0</v>
      </c>
      <c r="H3605" s="90">
        <v>0</v>
      </c>
      <c r="I3605" s="90">
        <f t="shared" ref="I3605:I3612" si="76">SUM(E3605:H3605)</f>
        <v>0</v>
      </c>
    </row>
    <row r="3606" spans="2:9" x14ac:dyDescent="0.2">
      <c r="B3606" s="8"/>
      <c r="C3606" s="214" t="s">
        <v>36</v>
      </c>
      <c r="D3606" s="214"/>
      <c r="E3606" s="90">
        <v>0</v>
      </c>
      <c r="F3606" s="90">
        <v>0</v>
      </c>
      <c r="G3606" s="90">
        <v>1</v>
      </c>
      <c r="H3606" s="90">
        <v>0</v>
      </c>
      <c r="I3606" s="90">
        <f t="shared" si="76"/>
        <v>1</v>
      </c>
    </row>
    <row r="3607" spans="2:9" x14ac:dyDescent="0.2">
      <c r="B3607" s="8"/>
      <c r="C3607" s="214" t="s">
        <v>37</v>
      </c>
      <c r="D3607" s="214"/>
      <c r="E3607" s="90">
        <v>6</v>
      </c>
      <c r="F3607" s="90">
        <v>23</v>
      </c>
      <c r="G3607" s="90">
        <v>44</v>
      </c>
      <c r="H3607" s="90">
        <v>39</v>
      </c>
      <c r="I3607" s="90">
        <f t="shared" si="76"/>
        <v>112</v>
      </c>
    </row>
    <row r="3608" spans="2:9" x14ac:dyDescent="0.2">
      <c r="B3608" s="8"/>
      <c r="C3608" s="214" t="s">
        <v>38</v>
      </c>
      <c r="D3608" s="214"/>
      <c r="E3608" s="90">
        <v>2</v>
      </c>
      <c r="F3608" s="90">
        <v>1</v>
      </c>
      <c r="G3608" s="90">
        <v>0</v>
      </c>
      <c r="H3608" s="90">
        <v>0</v>
      </c>
      <c r="I3608" s="90">
        <f t="shared" si="76"/>
        <v>3</v>
      </c>
    </row>
    <row r="3609" spans="2:9" x14ac:dyDescent="0.2">
      <c r="B3609" s="8"/>
      <c r="C3609" s="214" t="s">
        <v>39</v>
      </c>
      <c r="D3609" s="214"/>
      <c r="E3609" s="90">
        <v>0</v>
      </c>
      <c r="F3609" s="90">
        <v>0</v>
      </c>
      <c r="G3609" s="90">
        <v>0</v>
      </c>
      <c r="H3609" s="90">
        <v>0</v>
      </c>
      <c r="I3609" s="90">
        <f t="shared" si="76"/>
        <v>0</v>
      </c>
    </row>
    <row r="3610" spans="2:9" x14ac:dyDescent="0.2">
      <c r="B3610" s="8"/>
      <c r="C3610" s="214" t="s">
        <v>40</v>
      </c>
      <c r="D3610" s="214"/>
      <c r="E3610" s="90">
        <v>0</v>
      </c>
      <c r="F3610" s="90">
        <v>0</v>
      </c>
      <c r="G3610" s="90">
        <v>3</v>
      </c>
      <c r="H3610" s="90">
        <v>4</v>
      </c>
      <c r="I3610" s="90">
        <f t="shared" si="76"/>
        <v>7</v>
      </c>
    </row>
    <row r="3611" spans="2:9" x14ac:dyDescent="0.2">
      <c r="B3611" s="8"/>
      <c r="C3611" s="214" t="s">
        <v>23</v>
      </c>
      <c r="D3611" s="214"/>
      <c r="E3611" s="90">
        <v>7</v>
      </c>
      <c r="F3611" s="90">
        <v>0</v>
      </c>
      <c r="G3611" s="90">
        <v>0</v>
      </c>
      <c r="H3611" s="90">
        <v>4</v>
      </c>
      <c r="I3611" s="90">
        <f t="shared" si="76"/>
        <v>11</v>
      </c>
    </row>
    <row r="3612" spans="2:9" x14ac:dyDescent="0.2">
      <c r="B3612" s="8"/>
      <c r="C3612" s="214" t="s">
        <v>41</v>
      </c>
      <c r="D3612" s="214"/>
      <c r="E3612" s="90">
        <v>63</v>
      </c>
      <c r="F3612" s="90">
        <v>0</v>
      </c>
      <c r="G3612" s="90">
        <v>1</v>
      </c>
      <c r="H3612" s="90">
        <v>1</v>
      </c>
      <c r="I3612" s="90">
        <f t="shared" si="76"/>
        <v>65</v>
      </c>
    </row>
    <row r="3613" spans="2:9" x14ac:dyDescent="0.2">
      <c r="B3613" s="92"/>
      <c r="C3613" s="249" t="s">
        <v>42</v>
      </c>
      <c r="D3613" s="250"/>
      <c r="E3613" s="93"/>
      <c r="F3613" s="93"/>
      <c r="G3613" s="93"/>
      <c r="H3613" s="93"/>
      <c r="I3613" s="93"/>
    </row>
    <row r="3614" spans="2:9" x14ac:dyDescent="0.2">
      <c r="B3614" s="8"/>
      <c r="C3614" s="214" t="s">
        <v>182</v>
      </c>
      <c r="D3614" s="214"/>
      <c r="E3614" s="90">
        <v>12</v>
      </c>
      <c r="F3614" s="90">
        <v>13</v>
      </c>
      <c r="G3614" s="90">
        <v>28</v>
      </c>
      <c r="H3614" s="90">
        <v>31</v>
      </c>
      <c r="I3614" s="90">
        <f t="shared" ref="I3614:I3628" si="77">SUM(E3614:H3614)</f>
        <v>84</v>
      </c>
    </row>
    <row r="3615" spans="2:9" x14ac:dyDescent="0.2">
      <c r="B3615" s="8"/>
      <c r="C3615" s="214" t="s">
        <v>44</v>
      </c>
      <c r="D3615" s="214"/>
      <c r="E3615" s="90">
        <v>0</v>
      </c>
      <c r="F3615" s="90">
        <v>3</v>
      </c>
      <c r="G3615" s="90">
        <v>1</v>
      </c>
      <c r="H3615" s="90">
        <v>1</v>
      </c>
      <c r="I3615" s="90">
        <f t="shared" si="77"/>
        <v>5</v>
      </c>
    </row>
    <row r="3616" spans="2:9" x14ac:dyDescent="0.2">
      <c r="B3616" s="8"/>
      <c r="C3616" s="214" t="s">
        <v>45</v>
      </c>
      <c r="D3616" s="214"/>
      <c r="E3616" s="90">
        <v>0</v>
      </c>
      <c r="F3616" s="90">
        <v>0</v>
      </c>
      <c r="G3616" s="90">
        <v>0</v>
      </c>
      <c r="H3616" s="90">
        <v>0</v>
      </c>
      <c r="I3616" s="90">
        <f t="shared" si="77"/>
        <v>0</v>
      </c>
    </row>
    <row r="3617" spans="2:9" x14ac:dyDescent="0.2">
      <c r="B3617" s="8"/>
      <c r="C3617" s="214" t="s">
        <v>46</v>
      </c>
      <c r="D3617" s="214"/>
      <c r="E3617" s="90">
        <v>0</v>
      </c>
      <c r="F3617" s="90">
        <v>1</v>
      </c>
      <c r="G3617" s="90">
        <v>0</v>
      </c>
      <c r="H3617" s="90">
        <v>0</v>
      </c>
      <c r="I3617" s="90">
        <f t="shared" si="77"/>
        <v>1</v>
      </c>
    </row>
    <row r="3618" spans="2:9" x14ac:dyDescent="0.2">
      <c r="B3618" s="8"/>
      <c r="C3618" s="214" t="s">
        <v>47</v>
      </c>
      <c r="D3618" s="214"/>
      <c r="E3618" s="90">
        <v>0</v>
      </c>
      <c r="F3618" s="90">
        <v>0</v>
      </c>
      <c r="G3618" s="90">
        <v>4</v>
      </c>
      <c r="H3618" s="90">
        <v>3</v>
      </c>
      <c r="I3618" s="90">
        <f t="shared" si="77"/>
        <v>7</v>
      </c>
    </row>
    <row r="3619" spans="2:9" x14ac:dyDescent="0.2">
      <c r="B3619" s="8"/>
      <c r="C3619" s="214" t="s">
        <v>48</v>
      </c>
      <c r="D3619" s="214"/>
      <c r="E3619" s="90">
        <v>2</v>
      </c>
      <c r="F3619" s="90">
        <v>27</v>
      </c>
      <c r="G3619" s="90">
        <f>39+47+38+6</f>
        <v>130</v>
      </c>
      <c r="H3619" s="90">
        <v>149</v>
      </c>
      <c r="I3619" s="90">
        <f t="shared" si="77"/>
        <v>308</v>
      </c>
    </row>
    <row r="3620" spans="2:9" x14ac:dyDescent="0.2">
      <c r="B3620" s="8"/>
      <c r="C3620" s="214" t="s">
        <v>49</v>
      </c>
      <c r="D3620" s="214"/>
      <c r="E3620" s="90">
        <v>1</v>
      </c>
      <c r="F3620" s="90">
        <v>2</v>
      </c>
      <c r="G3620" s="90">
        <v>0</v>
      </c>
      <c r="H3620" s="90">
        <v>0</v>
      </c>
      <c r="I3620" s="90">
        <f t="shared" si="77"/>
        <v>3</v>
      </c>
    </row>
    <row r="3621" spans="2:9" x14ac:dyDescent="0.2">
      <c r="B3621" s="8"/>
      <c r="C3621" s="214" t="s">
        <v>50</v>
      </c>
      <c r="D3621" s="214"/>
      <c r="E3621" s="90">
        <v>0</v>
      </c>
      <c r="F3621" s="90">
        <v>0</v>
      </c>
      <c r="G3621" s="90">
        <v>0</v>
      </c>
      <c r="H3621" s="90">
        <v>0</v>
      </c>
      <c r="I3621" s="90">
        <f t="shared" si="77"/>
        <v>0</v>
      </c>
    </row>
    <row r="3622" spans="2:9" x14ac:dyDescent="0.2">
      <c r="B3622" s="8"/>
      <c r="C3622" s="214" t="s">
        <v>51</v>
      </c>
      <c r="D3622" s="214"/>
      <c r="E3622" s="90">
        <v>0</v>
      </c>
      <c r="F3622" s="90">
        <v>0</v>
      </c>
      <c r="G3622" s="90">
        <v>0</v>
      </c>
      <c r="H3622" s="90">
        <v>0</v>
      </c>
      <c r="I3622" s="90">
        <f t="shared" si="77"/>
        <v>0</v>
      </c>
    </row>
    <row r="3623" spans="2:9" x14ac:dyDescent="0.2">
      <c r="B3623" s="8"/>
      <c r="C3623" s="214" t="s">
        <v>52</v>
      </c>
      <c r="D3623" s="214"/>
      <c r="E3623" s="90">
        <v>1</v>
      </c>
      <c r="F3623" s="90">
        <v>0</v>
      </c>
      <c r="G3623" s="90">
        <v>1</v>
      </c>
      <c r="H3623" s="90">
        <v>0</v>
      </c>
      <c r="I3623" s="90">
        <f t="shared" si="77"/>
        <v>2</v>
      </c>
    </row>
    <row r="3624" spans="2:9" x14ac:dyDescent="0.2">
      <c r="B3624" s="8"/>
      <c r="C3624" s="214" t="s">
        <v>53</v>
      </c>
      <c r="D3624" s="214"/>
      <c r="E3624" s="90">
        <v>0</v>
      </c>
      <c r="F3624" s="90">
        <v>1</v>
      </c>
      <c r="G3624" s="90">
        <v>0</v>
      </c>
      <c r="H3624" s="90">
        <v>0</v>
      </c>
      <c r="I3624" s="90">
        <f t="shared" si="77"/>
        <v>1</v>
      </c>
    </row>
    <row r="3625" spans="2:9" x14ac:dyDescent="0.2">
      <c r="B3625" s="8"/>
      <c r="C3625" s="214" t="s">
        <v>54</v>
      </c>
      <c r="D3625" s="214"/>
      <c r="E3625" s="90">
        <v>13</v>
      </c>
      <c r="F3625" s="90">
        <v>46</v>
      </c>
      <c r="G3625" s="90">
        <v>15</v>
      </c>
      <c r="H3625" s="90">
        <v>5</v>
      </c>
      <c r="I3625" s="90">
        <f t="shared" si="77"/>
        <v>79</v>
      </c>
    </row>
    <row r="3626" spans="2:9" x14ac:dyDescent="0.2">
      <c r="B3626" s="8"/>
      <c r="C3626" s="214" t="s">
        <v>56</v>
      </c>
      <c r="D3626" s="214"/>
      <c r="E3626" s="90">
        <v>3</v>
      </c>
      <c r="F3626" s="90">
        <v>0</v>
      </c>
      <c r="G3626" s="90">
        <v>0</v>
      </c>
      <c r="H3626" s="90">
        <v>0</v>
      </c>
      <c r="I3626" s="90">
        <f t="shared" si="77"/>
        <v>3</v>
      </c>
    </row>
    <row r="3627" spans="2:9" x14ac:dyDescent="0.2">
      <c r="B3627" s="8"/>
      <c r="C3627" s="214" t="s">
        <v>57</v>
      </c>
      <c r="D3627" s="214"/>
      <c r="E3627" s="90">
        <v>23</v>
      </c>
      <c r="F3627" s="90">
        <v>16</v>
      </c>
      <c r="G3627" s="90">
        <v>11</v>
      </c>
      <c r="H3627" s="90">
        <v>8</v>
      </c>
      <c r="I3627" s="90">
        <f t="shared" si="77"/>
        <v>58</v>
      </c>
    </row>
    <row r="3628" spans="2:9" x14ac:dyDescent="0.2">
      <c r="B3628" s="8"/>
      <c r="C3628" s="212" t="s">
        <v>41</v>
      </c>
      <c r="D3628" s="213"/>
      <c r="E3628" s="90">
        <v>23</v>
      </c>
      <c r="F3628" s="90">
        <v>8</v>
      </c>
      <c r="G3628" s="90">
        <v>2</v>
      </c>
      <c r="H3628" s="90">
        <v>2</v>
      </c>
      <c r="I3628" s="90">
        <f t="shared" si="77"/>
        <v>35</v>
      </c>
    </row>
    <row r="3629" spans="2:9" x14ac:dyDescent="0.2">
      <c r="B3629" s="232" t="s">
        <v>522</v>
      </c>
      <c r="C3629" s="232"/>
      <c r="D3629" s="232"/>
      <c r="E3629" s="232"/>
      <c r="F3629" s="232"/>
      <c r="G3629" s="232"/>
      <c r="H3629" s="232"/>
      <c r="I3629" s="232"/>
    </row>
    <row r="3630" spans="2:9" x14ac:dyDescent="0.2">
      <c r="B3630" s="8"/>
      <c r="C3630" s="214" t="s">
        <v>58</v>
      </c>
      <c r="D3630" s="214"/>
      <c r="E3630" s="90">
        <v>74</v>
      </c>
      <c r="F3630" s="90">
        <v>138</v>
      </c>
      <c r="G3630" s="90">
        <f>67+83+83</f>
        <v>233</v>
      </c>
      <c r="H3630" s="90">
        <v>244</v>
      </c>
      <c r="I3630" s="90">
        <f t="shared" ref="I3630:I3635" si="78">SUM(E3630:H3630)</f>
        <v>689</v>
      </c>
    </row>
    <row r="3631" spans="2:9" x14ac:dyDescent="0.2">
      <c r="B3631" s="8"/>
      <c r="C3631" s="214" t="s">
        <v>59</v>
      </c>
      <c r="D3631" s="214"/>
      <c r="E3631" s="90">
        <v>2</v>
      </c>
      <c r="F3631" s="90">
        <v>2</v>
      </c>
      <c r="G3631" s="90">
        <v>5</v>
      </c>
      <c r="H3631" s="90">
        <v>3</v>
      </c>
      <c r="I3631" s="90">
        <f t="shared" si="78"/>
        <v>12</v>
      </c>
    </row>
    <row r="3632" spans="2:9" x14ac:dyDescent="0.2">
      <c r="B3632" s="8"/>
      <c r="C3632" s="246" t="s">
        <v>60</v>
      </c>
      <c r="D3632" s="247"/>
      <c r="E3632" s="90">
        <v>0</v>
      </c>
      <c r="F3632" s="90">
        <v>0</v>
      </c>
      <c r="G3632" s="90">
        <v>0</v>
      </c>
      <c r="H3632" s="90">
        <v>0</v>
      </c>
      <c r="I3632" s="90">
        <f t="shared" si="78"/>
        <v>0</v>
      </c>
    </row>
    <row r="3633" spans="2:9" x14ac:dyDescent="0.2">
      <c r="B3633" s="8"/>
      <c r="C3633" s="214" t="s">
        <v>61</v>
      </c>
      <c r="D3633" s="214"/>
      <c r="E3633" s="90">
        <v>0</v>
      </c>
      <c r="F3633" s="90">
        <v>1</v>
      </c>
      <c r="G3633" s="90">
        <v>3</v>
      </c>
      <c r="H3633" s="90">
        <v>0</v>
      </c>
      <c r="I3633" s="90">
        <f t="shared" si="78"/>
        <v>4</v>
      </c>
    </row>
    <row r="3634" spans="2:9" x14ac:dyDescent="0.2">
      <c r="B3634" s="8"/>
      <c r="C3634" s="214" t="s">
        <v>23</v>
      </c>
      <c r="D3634" s="214"/>
      <c r="E3634" s="90">
        <v>1</v>
      </c>
      <c r="F3634" s="90">
        <v>0</v>
      </c>
      <c r="G3634" s="90">
        <v>0</v>
      </c>
      <c r="H3634" s="90">
        <v>0</v>
      </c>
      <c r="I3634" s="90">
        <f t="shared" si="78"/>
        <v>1</v>
      </c>
    </row>
    <row r="3635" spans="2:9" x14ac:dyDescent="0.2">
      <c r="B3635" s="8"/>
      <c r="C3635" s="214" t="s">
        <v>41</v>
      </c>
      <c r="D3635" s="214"/>
      <c r="E3635" s="90">
        <v>1</v>
      </c>
      <c r="F3635" s="90">
        <v>0</v>
      </c>
      <c r="G3635" s="90">
        <v>0</v>
      </c>
      <c r="H3635" s="90">
        <v>0</v>
      </c>
      <c r="I3635" s="90">
        <f t="shared" si="78"/>
        <v>1</v>
      </c>
    </row>
    <row r="3636" spans="2:9" x14ac:dyDescent="0.2">
      <c r="B3636" s="232" t="s">
        <v>523</v>
      </c>
      <c r="C3636" s="232"/>
      <c r="D3636" s="232"/>
      <c r="E3636" s="232"/>
      <c r="F3636" s="232"/>
      <c r="G3636" s="232"/>
      <c r="H3636" s="232"/>
      <c r="I3636" s="232"/>
    </row>
    <row r="3637" spans="2:9" x14ac:dyDescent="0.2">
      <c r="B3637" s="8"/>
      <c r="C3637" s="214" t="s">
        <v>58</v>
      </c>
      <c r="D3637" s="214"/>
      <c r="E3637" s="90">
        <v>74</v>
      </c>
      <c r="F3637" s="90">
        <v>138</v>
      </c>
      <c r="G3637" s="90">
        <v>233</v>
      </c>
      <c r="H3637" s="90">
        <f>181+63</f>
        <v>244</v>
      </c>
      <c r="I3637" s="90">
        <f t="shared" ref="I3637:I3642" si="79">SUM(E3637:H3637)</f>
        <v>689</v>
      </c>
    </row>
    <row r="3638" spans="2:9" x14ac:dyDescent="0.2">
      <c r="B3638" s="8"/>
      <c r="C3638" s="214" t="s">
        <v>59</v>
      </c>
      <c r="D3638" s="214"/>
      <c r="E3638" s="90">
        <v>2</v>
      </c>
      <c r="F3638" s="90">
        <v>2</v>
      </c>
      <c r="G3638" s="90">
        <v>5</v>
      </c>
      <c r="H3638" s="90">
        <v>3</v>
      </c>
      <c r="I3638" s="90">
        <f t="shared" si="79"/>
        <v>12</v>
      </c>
    </row>
    <row r="3639" spans="2:9" x14ac:dyDescent="0.2">
      <c r="B3639" s="8"/>
      <c r="C3639" s="214" t="s">
        <v>60</v>
      </c>
      <c r="D3639" s="214"/>
      <c r="E3639" s="90">
        <v>0</v>
      </c>
      <c r="F3639" s="90">
        <v>0</v>
      </c>
      <c r="G3639" s="90">
        <v>0</v>
      </c>
      <c r="H3639" s="90">
        <v>0</v>
      </c>
      <c r="I3639" s="90">
        <f t="shared" si="79"/>
        <v>0</v>
      </c>
    </row>
    <row r="3640" spans="2:9" x14ac:dyDescent="0.2">
      <c r="B3640" s="8"/>
      <c r="C3640" s="214" t="s">
        <v>63</v>
      </c>
      <c r="D3640" s="214"/>
      <c r="E3640" s="90">
        <v>0</v>
      </c>
      <c r="F3640" s="90">
        <v>1</v>
      </c>
      <c r="G3640" s="90">
        <v>3</v>
      </c>
      <c r="H3640" s="90">
        <v>0</v>
      </c>
      <c r="I3640" s="90">
        <f t="shared" si="79"/>
        <v>4</v>
      </c>
    </row>
    <row r="3641" spans="2:9" x14ac:dyDescent="0.2">
      <c r="B3641" s="8"/>
      <c r="C3641" s="214" t="s">
        <v>23</v>
      </c>
      <c r="D3641" s="214"/>
      <c r="E3641" s="90">
        <v>1</v>
      </c>
      <c r="F3641" s="90">
        <v>0</v>
      </c>
      <c r="G3641" s="90">
        <v>0</v>
      </c>
      <c r="H3641" s="90">
        <v>0</v>
      </c>
      <c r="I3641" s="90">
        <f t="shared" si="79"/>
        <v>1</v>
      </c>
    </row>
    <row r="3642" spans="2:9" x14ac:dyDescent="0.2">
      <c r="B3642" s="8"/>
      <c r="C3642" s="214" t="s">
        <v>41</v>
      </c>
      <c r="D3642" s="214"/>
      <c r="E3642" s="90">
        <v>1</v>
      </c>
      <c r="F3642" s="90">
        <v>0</v>
      </c>
      <c r="G3642" s="90">
        <v>0</v>
      </c>
      <c r="H3642" s="90">
        <v>0</v>
      </c>
      <c r="I3642" s="90">
        <f t="shared" si="79"/>
        <v>1</v>
      </c>
    </row>
    <row r="3643" spans="2:9" x14ac:dyDescent="0.2">
      <c r="B3643" s="248" t="s">
        <v>524</v>
      </c>
      <c r="C3643" s="248"/>
      <c r="D3643" s="248"/>
      <c r="E3643" s="248"/>
      <c r="F3643" s="248"/>
      <c r="G3643" s="248"/>
      <c r="H3643" s="248"/>
      <c r="I3643" s="248"/>
    </row>
    <row r="3644" spans="2:9" x14ac:dyDescent="0.2">
      <c r="B3644" s="8"/>
      <c r="C3644" s="214" t="s">
        <v>64</v>
      </c>
      <c r="D3644" s="214"/>
      <c r="E3644" s="90">
        <v>3</v>
      </c>
      <c r="F3644" s="90">
        <v>1</v>
      </c>
      <c r="G3644" s="90">
        <v>2</v>
      </c>
      <c r="H3644" s="90">
        <v>1</v>
      </c>
      <c r="I3644" s="90">
        <f t="shared" ref="I3644:I3652" si="80">SUM(E3644:H3644)</f>
        <v>7</v>
      </c>
    </row>
    <row r="3645" spans="2:9" x14ac:dyDescent="0.2">
      <c r="B3645" s="8"/>
      <c r="C3645" s="214" t="s">
        <v>65</v>
      </c>
      <c r="D3645" s="214"/>
      <c r="E3645" s="90">
        <v>56</v>
      </c>
      <c r="F3645" s="90">
        <v>95</v>
      </c>
      <c r="G3645" s="90">
        <f>55+61+68</f>
        <v>184</v>
      </c>
      <c r="H3645" s="90">
        <v>153</v>
      </c>
      <c r="I3645" s="90">
        <f t="shared" si="80"/>
        <v>488</v>
      </c>
    </row>
    <row r="3646" spans="2:9" x14ac:dyDescent="0.2">
      <c r="B3646" s="8"/>
      <c r="C3646" s="214" t="s">
        <v>66</v>
      </c>
      <c r="D3646" s="214"/>
      <c r="E3646" s="90">
        <v>5</v>
      </c>
      <c r="F3646" s="90">
        <v>3</v>
      </c>
      <c r="G3646" s="90">
        <v>12</v>
      </c>
      <c r="H3646" s="90">
        <v>3</v>
      </c>
      <c r="I3646" s="90">
        <f t="shared" si="80"/>
        <v>23</v>
      </c>
    </row>
    <row r="3647" spans="2:9" x14ac:dyDescent="0.2">
      <c r="B3647" s="8"/>
      <c r="C3647" s="214" t="s">
        <v>67</v>
      </c>
      <c r="D3647" s="214"/>
      <c r="E3647" s="90">
        <v>0</v>
      </c>
      <c r="F3647" s="90">
        <v>1</v>
      </c>
      <c r="G3647" s="90">
        <v>2</v>
      </c>
      <c r="H3647" s="90">
        <v>1</v>
      </c>
      <c r="I3647" s="90">
        <f t="shared" si="80"/>
        <v>4</v>
      </c>
    </row>
    <row r="3648" spans="2:9" x14ac:dyDescent="0.2">
      <c r="B3648" s="8"/>
      <c r="C3648" s="214" t="s">
        <v>68</v>
      </c>
      <c r="D3648" s="214"/>
      <c r="E3648" s="90">
        <v>0</v>
      </c>
      <c r="F3648" s="90">
        <v>1</v>
      </c>
      <c r="G3648" s="90">
        <v>0</v>
      </c>
      <c r="H3648" s="90">
        <v>0</v>
      </c>
      <c r="I3648" s="90">
        <f t="shared" si="80"/>
        <v>1</v>
      </c>
    </row>
    <row r="3649" spans="2:9" x14ac:dyDescent="0.2">
      <c r="B3649" s="8"/>
      <c r="C3649" s="214" t="s">
        <v>69</v>
      </c>
      <c r="D3649" s="214"/>
      <c r="E3649" s="90">
        <v>0</v>
      </c>
      <c r="F3649" s="90">
        <v>0</v>
      </c>
      <c r="G3649" s="90">
        <v>0</v>
      </c>
      <c r="H3649" s="90">
        <v>0</v>
      </c>
      <c r="I3649" s="90">
        <f t="shared" si="80"/>
        <v>0</v>
      </c>
    </row>
    <row r="3650" spans="2:9" x14ac:dyDescent="0.2">
      <c r="B3650" s="8"/>
      <c r="C3650" s="214" t="s">
        <v>23</v>
      </c>
      <c r="D3650" s="214"/>
      <c r="E3650" s="90">
        <v>13</v>
      </c>
      <c r="F3650" s="90">
        <v>25</v>
      </c>
      <c r="G3650" s="90">
        <f>18+14</f>
        <v>32</v>
      </c>
      <c r="H3650" s="90">
        <v>57</v>
      </c>
      <c r="I3650" s="90">
        <f t="shared" si="80"/>
        <v>127</v>
      </c>
    </row>
    <row r="3651" spans="2:9" x14ac:dyDescent="0.2">
      <c r="B3651" s="91"/>
      <c r="C3651" s="224" t="s">
        <v>70</v>
      </c>
      <c r="D3651" s="224"/>
      <c r="E3651" s="90">
        <v>0</v>
      </c>
      <c r="F3651" s="90">
        <v>14</v>
      </c>
      <c r="G3651" s="90">
        <v>9</v>
      </c>
      <c r="H3651" s="90">
        <v>3</v>
      </c>
      <c r="I3651" s="90">
        <f t="shared" si="80"/>
        <v>26</v>
      </c>
    </row>
    <row r="3652" spans="2:9" x14ac:dyDescent="0.2">
      <c r="B3652" s="8"/>
      <c r="C3652" s="214" t="s">
        <v>41</v>
      </c>
      <c r="D3652" s="214"/>
      <c r="E3652" s="90">
        <v>1</v>
      </c>
      <c r="F3652" s="90">
        <v>1</v>
      </c>
      <c r="G3652" s="90">
        <v>0</v>
      </c>
      <c r="H3652" s="90">
        <v>29</v>
      </c>
      <c r="I3652" s="90">
        <f t="shared" si="80"/>
        <v>31</v>
      </c>
    </row>
    <row r="3653" spans="2:9" x14ac:dyDescent="0.2">
      <c r="B3653" s="243" t="s">
        <v>525</v>
      </c>
      <c r="C3653" s="244"/>
      <c r="D3653" s="244"/>
      <c r="E3653" s="244"/>
      <c r="F3653" s="244"/>
      <c r="G3653" s="244"/>
      <c r="H3653" s="244"/>
      <c r="I3653" s="245"/>
    </row>
    <row r="3654" spans="2:9" x14ac:dyDescent="0.2">
      <c r="B3654" s="8"/>
      <c r="C3654" s="242" t="s">
        <v>71</v>
      </c>
      <c r="D3654" s="242"/>
      <c r="E3654" s="90">
        <v>13</v>
      </c>
      <c r="F3654" s="90">
        <v>19</v>
      </c>
      <c r="G3654" s="90">
        <f>15+28+32</f>
        <v>75</v>
      </c>
      <c r="H3654" s="90">
        <v>27</v>
      </c>
      <c r="I3654" s="90">
        <f t="shared" ref="I3654:I3664" si="81">SUM(E3654:H3654)</f>
        <v>134</v>
      </c>
    </row>
    <row r="3655" spans="2:9" x14ac:dyDescent="0.2">
      <c r="B3655" s="8"/>
      <c r="C3655" s="214" t="s">
        <v>72</v>
      </c>
      <c r="D3655" s="214"/>
      <c r="E3655" s="90">
        <v>5</v>
      </c>
      <c r="F3655" s="90">
        <v>3</v>
      </c>
      <c r="G3655" s="90">
        <v>13</v>
      </c>
      <c r="H3655" s="90">
        <v>1</v>
      </c>
      <c r="I3655" s="90">
        <f t="shared" si="81"/>
        <v>22</v>
      </c>
    </row>
    <row r="3656" spans="2:9" x14ac:dyDescent="0.2">
      <c r="B3656" s="8"/>
      <c r="C3656" s="214" t="s">
        <v>73</v>
      </c>
      <c r="D3656" s="214"/>
      <c r="E3656" s="90">
        <v>3</v>
      </c>
      <c r="F3656" s="90">
        <v>0</v>
      </c>
      <c r="G3656" s="90">
        <v>5</v>
      </c>
      <c r="H3656" s="90">
        <v>0</v>
      </c>
      <c r="I3656" s="90">
        <f t="shared" si="81"/>
        <v>8</v>
      </c>
    </row>
    <row r="3657" spans="2:9" x14ac:dyDescent="0.2">
      <c r="B3657" s="8"/>
      <c r="C3657" s="214" t="s">
        <v>74</v>
      </c>
      <c r="D3657" s="214"/>
      <c r="E3657" s="90">
        <v>4</v>
      </c>
      <c r="F3657" s="90">
        <v>2</v>
      </c>
      <c r="G3657" s="90">
        <v>15</v>
      </c>
      <c r="H3657" s="90">
        <v>2</v>
      </c>
      <c r="I3657" s="90">
        <f t="shared" si="81"/>
        <v>23</v>
      </c>
    </row>
    <row r="3658" spans="2:9" x14ac:dyDescent="0.2">
      <c r="B3658" s="8"/>
      <c r="C3658" s="214" t="s">
        <v>75</v>
      </c>
      <c r="D3658" s="214"/>
      <c r="E3658" s="90">
        <v>11</v>
      </c>
      <c r="F3658" s="90">
        <v>3</v>
      </c>
      <c r="G3658" s="90">
        <v>20</v>
      </c>
      <c r="H3658" s="90">
        <v>6</v>
      </c>
      <c r="I3658" s="90">
        <f t="shared" si="81"/>
        <v>40</v>
      </c>
    </row>
    <row r="3659" spans="2:9" x14ac:dyDescent="0.2">
      <c r="B3659" s="8"/>
      <c r="C3659" s="214" t="s">
        <v>76</v>
      </c>
      <c r="D3659" s="214"/>
      <c r="E3659" s="90">
        <v>6</v>
      </c>
      <c r="F3659" s="90">
        <v>7</v>
      </c>
      <c r="G3659" s="90">
        <v>22</v>
      </c>
      <c r="H3659" s="90">
        <v>15</v>
      </c>
      <c r="I3659" s="90">
        <f t="shared" si="81"/>
        <v>50</v>
      </c>
    </row>
    <row r="3660" spans="2:9" x14ac:dyDescent="0.2">
      <c r="B3660" s="8"/>
      <c r="C3660" s="214" t="s">
        <v>77</v>
      </c>
      <c r="D3660" s="214"/>
      <c r="E3660" s="90">
        <v>4</v>
      </c>
      <c r="F3660" s="90">
        <v>4</v>
      </c>
      <c r="G3660" s="90">
        <v>32</v>
      </c>
      <c r="H3660" s="90">
        <v>9</v>
      </c>
      <c r="I3660" s="90">
        <f t="shared" si="81"/>
        <v>49</v>
      </c>
    </row>
    <row r="3661" spans="2:9" x14ac:dyDescent="0.2">
      <c r="B3661" s="8"/>
      <c r="C3661" s="214" t="s">
        <v>78</v>
      </c>
      <c r="D3661" s="214"/>
      <c r="E3661" s="90">
        <v>3</v>
      </c>
      <c r="F3661" s="90">
        <v>0</v>
      </c>
      <c r="G3661" s="90">
        <v>2</v>
      </c>
      <c r="H3661" s="90">
        <v>0</v>
      </c>
      <c r="I3661" s="90">
        <f t="shared" si="81"/>
        <v>5</v>
      </c>
    </row>
    <row r="3662" spans="2:9" x14ac:dyDescent="0.2">
      <c r="B3662" s="8"/>
      <c r="C3662" s="242" t="s">
        <v>79</v>
      </c>
      <c r="D3662" s="242"/>
      <c r="E3662" s="90">
        <v>38</v>
      </c>
      <c r="F3662" s="90">
        <v>87</v>
      </c>
      <c r="G3662" s="90">
        <f>42+53+47</f>
        <v>142</v>
      </c>
      <c r="H3662" s="90">
        <f>65+79+54</f>
        <v>198</v>
      </c>
      <c r="I3662" s="90">
        <f t="shared" si="81"/>
        <v>465</v>
      </c>
    </row>
    <row r="3663" spans="2:9" x14ac:dyDescent="0.2">
      <c r="B3663" s="8"/>
      <c r="C3663" s="214" t="s">
        <v>23</v>
      </c>
      <c r="D3663" s="214"/>
      <c r="E3663" s="90">
        <v>15</v>
      </c>
      <c r="F3663" s="90">
        <v>35</v>
      </c>
      <c r="G3663" s="90">
        <v>24</v>
      </c>
      <c r="H3663" s="90">
        <v>21</v>
      </c>
      <c r="I3663" s="90">
        <f t="shared" si="81"/>
        <v>95</v>
      </c>
    </row>
    <row r="3664" spans="2:9" x14ac:dyDescent="0.2">
      <c r="B3664" s="8"/>
      <c r="C3664" s="214" t="s">
        <v>41</v>
      </c>
      <c r="D3664" s="214"/>
      <c r="E3664" s="90">
        <v>1</v>
      </c>
      <c r="F3664" s="90">
        <v>0</v>
      </c>
      <c r="G3664" s="90">
        <v>0</v>
      </c>
      <c r="H3664" s="90">
        <v>1</v>
      </c>
      <c r="I3664" s="90">
        <f t="shared" si="81"/>
        <v>2</v>
      </c>
    </row>
    <row r="3665" spans="2:9" x14ac:dyDescent="0.2">
      <c r="B3665" s="232" t="s">
        <v>526</v>
      </c>
      <c r="C3665" s="232"/>
      <c r="D3665" s="232"/>
      <c r="E3665" s="232"/>
      <c r="F3665" s="232"/>
      <c r="G3665" s="232"/>
      <c r="H3665" s="232"/>
      <c r="I3665" s="232"/>
    </row>
    <row r="3666" spans="2:9" x14ac:dyDescent="0.2">
      <c r="B3666" s="8"/>
      <c r="C3666" s="214" t="s">
        <v>80</v>
      </c>
      <c r="D3666" s="214"/>
      <c r="E3666" s="90">
        <v>38</v>
      </c>
      <c r="F3666" s="90">
        <v>67</v>
      </c>
      <c r="G3666" s="159">
        <f>31+49+44</f>
        <v>124</v>
      </c>
      <c r="H3666" s="90">
        <f>36+48+32</f>
        <v>116</v>
      </c>
      <c r="I3666" s="90">
        <f>SUM(E3666:H3666)</f>
        <v>345</v>
      </c>
    </row>
    <row r="3667" spans="2:9" x14ac:dyDescent="0.2">
      <c r="B3667" s="8"/>
      <c r="C3667" s="214" t="s">
        <v>81</v>
      </c>
      <c r="D3667" s="214"/>
      <c r="E3667" s="90">
        <v>31</v>
      </c>
      <c r="F3667" s="90">
        <v>60</v>
      </c>
      <c r="G3667" s="159">
        <f>38+36+41</f>
        <v>115</v>
      </c>
      <c r="H3667" s="90">
        <f>41+56+34</f>
        <v>131</v>
      </c>
      <c r="I3667" s="90">
        <f>SUM(E3667:H3667)</f>
        <v>337</v>
      </c>
    </row>
    <row r="3668" spans="2:9" x14ac:dyDescent="0.2">
      <c r="B3668" s="8"/>
      <c r="C3668" s="214" t="s">
        <v>23</v>
      </c>
      <c r="D3668" s="214"/>
      <c r="E3668" s="90">
        <v>7</v>
      </c>
      <c r="F3668" s="90">
        <v>14</v>
      </c>
      <c r="G3668" s="159">
        <v>2</v>
      </c>
      <c r="H3668" s="90">
        <v>0</v>
      </c>
      <c r="I3668" s="90">
        <f>SUM(E3668:H3668)</f>
        <v>23</v>
      </c>
    </row>
    <row r="3669" spans="2:9" x14ac:dyDescent="0.2">
      <c r="B3669" s="96"/>
      <c r="C3669" s="214" t="s">
        <v>41</v>
      </c>
      <c r="D3669" s="214"/>
      <c r="E3669" s="90">
        <v>2</v>
      </c>
      <c r="F3669" s="90">
        <v>0</v>
      </c>
      <c r="G3669" s="159">
        <v>0</v>
      </c>
      <c r="H3669" s="90">
        <v>0</v>
      </c>
      <c r="I3669" s="90">
        <f>SUM(E3669:H3669)</f>
        <v>2</v>
      </c>
    </row>
    <row r="3670" spans="2:9" x14ac:dyDescent="0.2">
      <c r="B3670" s="239" t="s">
        <v>527</v>
      </c>
      <c r="C3670" s="240"/>
      <c r="D3670" s="240"/>
      <c r="E3670" s="240"/>
      <c r="F3670" s="240"/>
      <c r="G3670" s="240"/>
      <c r="H3670" s="240"/>
      <c r="I3670" s="241"/>
    </row>
    <row r="3671" spans="2:9" x14ac:dyDescent="0.2">
      <c r="B3671" s="8"/>
      <c r="C3671" s="214" t="s">
        <v>82</v>
      </c>
      <c r="D3671" s="214"/>
      <c r="E3671" s="90">
        <v>36</v>
      </c>
      <c r="F3671" s="90">
        <v>65</v>
      </c>
      <c r="G3671" s="90">
        <f>30+48+43</f>
        <v>121</v>
      </c>
      <c r="H3671" s="90">
        <f>31+35+29</f>
        <v>95</v>
      </c>
      <c r="I3671" s="90">
        <f t="shared" ref="I3671:I3679" si="82">SUM(E3671:H3671)</f>
        <v>317</v>
      </c>
    </row>
    <row r="3672" spans="2:9" x14ac:dyDescent="0.2">
      <c r="B3672" s="8"/>
      <c r="C3672" s="214" t="s">
        <v>83</v>
      </c>
      <c r="D3672" s="214"/>
      <c r="E3672" s="90">
        <v>30</v>
      </c>
      <c r="F3672" s="90">
        <v>59</v>
      </c>
      <c r="G3672" s="90">
        <f>70+41</f>
        <v>111</v>
      </c>
      <c r="H3672" s="90">
        <f>36+49+28</f>
        <v>113</v>
      </c>
      <c r="I3672" s="90">
        <f t="shared" si="82"/>
        <v>313</v>
      </c>
    </row>
    <row r="3673" spans="2:9" x14ac:dyDescent="0.2">
      <c r="B3673" s="8"/>
      <c r="C3673" s="214" t="s">
        <v>84</v>
      </c>
      <c r="D3673" s="214"/>
      <c r="E3673" s="90">
        <v>1</v>
      </c>
      <c r="F3673" s="90">
        <v>0</v>
      </c>
      <c r="G3673" s="90">
        <v>0</v>
      </c>
      <c r="H3673" s="90">
        <v>0</v>
      </c>
      <c r="I3673" s="90">
        <f t="shared" si="82"/>
        <v>1</v>
      </c>
    </row>
    <row r="3674" spans="2:9" x14ac:dyDescent="0.2">
      <c r="B3674" s="8"/>
      <c r="C3674" s="214" t="s">
        <v>85</v>
      </c>
      <c r="D3674" s="214"/>
      <c r="E3674" s="90">
        <v>0</v>
      </c>
      <c r="F3674" s="90">
        <v>0</v>
      </c>
      <c r="G3674" s="90">
        <v>0</v>
      </c>
      <c r="H3674" s="90">
        <v>0</v>
      </c>
      <c r="I3674" s="90">
        <f t="shared" si="82"/>
        <v>0</v>
      </c>
    </row>
    <row r="3675" spans="2:9" x14ac:dyDescent="0.2">
      <c r="B3675" s="8"/>
      <c r="C3675" s="214" t="s">
        <v>86</v>
      </c>
      <c r="D3675" s="214"/>
      <c r="E3675" s="90">
        <v>0</v>
      </c>
      <c r="F3675" s="90">
        <v>1</v>
      </c>
      <c r="G3675" s="90">
        <v>0</v>
      </c>
      <c r="H3675" s="90">
        <v>0</v>
      </c>
      <c r="I3675" s="90">
        <f t="shared" si="82"/>
        <v>1</v>
      </c>
    </row>
    <row r="3676" spans="2:9" x14ac:dyDescent="0.2">
      <c r="B3676" s="8"/>
      <c r="C3676" s="214" t="s">
        <v>87</v>
      </c>
      <c r="D3676" s="214"/>
      <c r="E3676" s="90">
        <v>0</v>
      </c>
      <c r="F3676" s="90">
        <v>0</v>
      </c>
      <c r="G3676" s="90">
        <v>0</v>
      </c>
      <c r="H3676" s="90">
        <v>0</v>
      </c>
      <c r="I3676" s="90">
        <f t="shared" si="82"/>
        <v>0</v>
      </c>
    </row>
    <row r="3677" spans="2:9" x14ac:dyDescent="0.2">
      <c r="B3677" s="91"/>
      <c r="C3677" s="224" t="s">
        <v>70</v>
      </c>
      <c r="D3677" s="224"/>
      <c r="E3677" s="90">
        <v>0</v>
      </c>
      <c r="F3677" s="90">
        <v>9</v>
      </c>
      <c r="G3677" s="90">
        <v>6</v>
      </c>
      <c r="H3677" s="90">
        <v>1</v>
      </c>
      <c r="I3677" s="90">
        <f t="shared" si="82"/>
        <v>16</v>
      </c>
    </row>
    <row r="3678" spans="2:9" x14ac:dyDescent="0.2">
      <c r="B3678" s="8"/>
      <c r="C3678" s="214" t="s">
        <v>88</v>
      </c>
      <c r="D3678" s="214"/>
      <c r="E3678" s="90">
        <v>9</v>
      </c>
      <c r="F3678" s="90">
        <v>7</v>
      </c>
      <c r="G3678" s="90">
        <v>3</v>
      </c>
      <c r="H3678" s="90">
        <v>3</v>
      </c>
      <c r="I3678" s="90">
        <f t="shared" si="82"/>
        <v>22</v>
      </c>
    </row>
    <row r="3679" spans="2:9" x14ac:dyDescent="0.2">
      <c r="B3679" s="8"/>
      <c r="C3679" s="214" t="s">
        <v>41</v>
      </c>
      <c r="D3679" s="214"/>
      <c r="E3679" s="90">
        <v>2</v>
      </c>
      <c r="F3679" s="90">
        <v>0</v>
      </c>
      <c r="G3679" s="90">
        <v>0</v>
      </c>
      <c r="H3679" s="90">
        <v>35</v>
      </c>
      <c r="I3679" s="90">
        <f t="shared" si="82"/>
        <v>37</v>
      </c>
    </row>
    <row r="3680" spans="2:9" x14ac:dyDescent="0.2">
      <c r="B3680" s="232" t="s">
        <v>528</v>
      </c>
      <c r="C3680" s="232"/>
      <c r="D3680" s="232"/>
      <c r="E3680" s="232"/>
      <c r="F3680" s="232"/>
      <c r="G3680" s="232"/>
      <c r="H3680" s="232"/>
      <c r="I3680" s="232"/>
    </row>
    <row r="3681" spans="2:9" x14ac:dyDescent="0.2">
      <c r="B3681" s="8"/>
      <c r="C3681" s="214" t="s">
        <v>89</v>
      </c>
      <c r="D3681" s="214"/>
      <c r="E3681" s="90">
        <v>5</v>
      </c>
      <c r="F3681" s="90">
        <v>20</v>
      </c>
      <c r="G3681" s="90">
        <v>5</v>
      </c>
      <c r="H3681" s="90">
        <v>2</v>
      </c>
      <c r="I3681" s="90">
        <f>SUM(E3681:H3681)</f>
        <v>32</v>
      </c>
    </row>
    <row r="3682" spans="2:9" x14ac:dyDescent="0.2">
      <c r="B3682" s="8"/>
      <c r="C3682" s="214" t="s">
        <v>90</v>
      </c>
      <c r="D3682" s="214"/>
      <c r="E3682" s="90">
        <v>57</v>
      </c>
      <c r="F3682" s="90">
        <v>86</v>
      </c>
      <c r="G3682" s="90">
        <f>62+76+79</f>
        <v>217</v>
      </c>
      <c r="H3682" s="90">
        <f>53+75+55</f>
        <v>183</v>
      </c>
      <c r="I3682" s="90">
        <f>SUM(E3682:H3682)</f>
        <v>543</v>
      </c>
    </row>
    <row r="3683" spans="2:9" x14ac:dyDescent="0.2">
      <c r="B3683" s="8"/>
      <c r="C3683" s="214" t="s">
        <v>23</v>
      </c>
      <c r="D3683" s="214"/>
      <c r="E3683" s="90">
        <v>13</v>
      </c>
      <c r="F3683" s="90">
        <v>21</v>
      </c>
      <c r="G3683" s="90">
        <v>9</v>
      </c>
      <c r="H3683" s="90">
        <v>28</v>
      </c>
      <c r="I3683" s="90">
        <f>SUM(E3683:H3683)</f>
        <v>71</v>
      </c>
    </row>
    <row r="3684" spans="2:9" x14ac:dyDescent="0.2">
      <c r="B3684" s="91"/>
      <c r="C3684" s="224" t="s">
        <v>70</v>
      </c>
      <c r="D3684" s="224"/>
      <c r="E3684" s="90">
        <v>0</v>
      </c>
      <c r="F3684" s="90">
        <v>14</v>
      </c>
      <c r="G3684" s="90">
        <v>10</v>
      </c>
      <c r="H3684" s="90">
        <v>2</v>
      </c>
      <c r="I3684" s="90">
        <f>SUM(E3684:H3684)</f>
        <v>26</v>
      </c>
    </row>
    <row r="3685" spans="2:9" x14ac:dyDescent="0.2">
      <c r="B3685" s="8"/>
      <c r="C3685" s="214" t="s">
        <v>41</v>
      </c>
      <c r="D3685" s="214"/>
      <c r="E3685" s="90">
        <v>3</v>
      </c>
      <c r="F3685" s="90">
        <v>0</v>
      </c>
      <c r="G3685" s="90">
        <v>0</v>
      </c>
      <c r="H3685" s="90">
        <v>32</v>
      </c>
      <c r="I3685" s="90">
        <f>SUM(E3685:H3685)</f>
        <v>35</v>
      </c>
    </row>
    <row r="3686" spans="2:9" x14ac:dyDescent="0.2">
      <c r="B3686" s="237" t="s">
        <v>91</v>
      </c>
      <c r="C3686" s="238"/>
      <c r="D3686" s="238"/>
      <c r="E3686" s="238"/>
      <c r="F3686" s="238"/>
      <c r="G3686" s="238"/>
      <c r="H3686" s="238"/>
      <c r="I3686" s="238"/>
    </row>
    <row r="3687" spans="2:9" x14ac:dyDescent="0.2">
      <c r="B3687" s="232" t="s">
        <v>529</v>
      </c>
      <c r="C3687" s="232"/>
      <c r="D3687" s="232"/>
      <c r="E3687" s="232"/>
      <c r="F3687" s="232"/>
      <c r="G3687" s="232"/>
      <c r="H3687" s="232"/>
      <c r="I3687" s="232"/>
    </row>
    <row r="3688" spans="2:9" x14ac:dyDescent="0.2">
      <c r="B3688" s="97"/>
      <c r="C3688" s="233" t="s">
        <v>92</v>
      </c>
      <c r="D3688" s="234"/>
      <c r="E3688" s="97"/>
      <c r="F3688" s="17">
        <v>0</v>
      </c>
      <c r="G3688" s="17">
        <v>0</v>
      </c>
      <c r="H3688" s="17">
        <v>0</v>
      </c>
      <c r="I3688" s="17">
        <f t="shared" ref="I3688:I3705" si="83">SUM(F3688:H3688)</f>
        <v>0</v>
      </c>
    </row>
    <row r="3689" spans="2:9" x14ac:dyDescent="0.2">
      <c r="B3689" s="97"/>
      <c r="C3689" s="233" t="s">
        <v>93</v>
      </c>
      <c r="D3689" s="235"/>
      <c r="E3689" s="97"/>
      <c r="F3689" s="17">
        <v>2</v>
      </c>
      <c r="G3689" s="17">
        <v>1</v>
      </c>
      <c r="H3689" s="17">
        <v>1</v>
      </c>
      <c r="I3689" s="17">
        <f t="shared" si="83"/>
        <v>4</v>
      </c>
    </row>
    <row r="3690" spans="2:9" x14ac:dyDescent="0.2">
      <c r="B3690" s="91"/>
      <c r="C3690" s="224" t="s">
        <v>94</v>
      </c>
      <c r="D3690" s="224"/>
      <c r="E3690" s="90"/>
      <c r="F3690" s="90">
        <v>6</v>
      </c>
      <c r="G3690" s="90">
        <v>16</v>
      </c>
      <c r="H3690" s="90">
        <v>18</v>
      </c>
      <c r="I3690" s="90">
        <f t="shared" si="83"/>
        <v>40</v>
      </c>
    </row>
    <row r="3691" spans="2:9" x14ac:dyDescent="0.2">
      <c r="B3691" s="91"/>
      <c r="C3691" s="224" t="s">
        <v>95</v>
      </c>
      <c r="D3691" s="224"/>
      <c r="E3691" s="90"/>
      <c r="F3691" s="90">
        <v>0</v>
      </c>
      <c r="G3691" s="90">
        <v>0</v>
      </c>
      <c r="H3691" s="90">
        <v>0</v>
      </c>
      <c r="I3691" s="90">
        <f t="shared" si="83"/>
        <v>0</v>
      </c>
    </row>
    <row r="3692" spans="2:9" x14ac:dyDescent="0.2">
      <c r="B3692" s="91"/>
      <c r="C3692" s="224" t="s">
        <v>96</v>
      </c>
      <c r="D3692" s="224"/>
      <c r="E3692" s="90"/>
      <c r="F3692" s="90">
        <v>0</v>
      </c>
      <c r="G3692" s="90">
        <v>0</v>
      </c>
      <c r="H3692" s="90">
        <v>0</v>
      </c>
      <c r="I3692" s="90">
        <f t="shared" si="83"/>
        <v>0</v>
      </c>
    </row>
    <row r="3693" spans="2:9" x14ac:dyDescent="0.2">
      <c r="B3693" s="91"/>
      <c r="C3693" s="224" t="s">
        <v>97</v>
      </c>
      <c r="D3693" s="224"/>
      <c r="E3693" s="90"/>
      <c r="F3693" s="90">
        <v>0</v>
      </c>
      <c r="G3693" s="90">
        <v>0</v>
      </c>
      <c r="H3693" s="90">
        <v>0</v>
      </c>
      <c r="I3693" s="90">
        <f t="shared" si="83"/>
        <v>0</v>
      </c>
    </row>
    <row r="3694" spans="2:9" x14ac:dyDescent="0.2">
      <c r="B3694" s="91"/>
      <c r="C3694" s="224" t="s">
        <v>98</v>
      </c>
      <c r="D3694" s="224"/>
      <c r="E3694" s="90"/>
      <c r="F3694" s="90">
        <v>0</v>
      </c>
      <c r="G3694" s="90">
        <v>0</v>
      </c>
      <c r="H3694" s="90">
        <v>0</v>
      </c>
      <c r="I3694" s="90">
        <f t="shared" si="83"/>
        <v>0</v>
      </c>
    </row>
    <row r="3695" spans="2:9" x14ac:dyDescent="0.2">
      <c r="B3695" s="91"/>
      <c r="C3695" s="224" t="s">
        <v>99</v>
      </c>
      <c r="D3695" s="224"/>
      <c r="E3695" s="90"/>
      <c r="F3695" s="90">
        <v>0</v>
      </c>
      <c r="G3695" s="90">
        <v>0</v>
      </c>
      <c r="H3695" s="90">
        <v>0</v>
      </c>
      <c r="I3695" s="90">
        <f t="shared" si="83"/>
        <v>0</v>
      </c>
    </row>
    <row r="3696" spans="2:9" x14ac:dyDescent="0.2">
      <c r="B3696" s="91"/>
      <c r="C3696" s="224" t="s">
        <v>100</v>
      </c>
      <c r="D3696" s="224"/>
      <c r="E3696" s="90"/>
      <c r="F3696" s="90">
        <v>0</v>
      </c>
      <c r="G3696" s="90">
        <v>1</v>
      </c>
      <c r="H3696" s="90">
        <v>0</v>
      </c>
      <c r="I3696" s="90">
        <f t="shared" si="83"/>
        <v>1</v>
      </c>
    </row>
    <row r="3697" spans="2:9" x14ac:dyDescent="0.2">
      <c r="B3697" s="91"/>
      <c r="C3697" s="224" t="s">
        <v>101</v>
      </c>
      <c r="D3697" s="224"/>
      <c r="E3697" s="90"/>
      <c r="F3697" s="90">
        <v>72</v>
      </c>
      <c r="G3697" s="90">
        <f>39+37+54</f>
        <v>130</v>
      </c>
      <c r="H3697" s="90">
        <v>131</v>
      </c>
      <c r="I3697" s="90">
        <f t="shared" si="83"/>
        <v>333</v>
      </c>
    </row>
    <row r="3698" spans="2:9" x14ac:dyDescent="0.2">
      <c r="B3698" s="91"/>
      <c r="C3698" s="224" t="s">
        <v>102</v>
      </c>
      <c r="D3698" s="224"/>
      <c r="E3698" s="90"/>
      <c r="F3698" s="90">
        <v>1</v>
      </c>
      <c r="G3698" s="90">
        <v>1</v>
      </c>
      <c r="H3698" s="90">
        <v>2</v>
      </c>
      <c r="I3698" s="90">
        <f t="shared" si="83"/>
        <v>4</v>
      </c>
    </row>
    <row r="3699" spans="2:9" x14ac:dyDescent="0.2">
      <c r="B3699" s="91"/>
      <c r="C3699" s="224" t="s">
        <v>103</v>
      </c>
      <c r="D3699" s="224"/>
      <c r="E3699" s="90"/>
      <c r="F3699" s="90">
        <v>6</v>
      </c>
      <c r="G3699" s="90">
        <v>12</v>
      </c>
      <c r="H3699" s="90">
        <v>12</v>
      </c>
      <c r="I3699" s="90">
        <f t="shared" si="83"/>
        <v>30</v>
      </c>
    </row>
    <row r="3700" spans="2:9" x14ac:dyDescent="0.2">
      <c r="B3700" s="91"/>
      <c r="C3700" s="224" t="s">
        <v>104</v>
      </c>
      <c r="D3700" s="224"/>
      <c r="E3700" s="90"/>
      <c r="F3700" s="90">
        <v>8</v>
      </c>
      <c r="G3700" s="90">
        <v>10</v>
      </c>
      <c r="H3700" s="90">
        <v>3</v>
      </c>
      <c r="I3700" s="90">
        <f t="shared" si="83"/>
        <v>21</v>
      </c>
    </row>
    <row r="3701" spans="2:9" x14ac:dyDescent="0.2">
      <c r="B3701" s="91"/>
      <c r="C3701" s="224" t="s">
        <v>105</v>
      </c>
      <c r="D3701" s="224"/>
      <c r="E3701" s="90"/>
      <c r="F3701" s="90">
        <v>0</v>
      </c>
      <c r="G3701" s="90">
        <v>0</v>
      </c>
      <c r="H3701" s="90">
        <v>0</v>
      </c>
      <c r="I3701" s="90">
        <f t="shared" si="83"/>
        <v>0</v>
      </c>
    </row>
    <row r="3702" spans="2:9" x14ac:dyDescent="0.2">
      <c r="B3702" s="91"/>
      <c r="C3702" s="225" t="s">
        <v>530</v>
      </c>
      <c r="D3702" s="225"/>
      <c r="E3702" s="90"/>
      <c r="F3702" s="90">
        <v>40</v>
      </c>
      <c r="G3702" s="90">
        <v>64</v>
      </c>
      <c r="H3702" s="90">
        <v>70</v>
      </c>
      <c r="I3702" s="90">
        <f t="shared" si="83"/>
        <v>174</v>
      </c>
    </row>
    <row r="3703" spans="2:9" x14ac:dyDescent="0.2">
      <c r="B3703" s="91"/>
      <c r="C3703" s="225" t="s">
        <v>106</v>
      </c>
      <c r="D3703" s="225"/>
      <c r="E3703" s="90"/>
      <c r="F3703" s="90">
        <v>6</v>
      </c>
      <c r="G3703" s="90">
        <v>5</v>
      </c>
      <c r="H3703" s="90">
        <v>10</v>
      </c>
      <c r="I3703" s="90">
        <f t="shared" si="83"/>
        <v>21</v>
      </c>
    </row>
    <row r="3704" spans="2:9" x14ac:dyDescent="0.2">
      <c r="B3704" s="91"/>
      <c r="C3704" s="225" t="s">
        <v>23</v>
      </c>
      <c r="D3704" s="225"/>
      <c r="E3704" s="90"/>
      <c r="F3704" s="90">
        <v>0</v>
      </c>
      <c r="G3704" s="90">
        <v>0</v>
      </c>
      <c r="H3704" s="90">
        <v>0</v>
      </c>
      <c r="I3704" s="90">
        <f t="shared" si="83"/>
        <v>0</v>
      </c>
    </row>
    <row r="3705" spans="2:9" x14ac:dyDescent="0.2">
      <c r="B3705" s="8"/>
      <c r="C3705" s="226" t="s">
        <v>41</v>
      </c>
      <c r="D3705" s="226"/>
      <c r="E3705" s="90"/>
      <c r="F3705" s="90">
        <v>0</v>
      </c>
      <c r="G3705" s="90">
        <v>0</v>
      </c>
      <c r="H3705" s="90">
        <v>0</v>
      </c>
      <c r="I3705" s="90">
        <f t="shared" si="83"/>
        <v>0</v>
      </c>
    </row>
    <row r="3706" spans="2:9" x14ac:dyDescent="0.2">
      <c r="B3706" s="227" t="s">
        <v>531</v>
      </c>
      <c r="C3706" s="228"/>
      <c r="D3706" s="228"/>
      <c r="E3706" s="228"/>
      <c r="F3706" s="228"/>
      <c r="G3706" s="228"/>
      <c r="H3706" s="228"/>
      <c r="I3706" s="228"/>
    </row>
    <row r="3707" spans="2:9" x14ac:dyDescent="0.2">
      <c r="B3707" s="184" t="s">
        <v>107</v>
      </c>
      <c r="C3707" s="185"/>
      <c r="D3707" s="185"/>
      <c r="E3707" s="185"/>
      <c r="F3707" s="185"/>
      <c r="G3707" s="185"/>
      <c r="H3707" s="185"/>
      <c r="I3707" s="185"/>
    </row>
    <row r="3708" spans="2:9" x14ac:dyDescent="0.2">
      <c r="B3708" s="232" t="s">
        <v>533</v>
      </c>
      <c r="C3708" s="232"/>
      <c r="D3708" s="232"/>
      <c r="E3708" s="232"/>
      <c r="F3708" s="232"/>
      <c r="G3708" s="232"/>
      <c r="H3708" s="232"/>
      <c r="I3708" s="232"/>
    </row>
    <row r="3709" spans="2:9" x14ac:dyDescent="0.2">
      <c r="B3709" s="97"/>
      <c r="C3709" s="233" t="s">
        <v>108</v>
      </c>
      <c r="D3709" s="234"/>
      <c r="E3709" s="97"/>
      <c r="F3709" s="17">
        <v>140</v>
      </c>
      <c r="G3709" s="17">
        <f>44+74+60</f>
        <v>178</v>
      </c>
      <c r="H3709" s="17">
        <v>197</v>
      </c>
      <c r="I3709" s="17">
        <f t="shared" ref="I3709:I3712" si="84">SUM(F3709:H3709)</f>
        <v>515</v>
      </c>
    </row>
    <row r="3710" spans="2:9" x14ac:dyDescent="0.2">
      <c r="B3710" s="97"/>
      <c r="C3710" s="233" t="s">
        <v>109</v>
      </c>
      <c r="D3710" s="234"/>
      <c r="E3710" s="97"/>
      <c r="F3710" s="17">
        <v>1</v>
      </c>
      <c r="G3710" s="17">
        <v>3</v>
      </c>
      <c r="H3710" s="17">
        <v>0</v>
      </c>
      <c r="I3710" s="17">
        <f t="shared" si="84"/>
        <v>4</v>
      </c>
    </row>
    <row r="3711" spans="2:9" x14ac:dyDescent="0.2">
      <c r="B3711" s="97"/>
      <c r="C3711" s="233" t="s">
        <v>110</v>
      </c>
      <c r="D3711" s="235"/>
      <c r="E3711" s="97"/>
      <c r="F3711" s="17">
        <v>0</v>
      </c>
      <c r="G3711" s="17">
        <v>48</v>
      </c>
      <c r="H3711" s="17">
        <v>47</v>
      </c>
      <c r="I3711" s="17">
        <f t="shared" si="84"/>
        <v>95</v>
      </c>
    </row>
    <row r="3712" spans="2:9" x14ac:dyDescent="0.2">
      <c r="B3712" s="3"/>
      <c r="C3712" s="233" t="s">
        <v>111</v>
      </c>
      <c r="D3712" s="235"/>
      <c r="E3712" s="3"/>
      <c r="F3712" s="17">
        <v>0</v>
      </c>
      <c r="G3712" s="17">
        <v>12</v>
      </c>
      <c r="H3712" s="17">
        <v>3</v>
      </c>
      <c r="I3712" s="17">
        <f t="shared" si="84"/>
        <v>15</v>
      </c>
    </row>
    <row r="3713" spans="2:9" x14ac:dyDescent="0.2">
      <c r="B3713" s="184" t="s">
        <v>112</v>
      </c>
      <c r="C3713" s="185"/>
      <c r="D3713" s="185"/>
      <c r="E3713" s="185"/>
      <c r="F3713" s="185"/>
      <c r="G3713" s="185"/>
      <c r="H3713" s="185"/>
      <c r="I3713" s="185"/>
    </row>
    <row r="3714" spans="2:9" x14ac:dyDescent="0.2">
      <c r="B3714" s="229" t="s">
        <v>113</v>
      </c>
      <c r="C3714" s="229"/>
      <c r="D3714" s="229"/>
      <c r="E3714" s="229"/>
      <c r="F3714" s="229"/>
      <c r="G3714" s="229"/>
      <c r="H3714" s="229"/>
      <c r="I3714" s="229"/>
    </row>
    <row r="3715" spans="2:9" x14ac:dyDescent="0.2">
      <c r="B3715" s="8"/>
      <c r="C3715" s="236" t="s">
        <v>114</v>
      </c>
      <c r="D3715" s="236"/>
      <c r="E3715" s="90"/>
      <c r="F3715" s="90">
        <v>40</v>
      </c>
      <c r="G3715" s="95"/>
      <c r="H3715" s="90"/>
      <c r="I3715" s="90">
        <f>SUM(F3715:H3715)</f>
        <v>40</v>
      </c>
    </row>
    <row r="3716" spans="2:9" x14ac:dyDescent="0.2">
      <c r="B3716" s="229" t="s">
        <v>116</v>
      </c>
      <c r="C3716" s="229"/>
      <c r="D3716" s="229"/>
      <c r="E3716" s="229"/>
      <c r="F3716" s="229"/>
      <c r="G3716" s="229"/>
      <c r="H3716" s="229"/>
      <c r="I3716" s="229"/>
    </row>
    <row r="3717" spans="2:9" x14ac:dyDescent="0.2">
      <c r="B3717" s="8"/>
      <c r="C3717" s="230" t="s">
        <v>117</v>
      </c>
      <c r="D3717" s="231"/>
      <c r="E3717" s="90"/>
      <c r="F3717" s="90">
        <v>102</v>
      </c>
      <c r="G3717" s="95"/>
      <c r="H3717" s="90"/>
      <c r="I3717" s="90">
        <f>SUM(F3717:H3717)</f>
        <v>102</v>
      </c>
    </row>
    <row r="3718" spans="2:9" x14ac:dyDescent="0.2">
      <c r="B3718" s="229" t="s">
        <v>118</v>
      </c>
      <c r="C3718" s="229"/>
      <c r="D3718" s="229"/>
      <c r="E3718" s="229"/>
      <c r="F3718" s="229"/>
      <c r="G3718" s="229"/>
      <c r="H3718" s="229"/>
      <c r="I3718" s="229"/>
    </row>
    <row r="3719" spans="2:9" x14ac:dyDescent="0.2">
      <c r="B3719" s="8"/>
      <c r="C3719" s="219" t="s">
        <v>119</v>
      </c>
      <c r="D3719" s="219"/>
      <c r="E3719" s="90"/>
      <c r="F3719" s="90">
        <v>0</v>
      </c>
      <c r="G3719" s="95"/>
      <c r="H3719" s="90"/>
      <c r="I3719" s="90">
        <f t="shared" ref="I3719:I3736" si="85">SUM(F3719:H3719)</f>
        <v>0</v>
      </c>
    </row>
    <row r="3720" spans="2:9" x14ac:dyDescent="0.2">
      <c r="B3720" s="8"/>
      <c r="C3720" s="219" t="s">
        <v>120</v>
      </c>
      <c r="D3720" s="219"/>
      <c r="E3720" s="90"/>
      <c r="F3720" s="90">
        <v>0</v>
      </c>
      <c r="G3720" s="95"/>
      <c r="H3720" s="90"/>
      <c r="I3720" s="90">
        <f t="shared" si="85"/>
        <v>0</v>
      </c>
    </row>
    <row r="3721" spans="2:9" x14ac:dyDescent="0.2">
      <c r="B3721" s="8"/>
      <c r="C3721" s="219" t="s">
        <v>121</v>
      </c>
      <c r="D3721" s="219"/>
      <c r="E3721" s="90"/>
      <c r="F3721" s="90">
        <v>0</v>
      </c>
      <c r="G3721" s="95"/>
      <c r="H3721" s="90"/>
      <c r="I3721" s="90">
        <f t="shared" si="85"/>
        <v>0</v>
      </c>
    </row>
    <row r="3722" spans="2:9" x14ac:dyDescent="0.2">
      <c r="B3722" s="8"/>
      <c r="C3722" s="219" t="s">
        <v>122</v>
      </c>
      <c r="D3722" s="219"/>
      <c r="E3722" s="90"/>
      <c r="F3722" s="90">
        <v>0</v>
      </c>
      <c r="G3722" s="95"/>
      <c r="H3722" s="90"/>
      <c r="I3722" s="90">
        <f t="shared" si="85"/>
        <v>0</v>
      </c>
    </row>
    <row r="3723" spans="2:9" x14ac:dyDescent="0.2">
      <c r="B3723" s="8"/>
      <c r="C3723" s="219" t="s">
        <v>123</v>
      </c>
      <c r="D3723" s="219"/>
      <c r="E3723" s="90"/>
      <c r="F3723" s="90">
        <v>0</v>
      </c>
      <c r="G3723" s="95"/>
      <c r="H3723" s="90"/>
      <c r="I3723" s="90">
        <f t="shared" si="85"/>
        <v>0</v>
      </c>
    </row>
    <row r="3724" spans="2:9" x14ac:dyDescent="0.2">
      <c r="B3724" s="8"/>
      <c r="C3724" s="219" t="s">
        <v>124</v>
      </c>
      <c r="D3724" s="219"/>
      <c r="E3724" s="90"/>
      <c r="F3724" s="90">
        <v>0</v>
      </c>
      <c r="G3724" s="95"/>
      <c r="H3724" s="90"/>
      <c r="I3724" s="90">
        <f t="shared" si="85"/>
        <v>0</v>
      </c>
    </row>
    <row r="3725" spans="2:9" x14ac:dyDescent="0.2">
      <c r="B3725" s="8"/>
      <c r="C3725" s="219" t="s">
        <v>125</v>
      </c>
      <c r="D3725" s="219"/>
      <c r="E3725" s="90"/>
      <c r="F3725" s="90">
        <v>11</v>
      </c>
      <c r="G3725" s="95"/>
      <c r="H3725" s="90"/>
      <c r="I3725" s="90">
        <f t="shared" si="85"/>
        <v>11</v>
      </c>
    </row>
    <row r="3726" spans="2:9" x14ac:dyDescent="0.2">
      <c r="B3726" s="8"/>
      <c r="C3726" s="219" t="s">
        <v>126</v>
      </c>
      <c r="D3726" s="219"/>
      <c r="E3726" s="90"/>
      <c r="F3726" s="90">
        <v>29</v>
      </c>
      <c r="G3726" s="95"/>
      <c r="H3726" s="90"/>
      <c r="I3726" s="90">
        <f t="shared" si="85"/>
        <v>29</v>
      </c>
    </row>
    <row r="3727" spans="2:9" x14ac:dyDescent="0.2">
      <c r="B3727" s="8"/>
      <c r="C3727" s="219" t="s">
        <v>54</v>
      </c>
      <c r="D3727" s="219"/>
      <c r="E3727" s="90"/>
      <c r="F3727" s="90">
        <v>0</v>
      </c>
      <c r="G3727" s="95"/>
      <c r="H3727" s="90"/>
      <c r="I3727" s="90">
        <f t="shared" si="85"/>
        <v>0</v>
      </c>
    </row>
    <row r="3728" spans="2:9" x14ac:dyDescent="0.2">
      <c r="B3728" s="8"/>
      <c r="C3728" s="219" t="s">
        <v>127</v>
      </c>
      <c r="D3728" s="219"/>
      <c r="E3728" s="90"/>
      <c r="F3728" s="90">
        <v>0</v>
      </c>
      <c r="G3728" s="95"/>
      <c r="H3728" s="90"/>
      <c r="I3728" s="90">
        <f t="shared" si="85"/>
        <v>0</v>
      </c>
    </row>
    <row r="3729" spans="2:9" x14ac:dyDescent="0.2">
      <c r="B3729" s="8"/>
      <c r="C3729" s="219" t="s">
        <v>128</v>
      </c>
      <c r="D3729" s="219"/>
      <c r="E3729" s="90"/>
      <c r="F3729" s="90">
        <v>0</v>
      </c>
      <c r="G3729" s="95"/>
      <c r="H3729" s="90"/>
      <c r="I3729" s="90">
        <f t="shared" si="85"/>
        <v>0</v>
      </c>
    </row>
    <row r="3730" spans="2:9" x14ac:dyDescent="0.2">
      <c r="B3730" s="8"/>
      <c r="C3730" s="219" t="s">
        <v>129</v>
      </c>
      <c r="D3730" s="219"/>
      <c r="E3730" s="90"/>
      <c r="F3730" s="90">
        <v>0</v>
      </c>
      <c r="G3730" s="95"/>
      <c r="H3730" s="90"/>
      <c r="I3730" s="90">
        <f t="shared" si="85"/>
        <v>0</v>
      </c>
    </row>
    <row r="3731" spans="2:9" x14ac:dyDescent="0.2">
      <c r="B3731" s="8"/>
      <c r="C3731" s="219" t="s">
        <v>130</v>
      </c>
      <c r="D3731" s="219"/>
      <c r="E3731" s="90"/>
      <c r="F3731" s="90">
        <v>0</v>
      </c>
      <c r="G3731" s="95"/>
      <c r="H3731" s="90"/>
      <c r="I3731" s="90">
        <f t="shared" si="85"/>
        <v>0</v>
      </c>
    </row>
    <row r="3732" spans="2:9" x14ac:dyDescent="0.2">
      <c r="B3732" s="8"/>
      <c r="C3732" s="219" t="s">
        <v>131</v>
      </c>
      <c r="D3732" s="219"/>
      <c r="E3732" s="90"/>
      <c r="F3732" s="90">
        <v>0</v>
      </c>
      <c r="G3732" s="95"/>
      <c r="H3732" s="90"/>
      <c r="I3732" s="90">
        <f t="shared" si="85"/>
        <v>0</v>
      </c>
    </row>
    <row r="3733" spans="2:9" x14ac:dyDescent="0.2">
      <c r="B3733" s="8"/>
      <c r="C3733" s="219" t="s">
        <v>132</v>
      </c>
      <c r="D3733" s="219"/>
      <c r="E3733" s="90"/>
      <c r="F3733" s="90">
        <v>0</v>
      </c>
      <c r="G3733" s="95"/>
      <c r="H3733" s="90"/>
      <c r="I3733" s="90">
        <f t="shared" si="85"/>
        <v>0</v>
      </c>
    </row>
    <row r="3734" spans="2:9" x14ac:dyDescent="0.2">
      <c r="B3734" s="8"/>
      <c r="C3734" s="219" t="s">
        <v>133</v>
      </c>
      <c r="D3734" s="219"/>
      <c r="E3734" s="90"/>
      <c r="F3734" s="90">
        <v>0</v>
      </c>
      <c r="G3734" s="95"/>
      <c r="H3734" s="90"/>
      <c r="I3734" s="90">
        <f t="shared" si="85"/>
        <v>0</v>
      </c>
    </row>
    <row r="3735" spans="2:9" x14ac:dyDescent="0.2">
      <c r="B3735" s="8"/>
      <c r="C3735" s="219" t="s">
        <v>134</v>
      </c>
      <c r="D3735" s="219"/>
      <c r="E3735" s="90"/>
      <c r="F3735" s="90">
        <v>0</v>
      </c>
      <c r="G3735" s="95"/>
      <c r="H3735" s="90"/>
      <c r="I3735" s="90">
        <f t="shared" si="85"/>
        <v>0</v>
      </c>
    </row>
    <row r="3736" spans="2:9" x14ac:dyDescent="0.2">
      <c r="B3736" s="8"/>
      <c r="C3736" s="219" t="s">
        <v>135</v>
      </c>
      <c r="D3736" s="219"/>
      <c r="E3736" s="90"/>
      <c r="F3736" s="90">
        <v>0</v>
      </c>
      <c r="G3736" s="95"/>
      <c r="H3736" s="90"/>
      <c r="I3736" s="90">
        <f t="shared" si="85"/>
        <v>0</v>
      </c>
    </row>
    <row r="3737" spans="2:9" x14ac:dyDescent="0.2">
      <c r="B3737" s="184" t="s">
        <v>137</v>
      </c>
      <c r="C3737" s="185"/>
      <c r="D3737" s="185"/>
      <c r="E3737" s="185"/>
      <c r="F3737" s="185"/>
      <c r="G3737" s="185"/>
      <c r="H3737" s="185"/>
      <c r="I3737" s="185"/>
    </row>
    <row r="3738" spans="2:9" x14ac:dyDescent="0.2">
      <c r="B3738" s="102"/>
      <c r="C3738" s="215" t="s">
        <v>138</v>
      </c>
      <c r="D3738" s="216"/>
      <c r="E3738" s="216"/>
      <c r="F3738" s="216"/>
      <c r="G3738" s="216"/>
      <c r="H3738" s="216"/>
      <c r="I3738" s="217"/>
    </row>
    <row r="3739" spans="2:9" x14ac:dyDescent="0.2">
      <c r="B3739" s="103"/>
      <c r="C3739" s="222" t="s">
        <v>139</v>
      </c>
      <c r="D3739" s="223"/>
      <c r="E3739" s="104"/>
      <c r="F3739" s="116">
        <v>80</v>
      </c>
      <c r="G3739" s="116">
        <f>34+43+32</f>
        <v>109</v>
      </c>
      <c r="H3739" s="160">
        <f>46+58+44</f>
        <v>148</v>
      </c>
      <c r="I3739" s="161">
        <f>SUM(F3739:H3739)</f>
        <v>337</v>
      </c>
    </row>
    <row r="3740" spans="2:9" x14ac:dyDescent="0.2">
      <c r="B3740" s="107"/>
      <c r="C3740" s="219" t="s">
        <v>140</v>
      </c>
      <c r="D3740" s="219"/>
      <c r="E3740" s="108"/>
      <c r="F3740" s="116">
        <v>32</v>
      </c>
      <c r="G3740" s="140">
        <f>32+13+38</f>
        <v>83</v>
      </c>
      <c r="H3740" s="139">
        <f>24+35+26</f>
        <v>85</v>
      </c>
      <c r="I3740" s="139">
        <f>SUM(F3740:H3740)</f>
        <v>200</v>
      </c>
    </row>
    <row r="3741" spans="2:9" x14ac:dyDescent="0.2">
      <c r="B3741" s="102"/>
      <c r="C3741" s="215" t="s">
        <v>534</v>
      </c>
      <c r="D3741" s="216"/>
      <c r="E3741" s="216"/>
      <c r="F3741" s="216"/>
      <c r="G3741" s="216"/>
      <c r="H3741" s="216"/>
      <c r="I3741" s="217"/>
    </row>
    <row r="3742" spans="2:9" x14ac:dyDescent="0.2">
      <c r="B3742" s="107"/>
      <c r="C3742" s="218" t="s">
        <v>141</v>
      </c>
      <c r="D3742" s="218"/>
      <c r="E3742" s="95"/>
      <c r="F3742" s="90">
        <v>61</v>
      </c>
      <c r="G3742" s="90">
        <f>22+36+22</f>
        <v>80</v>
      </c>
      <c r="H3742" s="139">
        <f>38+44+31</f>
        <v>113</v>
      </c>
      <c r="I3742" s="139">
        <f>SUM(F3742:H3742)</f>
        <v>254</v>
      </c>
    </row>
    <row r="3743" spans="2:9" x14ac:dyDescent="0.2">
      <c r="B3743" s="107"/>
      <c r="C3743" s="218" t="s">
        <v>142</v>
      </c>
      <c r="D3743" s="218"/>
      <c r="E3743" s="95"/>
      <c r="F3743" s="90">
        <v>16</v>
      </c>
      <c r="G3743" s="90">
        <v>27</v>
      </c>
      <c r="H3743" s="139">
        <v>33</v>
      </c>
      <c r="I3743" s="139">
        <f>SUM(F3743:H3743)</f>
        <v>76</v>
      </c>
    </row>
    <row r="3744" spans="2:9" x14ac:dyDescent="0.2">
      <c r="B3744" s="107"/>
      <c r="C3744" s="218" t="s">
        <v>535</v>
      </c>
      <c r="D3744" s="218"/>
      <c r="E3744" s="95"/>
      <c r="F3744" s="90">
        <v>3</v>
      </c>
      <c r="G3744" s="90">
        <v>1</v>
      </c>
      <c r="H3744" s="161">
        <v>2</v>
      </c>
      <c r="I3744" s="139">
        <f>SUM(F3744:H3744)</f>
        <v>6</v>
      </c>
    </row>
    <row r="3745" spans="2:9" x14ac:dyDescent="0.2">
      <c r="B3745" s="215" t="s">
        <v>536</v>
      </c>
      <c r="C3745" s="220"/>
      <c r="D3745" s="220"/>
      <c r="E3745" s="220"/>
      <c r="F3745" s="220"/>
      <c r="G3745" s="220"/>
      <c r="H3745" s="220"/>
      <c r="I3745" s="221"/>
    </row>
    <row r="3746" spans="2:9" x14ac:dyDescent="0.2">
      <c r="B3746" s="16"/>
      <c r="C3746" s="214" t="s">
        <v>425</v>
      </c>
      <c r="D3746" s="214"/>
      <c r="E3746" s="88"/>
      <c r="F3746" s="90">
        <v>5</v>
      </c>
      <c r="G3746" s="16">
        <v>11</v>
      </c>
      <c r="H3746" s="16">
        <v>10</v>
      </c>
      <c r="I3746" s="16">
        <f>SUM(F3746:H3746)</f>
        <v>26</v>
      </c>
    </row>
    <row r="3747" spans="2:9" x14ac:dyDescent="0.2">
      <c r="B3747" s="16"/>
      <c r="C3747" s="214" t="s">
        <v>218</v>
      </c>
      <c r="D3747" s="214"/>
      <c r="E3747" s="88"/>
      <c r="F3747" s="90">
        <v>32</v>
      </c>
      <c r="G3747" s="16">
        <v>32</v>
      </c>
      <c r="H3747" s="16">
        <v>49</v>
      </c>
      <c r="I3747" s="16">
        <f>SUM(F3747:H3747)</f>
        <v>113</v>
      </c>
    </row>
    <row r="3748" spans="2:9" x14ac:dyDescent="0.2">
      <c r="B3748" s="16"/>
      <c r="C3748" s="212" t="s">
        <v>426</v>
      </c>
      <c r="D3748" s="213"/>
      <c r="E3748" s="88"/>
      <c r="F3748" s="90">
        <v>0</v>
      </c>
      <c r="G3748" s="16">
        <v>0</v>
      </c>
      <c r="H3748" s="16">
        <v>1</v>
      </c>
      <c r="I3748" s="16">
        <f t="shared" ref="I3748:I3765" si="86">SUM(F3748:H3748)</f>
        <v>1</v>
      </c>
    </row>
    <row r="3749" spans="2:9" x14ac:dyDescent="0.2">
      <c r="B3749" s="16"/>
      <c r="C3749" s="212" t="s">
        <v>427</v>
      </c>
      <c r="D3749" s="213"/>
      <c r="E3749" s="88"/>
      <c r="F3749" s="90">
        <v>21</v>
      </c>
      <c r="G3749" s="16">
        <v>23</v>
      </c>
      <c r="H3749" s="16">
        <v>45</v>
      </c>
      <c r="I3749" s="16">
        <f t="shared" si="86"/>
        <v>89</v>
      </c>
    </row>
    <row r="3750" spans="2:9" x14ac:dyDescent="0.2">
      <c r="B3750" s="16"/>
      <c r="C3750" s="212" t="s">
        <v>428</v>
      </c>
      <c r="D3750" s="213"/>
      <c r="E3750" s="88"/>
      <c r="F3750" s="90">
        <v>1</v>
      </c>
      <c r="G3750" s="16">
        <v>0</v>
      </c>
      <c r="H3750" s="16">
        <v>0</v>
      </c>
      <c r="I3750" s="16">
        <f t="shared" si="86"/>
        <v>1</v>
      </c>
    </row>
    <row r="3751" spans="2:9" x14ac:dyDescent="0.2">
      <c r="B3751" s="16"/>
      <c r="C3751" s="212" t="s">
        <v>429</v>
      </c>
      <c r="D3751" s="213"/>
      <c r="E3751" s="88"/>
      <c r="F3751" s="90">
        <v>1</v>
      </c>
      <c r="G3751" s="16">
        <v>0</v>
      </c>
      <c r="H3751" s="16">
        <v>0</v>
      </c>
      <c r="I3751" s="16">
        <f t="shared" si="86"/>
        <v>1</v>
      </c>
    </row>
    <row r="3752" spans="2:9" x14ac:dyDescent="0.2">
      <c r="B3752" s="16"/>
      <c r="C3752" s="212" t="s">
        <v>430</v>
      </c>
      <c r="D3752" s="213"/>
      <c r="E3752" s="88"/>
      <c r="F3752" s="90">
        <v>1</v>
      </c>
      <c r="G3752" s="16">
        <v>2</v>
      </c>
      <c r="H3752" s="16">
        <v>0</v>
      </c>
      <c r="I3752" s="16">
        <f t="shared" si="86"/>
        <v>3</v>
      </c>
    </row>
    <row r="3753" spans="2:9" x14ac:dyDescent="0.2">
      <c r="B3753" s="16"/>
      <c r="C3753" s="212" t="s">
        <v>431</v>
      </c>
      <c r="D3753" s="213"/>
      <c r="E3753" s="88"/>
      <c r="F3753" s="90">
        <v>12</v>
      </c>
      <c r="G3753" s="16">
        <v>21</v>
      </c>
      <c r="H3753" s="16">
        <v>9</v>
      </c>
      <c r="I3753" s="16">
        <f t="shared" si="86"/>
        <v>42</v>
      </c>
    </row>
    <row r="3754" spans="2:9" x14ac:dyDescent="0.2">
      <c r="B3754" s="16"/>
      <c r="C3754" s="212" t="s">
        <v>432</v>
      </c>
      <c r="D3754" s="213"/>
      <c r="E3754" s="88"/>
      <c r="F3754" s="90">
        <v>0</v>
      </c>
      <c r="G3754" s="16">
        <v>2</v>
      </c>
      <c r="H3754" s="16">
        <v>2</v>
      </c>
      <c r="I3754" s="16">
        <f t="shared" si="86"/>
        <v>4</v>
      </c>
    </row>
    <row r="3755" spans="2:9" ht="25.5" x14ac:dyDescent="0.2">
      <c r="B3755" s="16"/>
      <c r="C3755" s="13" t="s">
        <v>433</v>
      </c>
      <c r="D3755" s="162"/>
      <c r="E3755" s="88"/>
      <c r="F3755" s="90">
        <v>0</v>
      </c>
      <c r="G3755" s="16">
        <v>1</v>
      </c>
      <c r="H3755" s="16">
        <v>4</v>
      </c>
      <c r="I3755" s="16">
        <f t="shared" si="86"/>
        <v>5</v>
      </c>
    </row>
    <row r="3756" spans="2:9" x14ac:dyDescent="0.2">
      <c r="B3756" s="16"/>
      <c r="C3756" s="13" t="s">
        <v>434</v>
      </c>
      <c r="D3756" s="162"/>
      <c r="E3756" s="88"/>
      <c r="F3756" s="90">
        <v>0</v>
      </c>
      <c r="G3756" s="16">
        <v>0</v>
      </c>
      <c r="H3756" s="16">
        <v>9</v>
      </c>
      <c r="I3756" s="16">
        <f t="shared" si="86"/>
        <v>9</v>
      </c>
    </row>
    <row r="3757" spans="2:9" x14ac:dyDescent="0.2">
      <c r="B3757" s="16"/>
      <c r="C3757" s="13" t="s">
        <v>435</v>
      </c>
      <c r="D3757" s="162"/>
      <c r="E3757" s="88"/>
      <c r="F3757" s="90">
        <v>0</v>
      </c>
      <c r="G3757" s="16">
        <v>1</v>
      </c>
      <c r="H3757" s="16">
        <v>0</v>
      </c>
      <c r="I3757" s="16">
        <f t="shared" si="86"/>
        <v>1</v>
      </c>
    </row>
    <row r="3758" spans="2:9" x14ac:dyDescent="0.2">
      <c r="B3758" s="16"/>
      <c r="C3758" s="212" t="s">
        <v>436</v>
      </c>
      <c r="D3758" s="213"/>
      <c r="E3758" s="88"/>
      <c r="F3758" s="90">
        <v>0</v>
      </c>
      <c r="G3758" s="16">
        <v>0</v>
      </c>
      <c r="H3758" s="16">
        <v>1</v>
      </c>
      <c r="I3758" s="16">
        <f t="shared" si="86"/>
        <v>1</v>
      </c>
    </row>
    <row r="3759" spans="2:9" x14ac:dyDescent="0.2">
      <c r="B3759" s="16"/>
      <c r="C3759" s="212" t="s">
        <v>437</v>
      </c>
      <c r="D3759" s="213"/>
      <c r="E3759" s="88"/>
      <c r="F3759" s="90">
        <v>1</v>
      </c>
      <c r="G3759" s="16">
        <v>4</v>
      </c>
      <c r="H3759" s="16">
        <v>0</v>
      </c>
      <c r="I3759" s="16">
        <f t="shared" si="86"/>
        <v>5</v>
      </c>
    </row>
    <row r="3760" spans="2:9" x14ac:dyDescent="0.2">
      <c r="B3760" s="16"/>
      <c r="C3760" s="212" t="s">
        <v>438</v>
      </c>
      <c r="D3760" s="213"/>
      <c r="E3760" s="88"/>
      <c r="F3760" s="90">
        <v>3</v>
      </c>
      <c r="G3760" s="16">
        <v>6</v>
      </c>
      <c r="H3760" s="16">
        <v>12</v>
      </c>
      <c r="I3760" s="16">
        <f t="shared" si="86"/>
        <v>21</v>
      </c>
    </row>
    <row r="3761" spans="2:9" x14ac:dyDescent="0.2">
      <c r="B3761" s="16"/>
      <c r="C3761" s="13" t="s">
        <v>439</v>
      </c>
      <c r="D3761" s="162"/>
      <c r="E3761" s="88"/>
      <c r="F3761" s="90">
        <v>0</v>
      </c>
      <c r="G3761" s="16">
        <v>0</v>
      </c>
      <c r="H3761" s="16">
        <v>1</v>
      </c>
      <c r="I3761" s="16">
        <f t="shared" si="86"/>
        <v>1</v>
      </c>
    </row>
    <row r="3762" spans="2:9" x14ac:dyDescent="0.2">
      <c r="B3762" s="16"/>
      <c r="C3762" s="13" t="s">
        <v>440</v>
      </c>
      <c r="D3762" s="162"/>
      <c r="E3762" s="88"/>
      <c r="F3762" s="90">
        <v>0</v>
      </c>
      <c r="G3762" s="16">
        <v>1</v>
      </c>
      <c r="H3762" s="16">
        <v>0</v>
      </c>
      <c r="I3762" s="16">
        <f t="shared" si="86"/>
        <v>1</v>
      </c>
    </row>
    <row r="3763" spans="2:9" x14ac:dyDescent="0.2">
      <c r="B3763" s="16"/>
      <c r="C3763" s="212" t="s">
        <v>441</v>
      </c>
      <c r="D3763" s="213"/>
      <c r="E3763" s="88"/>
      <c r="F3763" s="90">
        <v>0</v>
      </c>
      <c r="G3763" s="16">
        <v>4</v>
      </c>
      <c r="H3763" s="16">
        <v>3</v>
      </c>
      <c r="I3763" s="16">
        <f t="shared" si="86"/>
        <v>7</v>
      </c>
    </row>
    <row r="3764" spans="2:9" x14ac:dyDescent="0.2">
      <c r="B3764" s="16"/>
      <c r="C3764" s="13" t="s">
        <v>442</v>
      </c>
      <c r="D3764" s="162"/>
      <c r="E3764" s="88"/>
      <c r="F3764" s="90">
        <v>0</v>
      </c>
      <c r="G3764" s="16">
        <v>0</v>
      </c>
      <c r="H3764" s="16">
        <v>2</v>
      </c>
      <c r="I3764" s="16">
        <f t="shared" si="86"/>
        <v>2</v>
      </c>
    </row>
    <row r="3765" spans="2:9" x14ac:dyDescent="0.2">
      <c r="B3765" s="16"/>
      <c r="C3765" s="214" t="s">
        <v>443</v>
      </c>
      <c r="D3765" s="214"/>
      <c r="E3765" s="88"/>
      <c r="F3765" s="90">
        <v>2</v>
      </c>
      <c r="G3765" s="16">
        <v>0</v>
      </c>
      <c r="H3765" s="16">
        <v>0</v>
      </c>
      <c r="I3765" s="16">
        <f t="shared" si="86"/>
        <v>2</v>
      </c>
    </row>
    <row r="3766" spans="2:9" x14ac:dyDescent="0.2">
      <c r="B3766" s="102"/>
      <c r="C3766" s="215" t="s">
        <v>537</v>
      </c>
      <c r="D3766" s="216"/>
      <c r="E3766" s="216"/>
      <c r="F3766" s="216"/>
      <c r="G3766" s="216"/>
      <c r="H3766" s="216"/>
      <c r="I3766" s="217"/>
    </row>
    <row r="3767" spans="2:9" x14ac:dyDescent="0.2">
      <c r="B3767" s="107"/>
      <c r="C3767" s="218" t="s">
        <v>143</v>
      </c>
      <c r="D3767" s="218"/>
      <c r="E3767" s="95"/>
      <c r="F3767" s="90">
        <v>57</v>
      </c>
      <c r="G3767" s="90">
        <v>65</v>
      </c>
      <c r="H3767" s="161">
        <v>77</v>
      </c>
      <c r="I3767" s="161">
        <f>SUM(F3767:H3767)</f>
        <v>199</v>
      </c>
    </row>
    <row r="3768" spans="2:9" x14ac:dyDescent="0.2">
      <c r="B3768" s="107"/>
      <c r="C3768" s="218" t="s">
        <v>538</v>
      </c>
      <c r="D3768" s="218"/>
      <c r="E3768" s="95"/>
      <c r="F3768" s="90">
        <v>4</v>
      </c>
      <c r="G3768" s="90">
        <v>0</v>
      </c>
      <c r="H3768" s="161">
        <v>9</v>
      </c>
      <c r="I3768" s="161">
        <f>SUM(F3768:H3768)</f>
        <v>13</v>
      </c>
    </row>
    <row r="3769" spans="2:9" x14ac:dyDescent="0.2">
      <c r="B3769" s="107"/>
      <c r="C3769" s="218" t="s">
        <v>144</v>
      </c>
      <c r="D3769" s="218"/>
      <c r="E3769" s="95"/>
      <c r="F3769" s="90">
        <v>19</v>
      </c>
      <c r="G3769" s="90">
        <v>44</v>
      </c>
      <c r="H3769" s="161">
        <v>62</v>
      </c>
      <c r="I3769" s="161">
        <v>125</v>
      </c>
    </row>
    <row r="3770" spans="2:9" x14ac:dyDescent="0.2">
      <c r="B3770" s="102"/>
      <c r="C3770" s="215" t="s">
        <v>145</v>
      </c>
      <c r="D3770" s="216"/>
      <c r="E3770" s="216"/>
      <c r="F3770" s="216"/>
      <c r="G3770" s="216"/>
      <c r="H3770" s="216"/>
      <c r="I3770" s="217"/>
    </row>
    <row r="3771" spans="2:9" x14ac:dyDescent="0.2">
      <c r="B3771" s="107"/>
      <c r="C3771" s="208" t="s">
        <v>146</v>
      </c>
      <c r="D3771" s="209"/>
      <c r="E3771" s="95"/>
      <c r="F3771" s="95"/>
      <c r="G3771" s="90"/>
      <c r="H3771" s="139"/>
      <c r="I3771" s="139"/>
    </row>
    <row r="3772" spans="2:9" x14ac:dyDescent="0.2">
      <c r="B3772" s="107"/>
      <c r="C3772" s="208" t="s">
        <v>147</v>
      </c>
      <c r="D3772" s="209"/>
      <c r="E3772" s="95"/>
      <c r="F3772" s="95"/>
      <c r="G3772" s="90"/>
      <c r="H3772" s="139"/>
      <c r="I3772" s="139"/>
    </row>
    <row r="3773" spans="2:9" x14ac:dyDescent="0.2">
      <c r="B3773" s="107"/>
      <c r="C3773" s="208" t="s">
        <v>148</v>
      </c>
      <c r="D3773" s="209"/>
      <c r="E3773" s="95"/>
      <c r="F3773" s="95"/>
      <c r="G3773" s="90"/>
      <c r="H3773" s="139"/>
      <c r="I3773" s="139"/>
    </row>
    <row r="3774" spans="2:9" x14ac:dyDescent="0.2">
      <c r="B3774" s="107"/>
      <c r="C3774" s="208" t="s">
        <v>149</v>
      </c>
      <c r="D3774" s="209"/>
      <c r="E3774" s="95"/>
      <c r="F3774" s="95"/>
      <c r="G3774" s="90"/>
      <c r="H3774" s="139"/>
      <c r="I3774" s="139"/>
    </row>
    <row r="3775" spans="2:9" x14ac:dyDescent="0.2">
      <c r="B3775" s="107"/>
      <c r="C3775" s="208" t="s">
        <v>150</v>
      </c>
      <c r="D3775" s="209"/>
      <c r="E3775" s="95"/>
      <c r="F3775" s="95"/>
      <c r="G3775" s="90"/>
      <c r="H3775" s="139"/>
      <c r="I3775" s="139"/>
    </row>
    <row r="3776" spans="2:9" x14ac:dyDescent="0.2">
      <c r="B3776" s="107"/>
      <c r="C3776" s="208" t="s">
        <v>151</v>
      </c>
      <c r="D3776" s="209"/>
      <c r="E3776" s="95"/>
      <c r="F3776" s="95"/>
      <c r="G3776" s="90"/>
      <c r="H3776" s="139"/>
      <c r="I3776" s="139"/>
    </row>
    <row r="3777" spans="2:9" x14ac:dyDescent="0.2">
      <c r="B3777" s="107"/>
      <c r="C3777" s="208" t="s">
        <v>152</v>
      </c>
      <c r="D3777" s="209"/>
      <c r="E3777" s="95"/>
      <c r="F3777" s="95"/>
      <c r="G3777" s="90"/>
      <c r="H3777" s="139"/>
      <c r="I3777" s="139"/>
    </row>
    <row r="3778" spans="2:9" x14ac:dyDescent="0.2">
      <c r="B3778" s="107"/>
      <c r="C3778" s="208" t="s">
        <v>153</v>
      </c>
      <c r="D3778" s="209"/>
      <c r="E3778" s="95"/>
      <c r="F3778" s="95"/>
      <c r="G3778" s="90"/>
      <c r="H3778" s="139"/>
      <c r="I3778" s="139"/>
    </row>
    <row r="3779" spans="2:9" x14ac:dyDescent="0.2">
      <c r="B3779" s="107"/>
      <c r="C3779" s="208" t="s">
        <v>154</v>
      </c>
      <c r="D3779" s="209"/>
      <c r="E3779" s="95"/>
      <c r="F3779" s="95"/>
      <c r="G3779" s="90"/>
      <c r="H3779" s="139"/>
      <c r="I3779" s="139"/>
    </row>
    <row r="3780" spans="2:9" x14ac:dyDescent="0.2">
      <c r="B3780" s="107"/>
      <c r="C3780" s="208" t="s">
        <v>155</v>
      </c>
      <c r="D3780" s="209"/>
      <c r="E3780" s="95"/>
      <c r="F3780" s="95"/>
      <c r="G3780" s="90"/>
      <c r="H3780" s="139"/>
      <c r="I3780" s="139"/>
    </row>
    <row r="3781" spans="2:9" x14ac:dyDescent="0.2">
      <c r="B3781" s="107"/>
      <c r="C3781" s="208" t="s">
        <v>156</v>
      </c>
      <c r="D3781" s="209"/>
      <c r="E3781" s="95"/>
      <c r="F3781" s="95"/>
      <c r="G3781" s="90"/>
      <c r="H3781" s="139"/>
      <c r="I3781" s="139"/>
    </row>
    <row r="3782" spans="2:9" x14ac:dyDescent="0.2">
      <c r="B3782" s="107"/>
      <c r="C3782" s="208" t="s">
        <v>157</v>
      </c>
      <c r="D3782" s="209"/>
      <c r="E3782" s="95"/>
      <c r="F3782" s="95"/>
      <c r="G3782" s="90"/>
      <c r="H3782" s="139"/>
      <c r="I3782" s="139"/>
    </row>
    <row r="3783" spans="2:9" x14ac:dyDescent="0.2">
      <c r="B3783" s="107"/>
      <c r="C3783" s="208" t="s">
        <v>158</v>
      </c>
      <c r="D3783" s="209"/>
      <c r="E3783" s="95"/>
      <c r="F3783" s="95"/>
      <c r="G3783" s="90"/>
      <c r="H3783" s="139"/>
      <c r="I3783" s="139"/>
    </row>
    <row r="3784" spans="2:9" x14ac:dyDescent="0.2">
      <c r="B3784" s="107"/>
      <c r="C3784" s="208" t="s">
        <v>159</v>
      </c>
      <c r="D3784" s="209"/>
      <c r="E3784" s="95"/>
      <c r="F3784" s="90"/>
      <c r="G3784" s="159"/>
      <c r="H3784" s="161"/>
      <c r="I3784" s="161"/>
    </row>
    <row r="3785" spans="2:9" x14ac:dyDescent="0.2">
      <c r="B3785" s="107"/>
      <c r="C3785" s="208" t="s">
        <v>160</v>
      </c>
      <c r="D3785" s="209"/>
      <c r="E3785" s="95"/>
      <c r="F3785" s="95"/>
      <c r="G3785" s="112"/>
      <c r="H3785" s="111"/>
      <c r="I3785" s="111"/>
    </row>
    <row r="3786" spans="2:9" x14ac:dyDescent="0.2">
      <c r="B3786" s="102"/>
      <c r="C3786" s="210" t="s">
        <v>161</v>
      </c>
      <c r="D3786" s="211"/>
      <c r="E3786" s="211"/>
      <c r="F3786" s="211"/>
      <c r="G3786" s="211"/>
      <c r="H3786" s="211"/>
      <c r="I3786" s="211"/>
    </row>
    <row r="3787" spans="2:9" x14ac:dyDescent="0.2">
      <c r="B3787" s="102"/>
      <c r="C3787" s="208" t="s">
        <v>146</v>
      </c>
      <c r="D3787" s="209"/>
      <c r="E3787" s="95"/>
      <c r="F3787" s="90">
        <v>56</v>
      </c>
      <c r="G3787" s="90">
        <v>64</v>
      </c>
      <c r="H3787" s="161">
        <v>74</v>
      </c>
      <c r="I3787" s="161">
        <f>SUM(F3787:H3787)</f>
        <v>194</v>
      </c>
    </row>
    <row r="3788" spans="2:9" x14ac:dyDescent="0.2">
      <c r="B3788" s="102"/>
      <c r="C3788" s="208" t="s">
        <v>147</v>
      </c>
      <c r="D3788" s="209"/>
      <c r="E3788" s="95"/>
      <c r="F3788" s="90">
        <v>1</v>
      </c>
      <c r="G3788" s="90">
        <v>1</v>
      </c>
      <c r="H3788" s="161">
        <v>3</v>
      </c>
      <c r="I3788" s="161">
        <f t="shared" ref="I3788:I3791" si="87">SUM(F3788:H3788)</f>
        <v>5</v>
      </c>
    </row>
    <row r="3789" spans="2:9" x14ac:dyDescent="0.2">
      <c r="B3789" s="102"/>
      <c r="C3789" s="208" t="s">
        <v>148</v>
      </c>
      <c r="D3789" s="209"/>
      <c r="E3789" s="95"/>
      <c r="F3789" s="90">
        <v>0</v>
      </c>
      <c r="G3789" s="90">
        <v>0</v>
      </c>
      <c r="H3789" s="161">
        <v>0</v>
      </c>
      <c r="I3789" s="161">
        <f t="shared" si="87"/>
        <v>0</v>
      </c>
    </row>
    <row r="3790" spans="2:9" x14ac:dyDescent="0.2">
      <c r="B3790" s="102"/>
      <c r="C3790" s="208" t="s">
        <v>149</v>
      </c>
      <c r="D3790" s="209"/>
      <c r="E3790" s="95"/>
      <c r="F3790" s="90">
        <v>0</v>
      </c>
      <c r="G3790" s="90">
        <v>0</v>
      </c>
      <c r="H3790" s="161">
        <v>0</v>
      </c>
      <c r="I3790" s="161">
        <f t="shared" si="87"/>
        <v>0</v>
      </c>
    </row>
    <row r="3791" spans="2:9" x14ac:dyDescent="0.2">
      <c r="B3791" s="102"/>
      <c r="C3791" s="208" t="s">
        <v>150</v>
      </c>
      <c r="D3791" s="209"/>
      <c r="E3791" s="95"/>
      <c r="F3791" s="90">
        <v>0</v>
      </c>
      <c r="G3791" s="90">
        <v>0</v>
      </c>
      <c r="H3791" s="161">
        <v>0</v>
      </c>
      <c r="I3791" s="161">
        <f t="shared" si="87"/>
        <v>0</v>
      </c>
    </row>
    <row r="3792" spans="2:9" x14ac:dyDescent="0.2">
      <c r="B3792" s="102"/>
      <c r="C3792" s="208" t="s">
        <v>151</v>
      </c>
      <c r="D3792" s="209"/>
      <c r="E3792" s="95"/>
      <c r="F3792" s="90">
        <v>0</v>
      </c>
      <c r="G3792" s="90">
        <v>0</v>
      </c>
      <c r="H3792" s="161">
        <v>0</v>
      </c>
      <c r="I3792" s="161">
        <f t="shared" ref="I3792:I3801" si="88">SUM(F3792:H3792)</f>
        <v>0</v>
      </c>
    </row>
    <row r="3793" spans="2:9" x14ac:dyDescent="0.2">
      <c r="B3793" s="102"/>
      <c r="C3793" s="207" t="s">
        <v>152</v>
      </c>
      <c r="D3793" s="207"/>
      <c r="E3793" s="106"/>
      <c r="F3793" s="161">
        <v>0</v>
      </c>
      <c r="G3793" s="161">
        <v>0</v>
      </c>
      <c r="H3793" s="161">
        <v>0</v>
      </c>
      <c r="I3793" s="161">
        <f t="shared" si="88"/>
        <v>0</v>
      </c>
    </row>
    <row r="3794" spans="2:9" x14ac:dyDescent="0.2">
      <c r="B3794" s="102"/>
      <c r="C3794" s="207" t="s">
        <v>153</v>
      </c>
      <c r="D3794" s="207"/>
      <c r="E3794" s="106"/>
      <c r="F3794" s="161">
        <v>0</v>
      </c>
      <c r="G3794" s="161">
        <v>0</v>
      </c>
      <c r="H3794" s="161">
        <v>0</v>
      </c>
      <c r="I3794" s="161">
        <f t="shared" si="88"/>
        <v>0</v>
      </c>
    </row>
    <row r="3795" spans="2:9" x14ac:dyDescent="0.2">
      <c r="B3795" s="102"/>
      <c r="C3795" s="207" t="s">
        <v>154</v>
      </c>
      <c r="D3795" s="207"/>
      <c r="E3795" s="106"/>
      <c r="F3795" s="161">
        <v>0</v>
      </c>
      <c r="G3795" s="161">
        <v>0</v>
      </c>
      <c r="H3795" s="161">
        <v>0</v>
      </c>
      <c r="I3795" s="161">
        <f t="shared" si="88"/>
        <v>0</v>
      </c>
    </row>
    <row r="3796" spans="2:9" x14ac:dyDescent="0.2">
      <c r="B3796" s="102"/>
      <c r="C3796" s="207" t="s">
        <v>155</v>
      </c>
      <c r="D3796" s="207"/>
      <c r="E3796" s="106"/>
      <c r="F3796" s="161">
        <v>0</v>
      </c>
      <c r="G3796" s="161">
        <v>0</v>
      </c>
      <c r="H3796" s="161">
        <v>0</v>
      </c>
      <c r="I3796" s="161">
        <f t="shared" si="88"/>
        <v>0</v>
      </c>
    </row>
    <row r="3797" spans="2:9" x14ac:dyDescent="0.2">
      <c r="B3797" s="102"/>
      <c r="C3797" s="207" t="s">
        <v>156</v>
      </c>
      <c r="D3797" s="207"/>
      <c r="E3797" s="106"/>
      <c r="F3797" s="161">
        <v>0</v>
      </c>
      <c r="G3797" s="161">
        <v>0</v>
      </c>
      <c r="H3797" s="161">
        <v>0</v>
      </c>
      <c r="I3797" s="161">
        <f t="shared" si="88"/>
        <v>0</v>
      </c>
    </row>
    <row r="3798" spans="2:9" x14ac:dyDescent="0.2">
      <c r="B3798" s="102"/>
      <c r="C3798" s="207" t="s">
        <v>157</v>
      </c>
      <c r="D3798" s="207"/>
      <c r="E3798" s="106"/>
      <c r="F3798" s="161">
        <v>0</v>
      </c>
      <c r="G3798" s="161">
        <v>0</v>
      </c>
      <c r="H3798" s="161">
        <v>0</v>
      </c>
      <c r="I3798" s="161">
        <f t="shared" si="88"/>
        <v>0</v>
      </c>
    </row>
    <row r="3799" spans="2:9" x14ac:dyDescent="0.2">
      <c r="B3799" s="102"/>
      <c r="C3799" s="207" t="s">
        <v>158</v>
      </c>
      <c r="D3799" s="207"/>
      <c r="E3799" s="106"/>
      <c r="F3799" s="161">
        <v>0</v>
      </c>
      <c r="G3799" s="161">
        <v>0</v>
      </c>
      <c r="H3799" s="161">
        <v>0</v>
      </c>
      <c r="I3799" s="161">
        <f t="shared" si="88"/>
        <v>0</v>
      </c>
    </row>
    <row r="3800" spans="2:9" x14ac:dyDescent="0.2">
      <c r="B3800" s="102"/>
      <c r="C3800" s="207" t="s">
        <v>162</v>
      </c>
      <c r="D3800" s="207"/>
      <c r="E3800" s="106"/>
      <c r="F3800" s="90">
        <v>19</v>
      </c>
      <c r="G3800" s="90">
        <v>44</v>
      </c>
      <c r="H3800" s="161">
        <v>62</v>
      </c>
      <c r="I3800" s="161">
        <f t="shared" si="88"/>
        <v>125</v>
      </c>
    </row>
    <row r="3801" spans="2:9" x14ac:dyDescent="0.2">
      <c r="B3801" s="102"/>
      <c r="C3801" s="207" t="s">
        <v>163</v>
      </c>
      <c r="D3801" s="207"/>
      <c r="E3801" s="106"/>
      <c r="F3801" s="161">
        <v>0</v>
      </c>
      <c r="G3801" s="161">
        <v>0</v>
      </c>
      <c r="H3801" s="161">
        <v>0</v>
      </c>
      <c r="I3801" s="161">
        <f t="shared" si="88"/>
        <v>0</v>
      </c>
    </row>
    <row r="3802" spans="2:9" x14ac:dyDescent="0.2">
      <c r="B3802" s="184" t="s">
        <v>164</v>
      </c>
      <c r="C3802" s="185"/>
      <c r="D3802" s="185"/>
      <c r="E3802" s="185"/>
      <c r="F3802" s="185"/>
      <c r="G3802" s="185"/>
      <c r="H3802" s="185"/>
      <c r="I3802" s="185"/>
    </row>
    <row r="3803" spans="2:9" x14ac:dyDescent="0.2">
      <c r="B3803" s="186" t="s">
        <v>165</v>
      </c>
      <c r="C3803" s="187"/>
      <c r="D3803" s="187"/>
      <c r="E3803" s="187"/>
      <c r="F3803" s="187"/>
      <c r="G3803" s="187"/>
      <c r="H3803" s="187"/>
      <c r="I3803" s="187"/>
    </row>
    <row r="3804" spans="2:9" x14ac:dyDescent="0.2">
      <c r="C3804" s="188" t="s">
        <v>166</v>
      </c>
      <c r="D3804" s="188"/>
      <c r="E3804" s="188"/>
      <c r="F3804" s="188"/>
      <c r="G3804" s="188"/>
      <c r="H3804" s="188"/>
      <c r="I3804" s="188"/>
    </row>
    <row r="3805" spans="2:9" x14ac:dyDescent="0.2">
      <c r="C3805" s="189" t="s">
        <v>610</v>
      </c>
      <c r="D3805" s="190"/>
      <c r="E3805" s="190"/>
      <c r="F3805" s="190"/>
      <c r="G3805" s="190"/>
      <c r="H3805" s="190"/>
      <c r="I3805" s="191"/>
    </row>
    <row r="3806" spans="2:9" x14ac:dyDescent="0.2">
      <c r="C3806" s="192"/>
      <c r="D3806" s="193"/>
      <c r="E3806" s="193"/>
      <c r="F3806" s="193"/>
      <c r="G3806" s="193"/>
      <c r="H3806" s="193"/>
      <c r="I3806" s="194"/>
    </row>
    <row r="3807" spans="2:9" x14ac:dyDescent="0.2">
      <c r="C3807" s="192"/>
      <c r="D3807" s="193"/>
      <c r="E3807" s="193"/>
      <c r="F3807" s="193"/>
      <c r="G3807" s="193"/>
      <c r="H3807" s="193"/>
      <c r="I3807" s="194"/>
    </row>
    <row r="3808" spans="2:9" x14ac:dyDescent="0.2">
      <c r="C3808" s="192"/>
      <c r="D3808" s="193"/>
      <c r="E3808" s="193"/>
      <c r="F3808" s="193"/>
      <c r="G3808" s="193"/>
      <c r="H3808" s="193"/>
      <c r="I3808" s="194"/>
    </row>
    <row r="3809" spans="3:9" x14ac:dyDescent="0.2">
      <c r="C3809" s="195"/>
      <c r="D3809" s="196"/>
      <c r="E3809" s="196"/>
      <c r="F3809" s="196"/>
      <c r="G3809" s="196"/>
      <c r="H3809" s="196"/>
      <c r="I3809" s="197"/>
    </row>
    <row r="3810" spans="3:9" x14ac:dyDescent="0.2">
      <c r="F3810" s="135"/>
    </row>
    <row r="3811" spans="3:9" x14ac:dyDescent="0.2">
      <c r="C3811" s="188" t="s">
        <v>168</v>
      </c>
      <c r="D3811" s="188"/>
      <c r="E3811" s="188"/>
      <c r="F3811" s="188"/>
      <c r="G3811" s="188"/>
      <c r="H3811" s="188"/>
      <c r="I3811" s="188"/>
    </row>
    <row r="3812" spans="3:9" x14ac:dyDescent="0.2">
      <c r="C3812" s="198" t="s">
        <v>611</v>
      </c>
      <c r="D3812" s="199"/>
      <c r="E3812" s="199"/>
      <c r="F3812" s="199"/>
      <c r="G3812" s="199"/>
      <c r="H3812" s="199"/>
      <c r="I3812" s="200"/>
    </row>
    <row r="3813" spans="3:9" x14ac:dyDescent="0.2">
      <c r="C3813" s="201"/>
      <c r="D3813" s="202"/>
      <c r="E3813" s="202"/>
      <c r="F3813" s="202"/>
      <c r="G3813" s="202"/>
      <c r="H3813" s="202"/>
      <c r="I3813" s="203"/>
    </row>
    <row r="3814" spans="3:9" x14ac:dyDescent="0.2">
      <c r="C3814" s="201"/>
      <c r="D3814" s="202"/>
      <c r="E3814" s="202"/>
      <c r="F3814" s="202"/>
      <c r="G3814" s="202"/>
      <c r="H3814" s="202"/>
      <c r="I3814" s="203"/>
    </row>
    <row r="3815" spans="3:9" x14ac:dyDescent="0.2">
      <c r="C3815" s="201"/>
      <c r="D3815" s="202"/>
      <c r="E3815" s="202"/>
      <c r="F3815" s="202"/>
      <c r="G3815" s="202"/>
      <c r="H3815" s="202"/>
      <c r="I3815" s="203"/>
    </row>
    <row r="3816" spans="3:9" x14ac:dyDescent="0.2">
      <c r="C3816" s="204"/>
      <c r="D3816" s="205"/>
      <c r="E3816" s="205"/>
      <c r="F3816" s="205"/>
      <c r="G3816" s="205"/>
      <c r="H3816" s="205"/>
      <c r="I3816" s="206"/>
    </row>
    <row r="3817" spans="3:9" x14ac:dyDescent="0.2">
      <c r="F3817" s="135"/>
    </row>
    <row r="3818" spans="3:9" x14ac:dyDescent="0.2">
      <c r="C3818" s="188" t="s">
        <v>170</v>
      </c>
      <c r="D3818" s="188"/>
      <c r="E3818" s="188"/>
      <c r="F3818" s="188"/>
      <c r="G3818" s="188"/>
      <c r="H3818" s="188"/>
      <c r="I3818" s="188"/>
    </row>
    <row r="3819" spans="3:9" x14ac:dyDescent="0.2">
      <c r="C3819" s="188" t="s">
        <v>171</v>
      </c>
      <c r="D3819" s="188"/>
      <c r="E3819" s="188"/>
      <c r="F3819" s="188"/>
      <c r="G3819" s="188"/>
      <c r="H3819" s="188"/>
      <c r="I3819" s="188"/>
    </row>
    <row r="3820" spans="3:9" x14ac:dyDescent="0.2">
      <c r="C3820" s="198" t="s">
        <v>612</v>
      </c>
      <c r="D3820" s="199"/>
      <c r="E3820" s="199"/>
      <c r="F3820" s="199"/>
      <c r="G3820" s="199"/>
      <c r="H3820" s="199"/>
      <c r="I3820" s="200"/>
    </row>
    <row r="3821" spans="3:9" x14ac:dyDescent="0.2">
      <c r="C3821" s="201"/>
      <c r="D3821" s="202"/>
      <c r="E3821" s="202"/>
      <c r="F3821" s="202"/>
      <c r="G3821" s="202"/>
      <c r="H3821" s="202"/>
      <c r="I3821" s="203"/>
    </row>
    <row r="3822" spans="3:9" x14ac:dyDescent="0.2">
      <c r="C3822" s="201"/>
      <c r="D3822" s="202"/>
      <c r="E3822" s="202"/>
      <c r="F3822" s="202"/>
      <c r="G3822" s="202"/>
      <c r="H3822" s="202"/>
      <c r="I3822" s="203"/>
    </row>
    <row r="3823" spans="3:9" x14ac:dyDescent="0.2">
      <c r="C3823" s="201"/>
      <c r="D3823" s="202"/>
      <c r="E3823" s="202"/>
      <c r="F3823" s="202"/>
      <c r="G3823" s="202"/>
      <c r="H3823" s="202"/>
      <c r="I3823" s="203"/>
    </row>
    <row r="3824" spans="3:9" x14ac:dyDescent="0.2">
      <c r="C3824" s="204"/>
      <c r="D3824" s="205"/>
      <c r="E3824" s="205"/>
      <c r="F3824" s="205"/>
      <c r="G3824" s="205"/>
      <c r="H3824" s="205"/>
      <c r="I3824" s="206"/>
    </row>
    <row r="3825" spans="3:9" x14ac:dyDescent="0.2">
      <c r="F3825" s="135"/>
    </row>
    <row r="3826" spans="3:9" x14ac:dyDescent="0.2">
      <c r="C3826" s="188" t="s">
        <v>172</v>
      </c>
      <c r="D3826" s="188"/>
      <c r="E3826" s="188"/>
      <c r="F3826" s="188"/>
      <c r="G3826" s="188"/>
      <c r="H3826" s="188"/>
      <c r="I3826" s="188"/>
    </row>
    <row r="3827" spans="3:9" x14ac:dyDescent="0.2">
      <c r="C3827" s="198"/>
      <c r="D3827" s="199"/>
      <c r="E3827" s="199"/>
      <c r="F3827" s="199"/>
      <c r="G3827" s="199"/>
      <c r="H3827" s="199"/>
      <c r="I3827" s="200"/>
    </row>
    <row r="3828" spans="3:9" x14ac:dyDescent="0.2">
      <c r="C3828" s="201"/>
      <c r="D3828" s="202"/>
      <c r="E3828" s="202"/>
      <c r="F3828" s="202"/>
      <c r="G3828" s="202"/>
      <c r="H3828" s="202"/>
      <c r="I3828" s="203"/>
    </row>
    <row r="3829" spans="3:9" x14ac:dyDescent="0.2">
      <c r="C3829" s="201"/>
      <c r="D3829" s="202"/>
      <c r="E3829" s="202"/>
      <c r="F3829" s="202"/>
      <c r="G3829" s="202"/>
      <c r="H3829" s="202"/>
      <c r="I3829" s="203"/>
    </row>
    <row r="3830" spans="3:9" x14ac:dyDescent="0.2">
      <c r="C3830" s="201"/>
      <c r="D3830" s="202"/>
      <c r="E3830" s="202"/>
      <c r="F3830" s="202"/>
      <c r="G3830" s="202"/>
      <c r="H3830" s="202"/>
      <c r="I3830" s="203"/>
    </row>
    <row r="3831" spans="3:9" x14ac:dyDescent="0.2">
      <c r="C3831" s="204"/>
      <c r="D3831" s="205"/>
      <c r="E3831" s="205"/>
      <c r="F3831" s="205"/>
      <c r="G3831" s="205"/>
      <c r="H3831" s="205"/>
      <c r="I3831" s="206"/>
    </row>
    <row r="3832" spans="3:9" x14ac:dyDescent="0.2">
      <c r="C3832" s="113"/>
      <c r="D3832" s="113"/>
      <c r="E3832" s="113"/>
      <c r="F3832" s="157"/>
      <c r="G3832" s="113"/>
      <c r="H3832" s="113"/>
      <c r="I3832" s="113"/>
    </row>
    <row r="3833" spans="3:9" x14ac:dyDescent="0.2">
      <c r="C3833" s="188" t="s">
        <v>172</v>
      </c>
      <c r="D3833" s="188"/>
      <c r="E3833" s="188"/>
      <c r="F3833" s="188"/>
      <c r="G3833" s="188"/>
      <c r="H3833" s="188"/>
      <c r="I3833" s="188"/>
    </row>
    <row r="3834" spans="3:9" x14ac:dyDescent="0.2">
      <c r="C3834" s="198" t="s">
        <v>613</v>
      </c>
      <c r="D3834" s="199"/>
      <c r="E3834" s="199"/>
      <c r="F3834" s="199"/>
      <c r="G3834" s="199"/>
      <c r="H3834" s="199"/>
      <c r="I3834" s="200"/>
    </row>
    <row r="3835" spans="3:9" x14ac:dyDescent="0.2">
      <c r="C3835" s="201"/>
      <c r="D3835" s="202"/>
      <c r="E3835" s="202"/>
      <c r="F3835" s="202"/>
      <c r="G3835" s="202"/>
      <c r="H3835" s="202"/>
      <c r="I3835" s="203"/>
    </row>
    <row r="3836" spans="3:9" x14ac:dyDescent="0.2">
      <c r="C3836" s="201"/>
      <c r="D3836" s="202"/>
      <c r="E3836" s="202"/>
      <c r="F3836" s="202"/>
      <c r="G3836" s="202"/>
      <c r="H3836" s="202"/>
      <c r="I3836" s="203"/>
    </row>
    <row r="3837" spans="3:9" x14ac:dyDescent="0.2">
      <c r="C3837" s="201"/>
      <c r="D3837" s="202"/>
      <c r="E3837" s="202"/>
      <c r="F3837" s="202"/>
      <c r="G3837" s="202"/>
      <c r="H3837" s="202"/>
      <c r="I3837" s="203"/>
    </row>
    <row r="3838" spans="3:9" x14ac:dyDescent="0.2">
      <c r="C3838" s="204"/>
      <c r="D3838" s="205"/>
      <c r="E3838" s="205"/>
      <c r="F3838" s="205"/>
      <c r="G3838" s="205"/>
      <c r="H3838" s="205"/>
      <c r="I3838" s="206"/>
    </row>
    <row r="3839" spans="3:9" x14ac:dyDescent="0.2">
      <c r="C3839" s="182" t="s">
        <v>173</v>
      </c>
      <c r="D3839" s="182"/>
      <c r="E3839" s="182"/>
      <c r="F3839" s="182"/>
      <c r="G3839" s="182"/>
      <c r="H3839" s="182"/>
      <c r="I3839" s="182"/>
    </row>
    <row r="3840" spans="3:9" x14ac:dyDescent="0.2">
      <c r="C3840" s="183" t="s">
        <v>614</v>
      </c>
      <c r="D3840" s="183"/>
      <c r="E3840" s="183"/>
      <c r="F3840" s="183"/>
      <c r="G3840" s="183"/>
      <c r="H3840" s="183"/>
      <c r="I3840" s="183"/>
    </row>
    <row r="3841" spans="3:9" x14ac:dyDescent="0.2">
      <c r="C3841" s="183"/>
      <c r="D3841" s="183"/>
      <c r="E3841" s="183"/>
      <c r="F3841" s="183"/>
      <c r="G3841" s="183"/>
      <c r="H3841" s="183"/>
      <c r="I3841" s="183"/>
    </row>
    <row r="3842" spans="3:9" x14ac:dyDescent="0.2">
      <c r="C3842" s="183"/>
      <c r="D3842" s="183"/>
      <c r="E3842" s="183"/>
      <c r="F3842" s="183"/>
      <c r="G3842" s="183"/>
      <c r="H3842" s="183"/>
      <c r="I3842" s="183"/>
    </row>
    <row r="3843" spans="3:9" x14ac:dyDescent="0.2">
      <c r="C3843" s="183"/>
      <c r="D3843" s="183"/>
      <c r="E3843" s="183"/>
      <c r="F3843" s="183"/>
      <c r="G3843" s="183"/>
      <c r="H3843" s="183"/>
      <c r="I3843" s="183"/>
    </row>
    <row r="3844" spans="3:9" x14ac:dyDescent="0.2">
      <c r="C3844" s="183"/>
      <c r="D3844" s="183"/>
      <c r="E3844" s="183"/>
      <c r="F3844" s="183"/>
      <c r="G3844" s="183"/>
      <c r="H3844" s="183"/>
      <c r="I3844" s="183"/>
    </row>
    <row r="3845" spans="3:9" x14ac:dyDescent="0.2">
      <c r="F3845" s="135"/>
    </row>
    <row r="3846" spans="3:9" x14ac:dyDescent="0.2">
      <c r="F3846" s="135"/>
    </row>
  </sheetData>
  <mergeCells count="3454">
    <mergeCell ref="C217:D217"/>
    <mergeCell ref="C218:D218"/>
    <mergeCell ref="C219:D219"/>
    <mergeCell ref="B220:I220"/>
    <mergeCell ref="C211:D211"/>
    <mergeCell ref="C212:D212"/>
    <mergeCell ref="C213:D213"/>
    <mergeCell ref="C214:D214"/>
    <mergeCell ref="C215:D215"/>
    <mergeCell ref="C216:D216"/>
    <mergeCell ref="C237:I237"/>
    <mergeCell ref="C238:I242"/>
    <mergeCell ref="C244:I244"/>
    <mergeCell ref="C245:I249"/>
    <mergeCell ref="C251:I251"/>
    <mergeCell ref="C252:I256"/>
    <mergeCell ref="B221:I221"/>
    <mergeCell ref="C222:I222"/>
    <mergeCell ref="C223:I227"/>
    <mergeCell ref="C229:I229"/>
    <mergeCell ref="C230:I234"/>
    <mergeCell ref="C236:I236"/>
    <mergeCell ref="C199:D199"/>
    <mergeCell ref="C200:D200"/>
    <mergeCell ref="C201:D201"/>
    <mergeCell ref="C202:D202"/>
    <mergeCell ref="C203:D203"/>
    <mergeCell ref="C192:D192"/>
    <mergeCell ref="C193:D193"/>
    <mergeCell ref="C194:D194"/>
    <mergeCell ref="C195:D195"/>
    <mergeCell ref="C196:D196"/>
    <mergeCell ref="C197:D197"/>
    <mergeCell ref="C210:D210"/>
    <mergeCell ref="C204:I204"/>
    <mergeCell ref="C205:D205"/>
    <mergeCell ref="C206:D206"/>
    <mergeCell ref="C207:D207"/>
    <mergeCell ref="C208:D208"/>
    <mergeCell ref="C209:D209"/>
    <mergeCell ref="C198:D198"/>
    <mergeCell ref="C174:D174"/>
    <mergeCell ref="C175:D175"/>
    <mergeCell ref="C176:I176"/>
    <mergeCell ref="C177:D177"/>
    <mergeCell ref="C178:D178"/>
    <mergeCell ref="C179:D179"/>
    <mergeCell ref="C171:D171"/>
    <mergeCell ref="C173:I173"/>
    <mergeCell ref="C186:D186"/>
    <mergeCell ref="C187:D187"/>
    <mergeCell ref="C188:I188"/>
    <mergeCell ref="C189:D189"/>
    <mergeCell ref="C190:D190"/>
    <mergeCell ref="C191:D191"/>
    <mergeCell ref="C181:D181"/>
    <mergeCell ref="C182:D182"/>
    <mergeCell ref="C183:D183"/>
    <mergeCell ref="C184:I184"/>
    <mergeCell ref="C185:D185"/>
    <mergeCell ref="B180:H180"/>
    <mergeCell ref="C158:D158"/>
    <mergeCell ref="C147:D147"/>
    <mergeCell ref="B148:I148"/>
    <mergeCell ref="B149:I149"/>
    <mergeCell ref="C150:D150"/>
    <mergeCell ref="B151:I151"/>
    <mergeCell ref="C152:D152"/>
    <mergeCell ref="C165:D165"/>
    <mergeCell ref="C166:D166"/>
    <mergeCell ref="C167:D167"/>
    <mergeCell ref="C168:D168"/>
    <mergeCell ref="C169:D169"/>
    <mergeCell ref="C170:D170"/>
    <mergeCell ref="C159:D159"/>
    <mergeCell ref="C160:D160"/>
    <mergeCell ref="C161:D161"/>
    <mergeCell ref="C162:D162"/>
    <mergeCell ref="C163:D163"/>
    <mergeCell ref="C164:D164"/>
    <mergeCell ref="B142:I142"/>
    <mergeCell ref="B143:I143"/>
    <mergeCell ref="C144:D144"/>
    <mergeCell ref="C145:D145"/>
    <mergeCell ref="C146:D146"/>
    <mergeCell ref="B153:I153"/>
    <mergeCell ref="C154:D154"/>
    <mergeCell ref="C155:D155"/>
    <mergeCell ref="C156:D156"/>
    <mergeCell ref="C157:D157"/>
    <mergeCell ref="C131:D131"/>
    <mergeCell ref="C120:D120"/>
    <mergeCell ref="B121:I121"/>
    <mergeCell ref="B122:I122"/>
    <mergeCell ref="C123:D123"/>
    <mergeCell ref="C124:D124"/>
    <mergeCell ref="C125:D125"/>
    <mergeCell ref="C138:D138"/>
    <mergeCell ref="C139:D139"/>
    <mergeCell ref="C140:D140"/>
    <mergeCell ref="B141:I141"/>
    <mergeCell ref="C132:D132"/>
    <mergeCell ref="C133:D133"/>
    <mergeCell ref="C134:D134"/>
    <mergeCell ref="C135:D135"/>
    <mergeCell ref="C136:D136"/>
    <mergeCell ref="C137:D137"/>
    <mergeCell ref="C114:D114"/>
    <mergeCell ref="B115:I115"/>
    <mergeCell ref="C116:D116"/>
    <mergeCell ref="C117:D117"/>
    <mergeCell ref="C118:D118"/>
    <mergeCell ref="C119:D119"/>
    <mergeCell ref="C108:D108"/>
    <mergeCell ref="C109:D109"/>
    <mergeCell ref="C110:D110"/>
    <mergeCell ref="C111:D111"/>
    <mergeCell ref="C112:D112"/>
    <mergeCell ref="C113:D113"/>
    <mergeCell ref="C126:D126"/>
    <mergeCell ref="C127:D127"/>
    <mergeCell ref="C128:D128"/>
    <mergeCell ref="C129:D129"/>
    <mergeCell ref="C130:D130"/>
    <mergeCell ref="C99:D99"/>
    <mergeCell ref="B88:I88"/>
    <mergeCell ref="C89:D89"/>
    <mergeCell ref="C90:D90"/>
    <mergeCell ref="C91:D91"/>
    <mergeCell ref="C92:D92"/>
    <mergeCell ref="C93:D93"/>
    <mergeCell ref="B105:I105"/>
    <mergeCell ref="C106:D106"/>
    <mergeCell ref="C107:D107"/>
    <mergeCell ref="B100:I100"/>
    <mergeCell ref="C101:D101"/>
    <mergeCell ref="C102:D102"/>
    <mergeCell ref="C103:D103"/>
    <mergeCell ref="C104:D104"/>
    <mergeCell ref="C82:D82"/>
    <mergeCell ref="C83:D83"/>
    <mergeCell ref="C84:D84"/>
    <mergeCell ref="C85:D85"/>
    <mergeCell ref="C86:D86"/>
    <mergeCell ref="C87:D87"/>
    <mergeCell ref="B78:I78"/>
    <mergeCell ref="C79:D79"/>
    <mergeCell ref="C80:D80"/>
    <mergeCell ref="C81:D81"/>
    <mergeCell ref="C94:D94"/>
    <mergeCell ref="C95:D95"/>
    <mergeCell ref="C96:D96"/>
    <mergeCell ref="C97:D97"/>
    <mergeCell ref="C98:D98"/>
    <mergeCell ref="C66:D66"/>
    <mergeCell ref="C55:D55"/>
    <mergeCell ref="C56:D56"/>
    <mergeCell ref="C57:D57"/>
    <mergeCell ref="C58:D58"/>
    <mergeCell ref="C59:D59"/>
    <mergeCell ref="C60:D60"/>
    <mergeCell ref="C73:D73"/>
    <mergeCell ref="C74:D74"/>
    <mergeCell ref="C75:D75"/>
    <mergeCell ref="C76:D76"/>
    <mergeCell ref="C77:D77"/>
    <mergeCell ref="C67:D67"/>
    <mergeCell ref="C68:D68"/>
    <mergeCell ref="C69:D69"/>
    <mergeCell ref="C70:D70"/>
    <mergeCell ref="B71:I71"/>
    <mergeCell ref="C72:D72"/>
    <mergeCell ref="C49:D49"/>
    <mergeCell ref="C50:D50"/>
    <mergeCell ref="C51:D51"/>
    <mergeCell ref="C52:D52"/>
    <mergeCell ref="C53:D53"/>
    <mergeCell ref="C54:D54"/>
    <mergeCell ref="C43:D43"/>
    <mergeCell ref="C44:D44"/>
    <mergeCell ref="C45:D45"/>
    <mergeCell ref="C46:D46"/>
    <mergeCell ref="C47:D47"/>
    <mergeCell ref="C48:D48"/>
    <mergeCell ref="C61:D61"/>
    <mergeCell ref="C62:D62"/>
    <mergeCell ref="C63:D63"/>
    <mergeCell ref="B64:I64"/>
    <mergeCell ref="C65:D65"/>
    <mergeCell ref="C31:D31"/>
    <mergeCell ref="C32:D32"/>
    <mergeCell ref="C33:D33"/>
    <mergeCell ref="C34:D34"/>
    <mergeCell ref="C23:D23"/>
    <mergeCell ref="C24:D24"/>
    <mergeCell ref="C25:D25"/>
    <mergeCell ref="C26:D26"/>
    <mergeCell ref="C27:D27"/>
    <mergeCell ref="B28:I28"/>
    <mergeCell ref="B38:I38"/>
    <mergeCell ref="C39:D39"/>
    <mergeCell ref="C40:D40"/>
    <mergeCell ref="C41:D41"/>
    <mergeCell ref="C42:D42"/>
    <mergeCell ref="C35:D35"/>
    <mergeCell ref="C36:D36"/>
    <mergeCell ref="C37:D37"/>
    <mergeCell ref="B30:I30"/>
    <mergeCell ref="C282:D282"/>
    <mergeCell ref="C283:D283"/>
    <mergeCell ref="C284:D284"/>
    <mergeCell ref="C285:D285"/>
    <mergeCell ref="C286:D286"/>
    <mergeCell ref="C287:D287"/>
    <mergeCell ref="C288:D288"/>
    <mergeCell ref="C289:D289"/>
    <mergeCell ref="C275:D275"/>
    <mergeCell ref="C276:D276"/>
    <mergeCell ref="C277:D277"/>
    <mergeCell ref="C278:D278"/>
    <mergeCell ref="C279:D279"/>
    <mergeCell ref="B280:I280"/>
    <mergeCell ref="C281:D281"/>
    <mergeCell ref="B6:D6"/>
    <mergeCell ref="E6:I6"/>
    <mergeCell ref="B7:D7"/>
    <mergeCell ref="E7:I7"/>
    <mergeCell ref="C17:D17"/>
    <mergeCell ref="C18:D18"/>
    <mergeCell ref="C19:D19"/>
    <mergeCell ref="C20:D20"/>
    <mergeCell ref="B21:I21"/>
    <mergeCell ref="C22:D22"/>
    <mergeCell ref="B9:D11"/>
    <mergeCell ref="B12:D12"/>
    <mergeCell ref="B13:I13"/>
    <mergeCell ref="B14:I14"/>
    <mergeCell ref="C15:D15"/>
    <mergeCell ref="C16:D16"/>
    <mergeCell ref="C29:D29"/>
    <mergeCell ref="C296:D296"/>
    <mergeCell ref="C297:D297"/>
    <mergeCell ref="C298:D298"/>
    <mergeCell ref="C299:D299"/>
    <mergeCell ref="C300:D300"/>
    <mergeCell ref="C301:D301"/>
    <mergeCell ref="C302:D302"/>
    <mergeCell ref="C303:D303"/>
    <mergeCell ref="C304:D304"/>
    <mergeCell ref="B290:I290"/>
    <mergeCell ref="C291:D291"/>
    <mergeCell ref="C292:D292"/>
    <mergeCell ref="C293:D293"/>
    <mergeCell ref="C294:D294"/>
    <mergeCell ref="C295:D295"/>
    <mergeCell ref="C314:D314"/>
    <mergeCell ref="C315:D315"/>
    <mergeCell ref="B316:I316"/>
    <mergeCell ref="C317:D317"/>
    <mergeCell ref="C318:D318"/>
    <mergeCell ref="C319:D319"/>
    <mergeCell ref="C320:D320"/>
    <mergeCell ref="C321:D321"/>
    <mergeCell ref="C322:D322"/>
    <mergeCell ref="C305:D305"/>
    <mergeCell ref="C306:D306"/>
    <mergeCell ref="C307:D307"/>
    <mergeCell ref="C308:D308"/>
    <mergeCell ref="C309:D309"/>
    <mergeCell ref="C310:D310"/>
    <mergeCell ref="C311:D311"/>
    <mergeCell ref="C312:D312"/>
    <mergeCell ref="C313:D313"/>
    <mergeCell ref="B330:I330"/>
    <mergeCell ref="C331:D331"/>
    <mergeCell ref="C332:D332"/>
    <mergeCell ref="C333:D333"/>
    <mergeCell ref="C334:D334"/>
    <mergeCell ref="C335:D335"/>
    <mergeCell ref="C336:D336"/>
    <mergeCell ref="C337:D337"/>
    <mergeCell ref="B323:I323"/>
    <mergeCell ref="C324:D324"/>
    <mergeCell ref="C325:D325"/>
    <mergeCell ref="C326:D326"/>
    <mergeCell ref="C327:D327"/>
    <mergeCell ref="C328:D328"/>
    <mergeCell ref="C329:D329"/>
    <mergeCell ref="C356:D356"/>
    <mergeCell ref="B357:I357"/>
    <mergeCell ref="C358:D358"/>
    <mergeCell ref="C359:D359"/>
    <mergeCell ref="C360:D360"/>
    <mergeCell ref="C347:D347"/>
    <mergeCell ref="C348:D348"/>
    <mergeCell ref="C349:D349"/>
    <mergeCell ref="C350:D350"/>
    <mergeCell ref="C351:D351"/>
    <mergeCell ref="B352:I352"/>
    <mergeCell ref="C353:D353"/>
    <mergeCell ref="C354:D354"/>
    <mergeCell ref="C355:D355"/>
    <mergeCell ref="C338:D338"/>
    <mergeCell ref="C339:D339"/>
    <mergeCell ref="B340:I340"/>
    <mergeCell ref="C341:D341"/>
    <mergeCell ref="C342:D342"/>
    <mergeCell ref="C343:D343"/>
    <mergeCell ref="C344:D344"/>
    <mergeCell ref="C345:D345"/>
    <mergeCell ref="C346:D346"/>
    <mergeCell ref="C370:D370"/>
    <mergeCell ref="C371:D371"/>
    <mergeCell ref="C372:D372"/>
    <mergeCell ref="B373:I373"/>
    <mergeCell ref="B374:I374"/>
    <mergeCell ref="C375:D375"/>
    <mergeCell ref="C376:D376"/>
    <mergeCell ref="C377:D377"/>
    <mergeCell ref="C378:D378"/>
    <mergeCell ref="C361:D361"/>
    <mergeCell ref="C362:D362"/>
    <mergeCell ref="C363:D363"/>
    <mergeCell ref="C364:D364"/>
    <mergeCell ref="C365:D365"/>
    <mergeCell ref="C366:D366"/>
    <mergeCell ref="B367:I367"/>
    <mergeCell ref="C368:D368"/>
    <mergeCell ref="C369:D369"/>
    <mergeCell ref="C389:D389"/>
    <mergeCell ref="C390:D390"/>
    <mergeCell ref="C391:D391"/>
    <mergeCell ref="C392:D392"/>
    <mergeCell ref="B393:I393"/>
    <mergeCell ref="B394:I394"/>
    <mergeCell ref="C395:D395"/>
    <mergeCell ref="C388:D388"/>
    <mergeCell ref="C379:D379"/>
    <mergeCell ref="C380:D380"/>
    <mergeCell ref="C381:D381"/>
    <mergeCell ref="C382:D382"/>
    <mergeCell ref="C383:D383"/>
    <mergeCell ref="C384:D384"/>
    <mergeCell ref="C385:D385"/>
    <mergeCell ref="C386:D386"/>
    <mergeCell ref="C387:D387"/>
    <mergeCell ref="C405:D405"/>
    <mergeCell ref="C406:D406"/>
    <mergeCell ref="C407:D407"/>
    <mergeCell ref="C408:D408"/>
    <mergeCell ref="C409:D409"/>
    <mergeCell ref="C410:D410"/>
    <mergeCell ref="C411:D411"/>
    <mergeCell ref="C412:D412"/>
    <mergeCell ref="C413:D413"/>
    <mergeCell ref="C396:D396"/>
    <mergeCell ref="C397:D397"/>
    <mergeCell ref="C398:D398"/>
    <mergeCell ref="B399:I399"/>
    <mergeCell ref="B400:I400"/>
    <mergeCell ref="C401:D401"/>
    <mergeCell ref="B402:I402"/>
    <mergeCell ref="C403:D403"/>
    <mergeCell ref="B404:I404"/>
    <mergeCell ref="C429:D429"/>
    <mergeCell ref="C430:D430"/>
    <mergeCell ref="B431:I431"/>
    <mergeCell ref="C432:D432"/>
    <mergeCell ref="C433:D433"/>
    <mergeCell ref="C434:D434"/>
    <mergeCell ref="C435:D435"/>
    <mergeCell ref="C436:D436"/>
    <mergeCell ref="C437:D437"/>
    <mergeCell ref="B423:I423"/>
    <mergeCell ref="C424:I424"/>
    <mergeCell ref="C425:D425"/>
    <mergeCell ref="C426:D426"/>
    <mergeCell ref="C427:I427"/>
    <mergeCell ref="C428:D428"/>
    <mergeCell ref="C414:D414"/>
    <mergeCell ref="C415:D415"/>
    <mergeCell ref="C416:D416"/>
    <mergeCell ref="C417:D417"/>
    <mergeCell ref="C418:D418"/>
    <mergeCell ref="C419:D419"/>
    <mergeCell ref="C420:D420"/>
    <mergeCell ref="C421:D421"/>
    <mergeCell ref="C422:D422"/>
    <mergeCell ref="C447:D447"/>
    <mergeCell ref="C448:D448"/>
    <mergeCell ref="C449:D449"/>
    <mergeCell ref="C450:D450"/>
    <mergeCell ref="C451:D451"/>
    <mergeCell ref="C452:D452"/>
    <mergeCell ref="C453:D453"/>
    <mergeCell ref="C454:D454"/>
    <mergeCell ref="C455:D455"/>
    <mergeCell ref="C438:D438"/>
    <mergeCell ref="C439:D439"/>
    <mergeCell ref="C440:D440"/>
    <mergeCell ref="C441:D441"/>
    <mergeCell ref="C442:D442"/>
    <mergeCell ref="C443:D443"/>
    <mergeCell ref="C444:D444"/>
    <mergeCell ref="C445:D445"/>
    <mergeCell ref="C446:D446"/>
    <mergeCell ref="C480:D480"/>
    <mergeCell ref="C481:D481"/>
    <mergeCell ref="C482:D482"/>
    <mergeCell ref="C465:D465"/>
    <mergeCell ref="C466:D466"/>
    <mergeCell ref="C467:D467"/>
    <mergeCell ref="C468:I468"/>
    <mergeCell ref="C469:D469"/>
    <mergeCell ref="C470:D470"/>
    <mergeCell ref="C471:D471"/>
    <mergeCell ref="C472:I472"/>
    <mergeCell ref="C473:D473"/>
    <mergeCell ref="C456:D456"/>
    <mergeCell ref="C457:D457"/>
    <mergeCell ref="C458:D458"/>
    <mergeCell ref="C459:D459"/>
    <mergeCell ref="C460:D460"/>
    <mergeCell ref="C461:D461"/>
    <mergeCell ref="C462:D462"/>
    <mergeCell ref="C463:D463"/>
    <mergeCell ref="C464:D464"/>
    <mergeCell ref="C520:I520"/>
    <mergeCell ref="C521:I521"/>
    <mergeCell ref="B546:D548"/>
    <mergeCell ref="B549:D549"/>
    <mergeCell ref="B550:I550"/>
    <mergeCell ref="B551:I551"/>
    <mergeCell ref="C496:D496"/>
    <mergeCell ref="C497:D497"/>
    <mergeCell ref="C498:D498"/>
    <mergeCell ref="C499:D499"/>
    <mergeCell ref="C500:D500"/>
    <mergeCell ref="C501:D501"/>
    <mergeCell ref="C502:D502"/>
    <mergeCell ref="C503:D503"/>
    <mergeCell ref="C492:D492"/>
    <mergeCell ref="C493:D493"/>
    <mergeCell ref="C494:D494"/>
    <mergeCell ref="C495:D495"/>
    <mergeCell ref="C522:I526"/>
    <mergeCell ref="C528:I528"/>
    <mergeCell ref="C529:I533"/>
    <mergeCell ref="C535:I535"/>
    <mergeCell ref="C536:I540"/>
    <mergeCell ref="B543:D543"/>
    <mergeCell ref="E543:I543"/>
    <mergeCell ref="B544:D544"/>
    <mergeCell ref="E544:I544"/>
    <mergeCell ref="B505:I505"/>
    <mergeCell ref="C506:I506"/>
    <mergeCell ref="C507:I511"/>
    <mergeCell ref="C513:I513"/>
    <mergeCell ref="C514:I518"/>
    <mergeCell ref="B259:D259"/>
    <mergeCell ref="E259:I259"/>
    <mergeCell ref="B260:D260"/>
    <mergeCell ref="E260:I260"/>
    <mergeCell ref="B261:D263"/>
    <mergeCell ref="B264:D264"/>
    <mergeCell ref="B265:I265"/>
    <mergeCell ref="B266:I266"/>
    <mergeCell ref="C267:D267"/>
    <mergeCell ref="C268:D268"/>
    <mergeCell ref="C269:D269"/>
    <mergeCell ref="C270:D270"/>
    <mergeCell ref="C271:D271"/>
    <mergeCell ref="C272:D272"/>
    <mergeCell ref="B273:I273"/>
    <mergeCell ref="C274:D274"/>
    <mergeCell ref="B504:I504"/>
    <mergeCell ref="C483:D483"/>
    <mergeCell ref="C484:D484"/>
    <mergeCell ref="C485:D485"/>
    <mergeCell ref="C486:D486"/>
    <mergeCell ref="C487:D487"/>
    <mergeCell ref="C488:I488"/>
    <mergeCell ref="C489:D489"/>
    <mergeCell ref="C490:D490"/>
    <mergeCell ref="C491:D491"/>
    <mergeCell ref="C474:D474"/>
    <mergeCell ref="C475:D475"/>
    <mergeCell ref="C476:D476"/>
    <mergeCell ref="C477:D477"/>
    <mergeCell ref="C478:D478"/>
    <mergeCell ref="C479:D479"/>
    <mergeCell ref="C561:D561"/>
    <mergeCell ref="C562:D562"/>
    <mergeCell ref="C563:D563"/>
    <mergeCell ref="C564:D564"/>
    <mergeCell ref="B565:I565"/>
    <mergeCell ref="C566:D566"/>
    <mergeCell ref="C567:D567"/>
    <mergeCell ref="C568:D568"/>
    <mergeCell ref="C569:D569"/>
    <mergeCell ref="C552:D552"/>
    <mergeCell ref="C553:D553"/>
    <mergeCell ref="C554:D554"/>
    <mergeCell ref="C555:D555"/>
    <mergeCell ref="C556:D556"/>
    <mergeCell ref="C557:D557"/>
    <mergeCell ref="B558:I558"/>
    <mergeCell ref="C559:D559"/>
    <mergeCell ref="C560:D560"/>
    <mergeCell ref="B575:I575"/>
    <mergeCell ref="C576:D576"/>
    <mergeCell ref="C577:D577"/>
    <mergeCell ref="C578:D578"/>
    <mergeCell ref="C579:D579"/>
    <mergeCell ref="C580:D580"/>
    <mergeCell ref="C581:D581"/>
    <mergeCell ref="C582:D582"/>
    <mergeCell ref="C583:D583"/>
    <mergeCell ref="C570:D570"/>
    <mergeCell ref="C571:D571"/>
    <mergeCell ref="C572:D572"/>
    <mergeCell ref="C573:D573"/>
    <mergeCell ref="C574:D574"/>
    <mergeCell ref="C593:D593"/>
    <mergeCell ref="C594:D594"/>
    <mergeCell ref="C595:D595"/>
    <mergeCell ref="C596:D596"/>
    <mergeCell ref="C597:D597"/>
    <mergeCell ref="C598:D598"/>
    <mergeCell ref="C599:D599"/>
    <mergeCell ref="C600:D600"/>
    <mergeCell ref="B601:I601"/>
    <mergeCell ref="C584:D584"/>
    <mergeCell ref="C585:D585"/>
    <mergeCell ref="C586:D586"/>
    <mergeCell ref="C587:D587"/>
    <mergeCell ref="C588:D588"/>
    <mergeCell ref="C589:D589"/>
    <mergeCell ref="C590:D590"/>
    <mergeCell ref="C591:D591"/>
    <mergeCell ref="C592:D592"/>
    <mergeCell ref="C611:D611"/>
    <mergeCell ref="C612:D612"/>
    <mergeCell ref="C613:D613"/>
    <mergeCell ref="C614:D614"/>
    <mergeCell ref="B615:I615"/>
    <mergeCell ref="C616:D616"/>
    <mergeCell ref="C602:D602"/>
    <mergeCell ref="C603:D603"/>
    <mergeCell ref="C604:D604"/>
    <mergeCell ref="C605:D605"/>
    <mergeCell ref="C606:D606"/>
    <mergeCell ref="C607:D607"/>
    <mergeCell ref="B608:I608"/>
    <mergeCell ref="C609:D609"/>
    <mergeCell ref="C610:D610"/>
    <mergeCell ref="C626:D626"/>
    <mergeCell ref="C627:D627"/>
    <mergeCell ref="C628:D628"/>
    <mergeCell ref="C629:D629"/>
    <mergeCell ref="C630:D630"/>
    <mergeCell ref="C631:D631"/>
    <mergeCell ref="C632:D632"/>
    <mergeCell ref="C633:D633"/>
    <mergeCell ref="C634:D634"/>
    <mergeCell ref="C617:D617"/>
    <mergeCell ref="C618:D618"/>
    <mergeCell ref="C619:D619"/>
    <mergeCell ref="C620:D620"/>
    <mergeCell ref="C621:D621"/>
    <mergeCell ref="C622:D622"/>
    <mergeCell ref="C623:D623"/>
    <mergeCell ref="C624:D624"/>
    <mergeCell ref="B625:I625"/>
    <mergeCell ref="B642:I642"/>
    <mergeCell ref="C643:D643"/>
    <mergeCell ref="C644:D644"/>
    <mergeCell ref="C645:D645"/>
    <mergeCell ref="C646:D646"/>
    <mergeCell ref="C647:D647"/>
    <mergeCell ref="C648:D648"/>
    <mergeCell ref="C635:D635"/>
    <mergeCell ref="C636:D636"/>
    <mergeCell ref="B637:I637"/>
    <mergeCell ref="C638:D638"/>
    <mergeCell ref="C639:D639"/>
    <mergeCell ref="C640:D640"/>
    <mergeCell ref="C641:D641"/>
    <mergeCell ref="B658:I658"/>
    <mergeCell ref="B659:I659"/>
    <mergeCell ref="C660:D660"/>
    <mergeCell ref="C661:D661"/>
    <mergeCell ref="C662:D662"/>
    <mergeCell ref="C663:D663"/>
    <mergeCell ref="C664:D664"/>
    <mergeCell ref="C665:D665"/>
    <mergeCell ref="C666:D666"/>
    <mergeCell ref="C649:D649"/>
    <mergeCell ref="C650:D650"/>
    <mergeCell ref="C651:D651"/>
    <mergeCell ref="B652:I652"/>
    <mergeCell ref="C653:D653"/>
    <mergeCell ref="C654:D654"/>
    <mergeCell ref="C655:D655"/>
    <mergeCell ref="C656:D656"/>
    <mergeCell ref="C657:D657"/>
    <mergeCell ref="C676:D676"/>
    <mergeCell ref="C677:D677"/>
    <mergeCell ref="B678:I678"/>
    <mergeCell ref="C667:D667"/>
    <mergeCell ref="C668:D668"/>
    <mergeCell ref="C669:D669"/>
    <mergeCell ref="C670:D670"/>
    <mergeCell ref="C671:D671"/>
    <mergeCell ref="C672:D672"/>
    <mergeCell ref="C673:D673"/>
    <mergeCell ref="C674:D674"/>
    <mergeCell ref="C675:D675"/>
    <mergeCell ref="C685:D685"/>
    <mergeCell ref="C686:D686"/>
    <mergeCell ref="C687:D687"/>
    <mergeCell ref="C688:D688"/>
    <mergeCell ref="C689:D689"/>
    <mergeCell ref="C690:D690"/>
    <mergeCell ref="C691:D691"/>
    <mergeCell ref="C692:D692"/>
    <mergeCell ref="C693:D693"/>
    <mergeCell ref="B679:I679"/>
    <mergeCell ref="C680:D680"/>
    <mergeCell ref="C681:D681"/>
    <mergeCell ref="C682:D682"/>
    <mergeCell ref="C683:D683"/>
    <mergeCell ref="C684:D684"/>
    <mergeCell ref="B703:I703"/>
    <mergeCell ref="C704:D704"/>
    <mergeCell ref="B705:I705"/>
    <mergeCell ref="C706:D706"/>
    <mergeCell ref="C707:D707"/>
    <mergeCell ref="C708:D708"/>
    <mergeCell ref="C709:D709"/>
    <mergeCell ref="B694:I694"/>
    <mergeCell ref="B695:I695"/>
    <mergeCell ref="C696:D696"/>
    <mergeCell ref="C697:D697"/>
    <mergeCell ref="C698:D698"/>
    <mergeCell ref="C699:D699"/>
    <mergeCell ref="B700:I700"/>
    <mergeCell ref="B701:I701"/>
    <mergeCell ref="C702:D702"/>
    <mergeCell ref="C718:D718"/>
    <mergeCell ref="C719:D719"/>
    <mergeCell ref="C720:D720"/>
    <mergeCell ref="C721:D721"/>
    <mergeCell ref="C722:D722"/>
    <mergeCell ref="C723:D723"/>
    <mergeCell ref="B724:I724"/>
    <mergeCell ref="C725:I725"/>
    <mergeCell ref="C726:D726"/>
    <mergeCell ref="C710:D710"/>
    <mergeCell ref="C711:D711"/>
    <mergeCell ref="C712:D712"/>
    <mergeCell ref="C713:D713"/>
    <mergeCell ref="C714:D714"/>
    <mergeCell ref="C715:D715"/>
    <mergeCell ref="C716:D716"/>
    <mergeCell ref="C717:D717"/>
    <mergeCell ref="C734:I734"/>
    <mergeCell ref="C735:D735"/>
    <mergeCell ref="C736:D736"/>
    <mergeCell ref="C737:D737"/>
    <mergeCell ref="C738:I738"/>
    <mergeCell ref="C739:D739"/>
    <mergeCell ref="C740:D740"/>
    <mergeCell ref="C741:D741"/>
    <mergeCell ref="C742:D742"/>
    <mergeCell ref="C727:D727"/>
    <mergeCell ref="C728:I728"/>
    <mergeCell ref="C729:D729"/>
    <mergeCell ref="C730:D730"/>
    <mergeCell ref="C731:D731"/>
    <mergeCell ref="B732:I732"/>
    <mergeCell ref="C733:D733"/>
    <mergeCell ref="C747:D747"/>
    <mergeCell ref="C748:D748"/>
    <mergeCell ref="C749:D749"/>
    <mergeCell ref="C750:D750"/>
    <mergeCell ref="C751:D751"/>
    <mergeCell ref="C752:D752"/>
    <mergeCell ref="C753:D753"/>
    <mergeCell ref="C754:I754"/>
    <mergeCell ref="C755:D755"/>
    <mergeCell ref="C743:D743"/>
    <mergeCell ref="C744:D744"/>
    <mergeCell ref="C745:D745"/>
    <mergeCell ref="C746:D746"/>
    <mergeCell ref="C764:D764"/>
    <mergeCell ref="C765:D765"/>
    <mergeCell ref="C766:D766"/>
    <mergeCell ref="C767:D767"/>
    <mergeCell ref="C768:D768"/>
    <mergeCell ref="C769:D769"/>
    <mergeCell ref="B770:I770"/>
    <mergeCell ref="C756:D756"/>
    <mergeCell ref="C757:D757"/>
    <mergeCell ref="C758:D758"/>
    <mergeCell ref="C759:D759"/>
    <mergeCell ref="C760:D760"/>
    <mergeCell ref="C761:D761"/>
    <mergeCell ref="C762:D762"/>
    <mergeCell ref="C763:D763"/>
    <mergeCell ref="B812:D814"/>
    <mergeCell ref="B815:D815"/>
    <mergeCell ref="B816:I816"/>
    <mergeCell ref="B817:I817"/>
    <mergeCell ref="C818:D818"/>
    <mergeCell ref="C819:D819"/>
    <mergeCell ref="C820:D820"/>
    <mergeCell ref="C821:D821"/>
    <mergeCell ref="C822:D822"/>
    <mergeCell ref="C795:I799"/>
    <mergeCell ref="C801:I801"/>
    <mergeCell ref="C802:I806"/>
    <mergeCell ref="B809:D809"/>
    <mergeCell ref="E809:I809"/>
    <mergeCell ref="B810:D810"/>
    <mergeCell ref="E810:I810"/>
    <mergeCell ref="B771:I771"/>
    <mergeCell ref="C772:I772"/>
    <mergeCell ref="C773:I777"/>
    <mergeCell ref="C779:I779"/>
    <mergeCell ref="C780:I784"/>
    <mergeCell ref="C786:I786"/>
    <mergeCell ref="C787:I787"/>
    <mergeCell ref="C788:I792"/>
    <mergeCell ref="C794:I794"/>
    <mergeCell ref="C832:D832"/>
    <mergeCell ref="C833:D833"/>
    <mergeCell ref="C834:D834"/>
    <mergeCell ref="C835:D835"/>
    <mergeCell ref="C836:D836"/>
    <mergeCell ref="C837:D837"/>
    <mergeCell ref="C838:D838"/>
    <mergeCell ref="C839:D839"/>
    <mergeCell ref="C840:D840"/>
    <mergeCell ref="C823:D823"/>
    <mergeCell ref="B824:I824"/>
    <mergeCell ref="C825:D825"/>
    <mergeCell ref="C826:D826"/>
    <mergeCell ref="C827:D827"/>
    <mergeCell ref="C828:D828"/>
    <mergeCell ref="C829:D829"/>
    <mergeCell ref="C830:D830"/>
    <mergeCell ref="B831:I831"/>
    <mergeCell ref="C846:D846"/>
    <mergeCell ref="C847:D847"/>
    <mergeCell ref="C848:D848"/>
    <mergeCell ref="C849:D849"/>
    <mergeCell ref="C850:D850"/>
    <mergeCell ref="C851:D851"/>
    <mergeCell ref="C852:D852"/>
    <mergeCell ref="C853:D853"/>
    <mergeCell ref="C854:D854"/>
    <mergeCell ref="B841:I841"/>
    <mergeCell ref="C842:D842"/>
    <mergeCell ref="C843:D843"/>
    <mergeCell ref="C844:D844"/>
    <mergeCell ref="C845:D845"/>
    <mergeCell ref="C864:D864"/>
    <mergeCell ref="C865:D865"/>
    <mergeCell ref="C866:D866"/>
    <mergeCell ref="B867:I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B881:I881"/>
    <mergeCell ref="C882:D882"/>
    <mergeCell ref="C883:D883"/>
    <mergeCell ref="C884:D884"/>
    <mergeCell ref="C885:D885"/>
    <mergeCell ref="C886:D886"/>
    <mergeCell ref="C887:D887"/>
    <mergeCell ref="C873:D873"/>
    <mergeCell ref="B874:I874"/>
    <mergeCell ref="C875:D875"/>
    <mergeCell ref="C876:D876"/>
    <mergeCell ref="C877:D877"/>
    <mergeCell ref="C878:D878"/>
    <mergeCell ref="C879:D879"/>
    <mergeCell ref="C880:D880"/>
    <mergeCell ref="C897:D897"/>
    <mergeCell ref="C898:D898"/>
    <mergeCell ref="C899:D899"/>
    <mergeCell ref="C900:D900"/>
    <mergeCell ref="C901:D901"/>
    <mergeCell ref="C902:D902"/>
    <mergeCell ref="B903:I903"/>
    <mergeCell ref="C904:D904"/>
    <mergeCell ref="C905:D905"/>
    <mergeCell ref="C888:D888"/>
    <mergeCell ref="C889:D889"/>
    <mergeCell ref="C890:D890"/>
    <mergeCell ref="B891:I891"/>
    <mergeCell ref="C892:D892"/>
    <mergeCell ref="C893:D893"/>
    <mergeCell ref="C894:D894"/>
    <mergeCell ref="C895:D895"/>
    <mergeCell ref="C896:D896"/>
    <mergeCell ref="C911:D911"/>
    <mergeCell ref="C912:D912"/>
    <mergeCell ref="C913:D913"/>
    <mergeCell ref="C914:D914"/>
    <mergeCell ref="C915:D915"/>
    <mergeCell ref="C916:D916"/>
    <mergeCell ref="C917:D917"/>
    <mergeCell ref="B918:I918"/>
    <mergeCell ref="C919:D919"/>
    <mergeCell ref="C906:D906"/>
    <mergeCell ref="C907:D907"/>
    <mergeCell ref="B908:I908"/>
    <mergeCell ref="C909:D909"/>
    <mergeCell ref="C910:D910"/>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B924:I924"/>
    <mergeCell ref="B925:I925"/>
    <mergeCell ref="C926:D926"/>
    <mergeCell ref="C927:D927"/>
    <mergeCell ref="C928:D928"/>
    <mergeCell ref="B945:I945"/>
    <mergeCell ref="C946:D946"/>
    <mergeCell ref="C947:D947"/>
    <mergeCell ref="C948:D948"/>
    <mergeCell ref="C949:D949"/>
    <mergeCell ref="B950:I950"/>
    <mergeCell ref="C938:D938"/>
    <mergeCell ref="C939:D939"/>
    <mergeCell ref="C940:D940"/>
    <mergeCell ref="C941:D941"/>
    <mergeCell ref="C942:D942"/>
    <mergeCell ref="C943:D943"/>
    <mergeCell ref="B944:I944"/>
    <mergeCell ref="C960:D960"/>
    <mergeCell ref="C961:D961"/>
    <mergeCell ref="C962:D962"/>
    <mergeCell ref="C963:D963"/>
    <mergeCell ref="C964:D964"/>
    <mergeCell ref="C965:D965"/>
    <mergeCell ref="C966:D966"/>
    <mergeCell ref="C967:D967"/>
    <mergeCell ref="C968:D968"/>
    <mergeCell ref="B951:I951"/>
    <mergeCell ref="C952:D952"/>
    <mergeCell ref="B953:I953"/>
    <mergeCell ref="C954:D954"/>
    <mergeCell ref="B955:I955"/>
    <mergeCell ref="C956:D956"/>
    <mergeCell ref="C957:D957"/>
    <mergeCell ref="C958:D958"/>
    <mergeCell ref="C959:D959"/>
    <mergeCell ref="C975:I975"/>
    <mergeCell ref="C976:D976"/>
    <mergeCell ref="C977:D977"/>
    <mergeCell ref="C978:I978"/>
    <mergeCell ref="C979:D979"/>
    <mergeCell ref="C980:D980"/>
    <mergeCell ref="C981:D981"/>
    <mergeCell ref="B982:I982"/>
    <mergeCell ref="C983:D983"/>
    <mergeCell ref="C969:D969"/>
    <mergeCell ref="C970:D970"/>
    <mergeCell ref="C971:D971"/>
    <mergeCell ref="C972:D972"/>
    <mergeCell ref="C973:D973"/>
    <mergeCell ref="B974:I974"/>
    <mergeCell ref="C993:D993"/>
    <mergeCell ref="C994:I994"/>
    <mergeCell ref="C995:D995"/>
    <mergeCell ref="C996:D996"/>
    <mergeCell ref="C997:D997"/>
    <mergeCell ref="C998:D998"/>
    <mergeCell ref="C999:D999"/>
    <mergeCell ref="C1000:D1000"/>
    <mergeCell ref="C1001:D1001"/>
    <mergeCell ref="C984:D984"/>
    <mergeCell ref="C985:D985"/>
    <mergeCell ref="C986:D986"/>
    <mergeCell ref="C987:D987"/>
    <mergeCell ref="C988:D988"/>
    <mergeCell ref="C989:D989"/>
    <mergeCell ref="C990:I990"/>
    <mergeCell ref="C991:D991"/>
    <mergeCell ref="C992:D992"/>
    <mergeCell ref="C1011:D1011"/>
    <mergeCell ref="C1012:D1012"/>
    <mergeCell ref="C1013:D1013"/>
    <mergeCell ref="C1014:D1014"/>
    <mergeCell ref="C1015:D1015"/>
    <mergeCell ref="C1002:D1002"/>
    <mergeCell ref="C1003:D1003"/>
    <mergeCell ref="C1004:D1004"/>
    <mergeCell ref="C1005:D1005"/>
    <mergeCell ref="C1006:D1006"/>
    <mergeCell ref="C1007:D1007"/>
    <mergeCell ref="C1008:D1008"/>
    <mergeCell ref="C1009:D1009"/>
    <mergeCell ref="C1010:I1010"/>
    <mergeCell ref="C1024:D1024"/>
    <mergeCell ref="C1025:D1025"/>
    <mergeCell ref="B1026:I1026"/>
    <mergeCell ref="B1027:I1027"/>
    <mergeCell ref="C1028:I1028"/>
    <mergeCell ref="C1029:I1033"/>
    <mergeCell ref="C1035:I1035"/>
    <mergeCell ref="C1016:D1016"/>
    <mergeCell ref="C1017:D1017"/>
    <mergeCell ref="C1018:D1018"/>
    <mergeCell ref="C1019:D1019"/>
    <mergeCell ref="C1020:D1020"/>
    <mergeCell ref="C1021:D1021"/>
    <mergeCell ref="C1022:D1022"/>
    <mergeCell ref="C1023:D1023"/>
    <mergeCell ref="C1073:D1073"/>
    <mergeCell ref="C1074:D1074"/>
    <mergeCell ref="C1075:D1075"/>
    <mergeCell ref="C1076:D1076"/>
    <mergeCell ref="C1077:D1077"/>
    <mergeCell ref="B1078:I1078"/>
    <mergeCell ref="C1079:D1079"/>
    <mergeCell ref="C1080:D1080"/>
    <mergeCell ref="C1081:D1081"/>
    <mergeCell ref="B1065:D1065"/>
    <mergeCell ref="E1065:I1065"/>
    <mergeCell ref="B1066:D1068"/>
    <mergeCell ref="B1069:D1069"/>
    <mergeCell ref="B1070:I1070"/>
    <mergeCell ref="B1071:I1071"/>
    <mergeCell ref="C1072:D1072"/>
    <mergeCell ref="C1036:I1040"/>
    <mergeCell ref="C1042:I1042"/>
    <mergeCell ref="C1043:I1043"/>
    <mergeCell ref="C1044:I1048"/>
    <mergeCell ref="C1050:I1050"/>
    <mergeCell ref="C1051:I1055"/>
    <mergeCell ref="C1057:I1057"/>
    <mergeCell ref="C1058:I1062"/>
    <mergeCell ref="B1064:D1064"/>
    <mergeCell ref="E1064:I1064"/>
    <mergeCell ref="C1091:D1091"/>
    <mergeCell ref="C1092:D1092"/>
    <mergeCell ref="C1093:D1093"/>
    <mergeCell ref="C1094:D1094"/>
    <mergeCell ref="B1095:I1095"/>
    <mergeCell ref="C1082:D1082"/>
    <mergeCell ref="C1083:D1083"/>
    <mergeCell ref="C1084:D1084"/>
    <mergeCell ref="B1085:I1085"/>
    <mergeCell ref="C1086:D1086"/>
    <mergeCell ref="C1087:D1087"/>
    <mergeCell ref="C1088:D1088"/>
    <mergeCell ref="C1089:D1089"/>
    <mergeCell ref="C1090:D1090"/>
    <mergeCell ref="C1105:D1105"/>
    <mergeCell ref="C1106:D1106"/>
    <mergeCell ref="C1107:D1107"/>
    <mergeCell ref="C1108:D1108"/>
    <mergeCell ref="C1109:D1109"/>
    <mergeCell ref="C1110:D1110"/>
    <mergeCell ref="C1111:D1111"/>
    <mergeCell ref="C1112:D1112"/>
    <mergeCell ref="C1113:D1113"/>
    <mergeCell ref="C1096:D1096"/>
    <mergeCell ref="C1097:D1097"/>
    <mergeCell ref="C1098:D1098"/>
    <mergeCell ref="C1099:D1099"/>
    <mergeCell ref="C1100:D1100"/>
    <mergeCell ref="C1101:D1101"/>
    <mergeCell ref="C1102:D1102"/>
    <mergeCell ref="C1103:D1103"/>
    <mergeCell ref="C1104:D1104"/>
    <mergeCell ref="C1123:D1123"/>
    <mergeCell ref="C1124:D1124"/>
    <mergeCell ref="C1125:D1125"/>
    <mergeCell ref="C1126:D1126"/>
    <mergeCell ref="C1127:D1127"/>
    <mergeCell ref="B1128:I1128"/>
    <mergeCell ref="C1129:D1129"/>
    <mergeCell ref="C1130:D1130"/>
    <mergeCell ref="C1131:D1131"/>
    <mergeCell ref="C1114:D1114"/>
    <mergeCell ref="C1115:D1115"/>
    <mergeCell ref="C1116:D1116"/>
    <mergeCell ref="C1117:D1117"/>
    <mergeCell ref="C1118:D1118"/>
    <mergeCell ref="C1119:D1119"/>
    <mergeCell ref="C1120:D1120"/>
    <mergeCell ref="B1121:I1121"/>
    <mergeCell ref="C1122:D1122"/>
    <mergeCell ref="C1138:D1138"/>
    <mergeCell ref="C1139:D1139"/>
    <mergeCell ref="C1140:D1140"/>
    <mergeCell ref="C1141:D1141"/>
    <mergeCell ref="C1142:D1142"/>
    <mergeCell ref="C1143:D1143"/>
    <mergeCell ref="C1144:D1144"/>
    <mergeCell ref="B1145:I1145"/>
    <mergeCell ref="C1146:D1146"/>
    <mergeCell ref="C1132:D1132"/>
    <mergeCell ref="C1133:D1133"/>
    <mergeCell ref="C1134:D1134"/>
    <mergeCell ref="B1135:I1135"/>
    <mergeCell ref="C1136:D1136"/>
    <mergeCell ref="C1137:D1137"/>
    <mergeCell ref="C1156:D1156"/>
    <mergeCell ref="B1157:I1157"/>
    <mergeCell ref="C1158:D1158"/>
    <mergeCell ref="C1159:D1159"/>
    <mergeCell ref="C1160:D1160"/>
    <mergeCell ref="C1161:D1161"/>
    <mergeCell ref="C1147:D1147"/>
    <mergeCell ref="C1148:D1148"/>
    <mergeCell ref="C1149:D1149"/>
    <mergeCell ref="C1150:D1150"/>
    <mergeCell ref="C1151:D1151"/>
    <mergeCell ref="C1152:D1152"/>
    <mergeCell ref="C1153:D1153"/>
    <mergeCell ref="C1154:D1154"/>
    <mergeCell ref="C1155:D1155"/>
    <mergeCell ref="C1170:D1170"/>
    <mergeCell ref="C1171:D1171"/>
    <mergeCell ref="B1172:I1172"/>
    <mergeCell ref="C1173:D1173"/>
    <mergeCell ref="C1174:D1174"/>
    <mergeCell ref="C1175:D1175"/>
    <mergeCell ref="C1176:D1176"/>
    <mergeCell ref="C1177:D1177"/>
    <mergeCell ref="B1178:I1178"/>
    <mergeCell ref="B1162:I1162"/>
    <mergeCell ref="C1163:D1163"/>
    <mergeCell ref="C1164:D1164"/>
    <mergeCell ref="C1165:D1165"/>
    <mergeCell ref="C1166:D1166"/>
    <mergeCell ref="C1167:D1167"/>
    <mergeCell ref="C1168:D1168"/>
    <mergeCell ref="C1169:D1169"/>
    <mergeCell ref="C1188:D1188"/>
    <mergeCell ref="C1189:D1189"/>
    <mergeCell ref="C1190:D1190"/>
    <mergeCell ref="C1191:D1191"/>
    <mergeCell ref="C1192:D1192"/>
    <mergeCell ref="C1193:D1193"/>
    <mergeCell ref="C1194:D1194"/>
    <mergeCell ref="C1195:D1195"/>
    <mergeCell ref="C1196:D1196"/>
    <mergeCell ref="B1179:I1179"/>
    <mergeCell ref="C1180:D1180"/>
    <mergeCell ref="C1181:D1181"/>
    <mergeCell ref="C1182:D1182"/>
    <mergeCell ref="C1183:D1183"/>
    <mergeCell ref="C1184:D1184"/>
    <mergeCell ref="C1185:D1185"/>
    <mergeCell ref="C1186:D1186"/>
    <mergeCell ref="C1187:D1187"/>
    <mergeCell ref="B1199:I1199"/>
    <mergeCell ref="B1200:I1200"/>
    <mergeCell ref="C1201:D1201"/>
    <mergeCell ref="C1202:D1202"/>
    <mergeCell ref="C1203:D1203"/>
    <mergeCell ref="C1204:D1204"/>
    <mergeCell ref="B1205:I1205"/>
    <mergeCell ref="C1197:D1197"/>
    <mergeCell ref="B1198:I1198"/>
    <mergeCell ref="C1215:D1215"/>
    <mergeCell ref="C1216:D1216"/>
    <mergeCell ref="C1217:D1217"/>
    <mergeCell ref="C1218:D1218"/>
    <mergeCell ref="C1219:D1219"/>
    <mergeCell ref="C1220:D1220"/>
    <mergeCell ref="C1221:D1221"/>
    <mergeCell ref="C1222:D1222"/>
    <mergeCell ref="C1223:D1223"/>
    <mergeCell ref="B1206:I1206"/>
    <mergeCell ref="C1207:D1207"/>
    <mergeCell ref="B1208:I1208"/>
    <mergeCell ref="C1209:D1209"/>
    <mergeCell ref="B1210:I1210"/>
    <mergeCell ref="C1211:D1211"/>
    <mergeCell ref="C1212:D1212"/>
    <mergeCell ref="C1213:D1213"/>
    <mergeCell ref="C1214:D1214"/>
    <mergeCell ref="C1230:I1230"/>
    <mergeCell ref="C1231:D1231"/>
    <mergeCell ref="C1232:D1232"/>
    <mergeCell ref="C1233:I1233"/>
    <mergeCell ref="C1234:D1234"/>
    <mergeCell ref="C1235:D1235"/>
    <mergeCell ref="C1236:D1236"/>
    <mergeCell ref="B1237:I1237"/>
    <mergeCell ref="C1238:D1238"/>
    <mergeCell ref="C1224:D1224"/>
    <mergeCell ref="C1225:D1225"/>
    <mergeCell ref="C1226:D1226"/>
    <mergeCell ref="C1227:D1227"/>
    <mergeCell ref="C1228:D1228"/>
    <mergeCell ref="B1229:I1229"/>
    <mergeCell ref="C1248:D1248"/>
    <mergeCell ref="C1249:D1249"/>
    <mergeCell ref="C1250:D1250"/>
    <mergeCell ref="C1251:D1251"/>
    <mergeCell ref="C1252:D1252"/>
    <mergeCell ref="C1253:D1253"/>
    <mergeCell ref="C1254:D1254"/>
    <mergeCell ref="C1255:D1255"/>
    <mergeCell ref="C1256:D1256"/>
    <mergeCell ref="C1239:D1239"/>
    <mergeCell ref="C1240:D1240"/>
    <mergeCell ref="C1241:I1241"/>
    <mergeCell ref="C1242:D1242"/>
    <mergeCell ref="C1243:D1243"/>
    <mergeCell ref="C1244:D1244"/>
    <mergeCell ref="C1245:I1245"/>
    <mergeCell ref="C1246:D1246"/>
    <mergeCell ref="C1247:D1247"/>
    <mergeCell ref="C1266:D1266"/>
    <mergeCell ref="C1267:D1267"/>
    <mergeCell ref="C1268:D1268"/>
    <mergeCell ref="C1269:D1269"/>
    <mergeCell ref="C1257:D1257"/>
    <mergeCell ref="C1258:D1258"/>
    <mergeCell ref="C1259:D1259"/>
    <mergeCell ref="C1260:D1260"/>
    <mergeCell ref="C1261:I1261"/>
    <mergeCell ref="C1262:D1262"/>
    <mergeCell ref="C1263:D1263"/>
    <mergeCell ref="C1264:D1264"/>
    <mergeCell ref="C1265:D1265"/>
    <mergeCell ref="B1277:I1277"/>
    <mergeCell ref="B1278:I1278"/>
    <mergeCell ref="C1279:I1279"/>
    <mergeCell ref="C1280:I1284"/>
    <mergeCell ref="C1286:I1286"/>
    <mergeCell ref="C1287:I1291"/>
    <mergeCell ref="C1293:I1293"/>
    <mergeCell ref="C1294:I1294"/>
    <mergeCell ref="C1295:I1299"/>
    <mergeCell ref="C1270:D1270"/>
    <mergeCell ref="C1271:D1271"/>
    <mergeCell ref="C1272:D1272"/>
    <mergeCell ref="C1273:D1273"/>
    <mergeCell ref="C1274:D1274"/>
    <mergeCell ref="C1275:D1275"/>
    <mergeCell ref="C1276:D1276"/>
    <mergeCell ref="B1317:D1319"/>
    <mergeCell ref="B1320:D1320"/>
    <mergeCell ref="B1321:I1321"/>
    <mergeCell ref="B1322:I1322"/>
    <mergeCell ref="C1323:D1323"/>
    <mergeCell ref="C1324:D1324"/>
    <mergeCell ref="C1325:D1325"/>
    <mergeCell ref="C1326:D1326"/>
    <mergeCell ref="C1327:D1327"/>
    <mergeCell ref="C1301:I1301"/>
    <mergeCell ref="C1302:I1306"/>
    <mergeCell ref="C1308:I1308"/>
    <mergeCell ref="C1309:I1313"/>
    <mergeCell ref="B1315:D1315"/>
    <mergeCell ref="E1315:I1315"/>
    <mergeCell ref="B1316:D1316"/>
    <mergeCell ref="E1316:I1316"/>
    <mergeCell ref="C1337:D1337"/>
    <mergeCell ref="C1338:D1338"/>
    <mergeCell ref="C1339:D1339"/>
    <mergeCell ref="C1340:D1340"/>
    <mergeCell ref="C1341:D1341"/>
    <mergeCell ref="C1342:D1342"/>
    <mergeCell ref="C1343:D1343"/>
    <mergeCell ref="C1344:D1344"/>
    <mergeCell ref="C1345:D1345"/>
    <mergeCell ref="C1328:D1328"/>
    <mergeCell ref="B1329:I1329"/>
    <mergeCell ref="C1330:D1330"/>
    <mergeCell ref="C1331:D1331"/>
    <mergeCell ref="C1332:D1332"/>
    <mergeCell ref="C1333:D1333"/>
    <mergeCell ref="C1334:D1334"/>
    <mergeCell ref="C1335:D1335"/>
    <mergeCell ref="B1336:I1336"/>
    <mergeCell ref="C1351:D1351"/>
    <mergeCell ref="C1352:D1352"/>
    <mergeCell ref="C1353:D1353"/>
    <mergeCell ref="C1354:D1354"/>
    <mergeCell ref="C1355:D1355"/>
    <mergeCell ref="C1356:D1356"/>
    <mergeCell ref="C1357:D1357"/>
    <mergeCell ref="C1358:D1358"/>
    <mergeCell ref="C1359:D1359"/>
    <mergeCell ref="B1346:I1346"/>
    <mergeCell ref="C1347:D1347"/>
    <mergeCell ref="C1348:D1348"/>
    <mergeCell ref="C1349:D1349"/>
    <mergeCell ref="C1350:D1350"/>
    <mergeCell ref="C1369:D1369"/>
    <mergeCell ref="C1370:D1370"/>
    <mergeCell ref="C1371:D1371"/>
    <mergeCell ref="B1372:I1372"/>
    <mergeCell ref="C1373:D1373"/>
    <mergeCell ref="C1374:D1374"/>
    <mergeCell ref="C1375:D1375"/>
    <mergeCell ref="C1376:D1376"/>
    <mergeCell ref="C1377:D1377"/>
    <mergeCell ref="C1360:D1360"/>
    <mergeCell ref="C1361:D1361"/>
    <mergeCell ref="C1362:D1362"/>
    <mergeCell ref="C1363:D1363"/>
    <mergeCell ref="C1364:D1364"/>
    <mergeCell ref="C1365:D1365"/>
    <mergeCell ref="C1366:D1366"/>
    <mergeCell ref="C1367:D1367"/>
    <mergeCell ref="C1368:D1368"/>
    <mergeCell ref="B1386:I1386"/>
    <mergeCell ref="C1387:D1387"/>
    <mergeCell ref="C1388:D1388"/>
    <mergeCell ref="C1389:D1389"/>
    <mergeCell ref="C1390:D1390"/>
    <mergeCell ref="C1391:D1391"/>
    <mergeCell ref="C1392:D1392"/>
    <mergeCell ref="C1378:D1378"/>
    <mergeCell ref="B1379:I1379"/>
    <mergeCell ref="C1380:D1380"/>
    <mergeCell ref="C1381:D1381"/>
    <mergeCell ref="C1382:D1382"/>
    <mergeCell ref="C1383:D1383"/>
    <mergeCell ref="C1384:D1384"/>
    <mergeCell ref="C1385:D1385"/>
    <mergeCell ref="C1401:D1401"/>
    <mergeCell ref="C1402:D1402"/>
    <mergeCell ref="C1403:D1403"/>
    <mergeCell ref="C1404:D1404"/>
    <mergeCell ref="C1405:D1405"/>
    <mergeCell ref="C1406:D1406"/>
    <mergeCell ref="B1407:I1407"/>
    <mergeCell ref="C1408:D1408"/>
    <mergeCell ref="C1409:D1409"/>
    <mergeCell ref="C1393:D1393"/>
    <mergeCell ref="C1394:D1394"/>
    <mergeCell ref="C1395:D1395"/>
    <mergeCell ref="C1396:D1396"/>
    <mergeCell ref="C1397:D1397"/>
    <mergeCell ref="C1398:D1398"/>
    <mergeCell ref="C1399:D1399"/>
    <mergeCell ref="C1400:D1400"/>
    <mergeCell ref="C1415:D1415"/>
    <mergeCell ref="C1416:D1416"/>
    <mergeCell ref="C1417:D1417"/>
    <mergeCell ref="C1418:D1418"/>
    <mergeCell ref="C1419:D1419"/>
    <mergeCell ref="C1420:D1420"/>
    <mergeCell ref="C1421:D1421"/>
    <mergeCell ref="B1422:I1422"/>
    <mergeCell ref="C1423:D1423"/>
    <mergeCell ref="C1410:D1410"/>
    <mergeCell ref="C1411:D1411"/>
    <mergeCell ref="B1412:I1412"/>
    <mergeCell ref="C1413:D1413"/>
    <mergeCell ref="C1414:D1414"/>
    <mergeCell ref="C1433:D1433"/>
    <mergeCell ref="C1434:D1434"/>
    <mergeCell ref="C1435:D1435"/>
    <mergeCell ref="C1436:D1436"/>
    <mergeCell ref="C1437:D1437"/>
    <mergeCell ref="C1438:D1438"/>
    <mergeCell ref="C1439:D1439"/>
    <mergeCell ref="C1440:D1440"/>
    <mergeCell ref="C1441:D1441"/>
    <mergeCell ref="C1424:D1424"/>
    <mergeCell ref="C1425:D1425"/>
    <mergeCell ref="C1426:D1426"/>
    <mergeCell ref="C1427:D1427"/>
    <mergeCell ref="B1428:I1428"/>
    <mergeCell ref="B1429:I1429"/>
    <mergeCell ref="C1430:D1430"/>
    <mergeCell ref="C1431:D1431"/>
    <mergeCell ref="C1432:D1432"/>
    <mergeCell ref="B1448:I1448"/>
    <mergeCell ref="B1449:I1449"/>
    <mergeCell ref="C1442:D1442"/>
    <mergeCell ref="C1443:D1443"/>
    <mergeCell ref="C1444:D1444"/>
    <mergeCell ref="C1445:D1445"/>
    <mergeCell ref="C1446:D1446"/>
    <mergeCell ref="C1447:D1447"/>
    <mergeCell ref="B1459:I1459"/>
    <mergeCell ref="C1460:D1460"/>
    <mergeCell ref="C1461:D1461"/>
    <mergeCell ref="C1462:D1462"/>
    <mergeCell ref="C1463:D1463"/>
    <mergeCell ref="C1464:D1464"/>
    <mergeCell ref="C1465:D1465"/>
    <mergeCell ref="C1466:D1466"/>
    <mergeCell ref="C1467:D1467"/>
    <mergeCell ref="C1450:D1450"/>
    <mergeCell ref="C1451:D1451"/>
    <mergeCell ref="C1452:D1452"/>
    <mergeCell ref="C1453:D1453"/>
    <mergeCell ref="B1454:I1454"/>
    <mergeCell ref="B1455:I1455"/>
    <mergeCell ref="C1456:D1456"/>
    <mergeCell ref="B1457:I1457"/>
    <mergeCell ref="C1458:D1458"/>
    <mergeCell ref="C1477:D1477"/>
    <mergeCell ref="B1478:I1478"/>
    <mergeCell ref="C1479:I1479"/>
    <mergeCell ref="C1480:D1480"/>
    <mergeCell ref="C1481:D1481"/>
    <mergeCell ref="C1482:I1482"/>
    <mergeCell ref="C1468:D1468"/>
    <mergeCell ref="C1469:D1469"/>
    <mergeCell ref="C1470:D1470"/>
    <mergeCell ref="C1471:D1471"/>
    <mergeCell ref="C1472:D1472"/>
    <mergeCell ref="C1473:D1473"/>
    <mergeCell ref="C1474:D1474"/>
    <mergeCell ref="C1475:D1475"/>
    <mergeCell ref="C1476:D1476"/>
    <mergeCell ref="C1492:D1492"/>
    <mergeCell ref="C1493:D1493"/>
    <mergeCell ref="C1494:I1494"/>
    <mergeCell ref="C1495:D1495"/>
    <mergeCell ref="C1496:D1496"/>
    <mergeCell ref="C1497:D1497"/>
    <mergeCell ref="C1498:D1498"/>
    <mergeCell ref="C1499:D1499"/>
    <mergeCell ref="C1500:D1500"/>
    <mergeCell ref="C1483:D1483"/>
    <mergeCell ref="C1484:D1484"/>
    <mergeCell ref="C1485:D1485"/>
    <mergeCell ref="B1486:I1486"/>
    <mergeCell ref="C1487:D1487"/>
    <mergeCell ref="C1488:D1488"/>
    <mergeCell ref="C1489:D1489"/>
    <mergeCell ref="C1490:I1490"/>
    <mergeCell ref="C1491:D1491"/>
    <mergeCell ref="C1510:I1510"/>
    <mergeCell ref="C1511:D1511"/>
    <mergeCell ref="C1512:D1512"/>
    <mergeCell ref="C1513:D1513"/>
    <mergeCell ref="C1514:D1514"/>
    <mergeCell ref="C1515:D1515"/>
    <mergeCell ref="C1501:D1501"/>
    <mergeCell ref="C1502:D1502"/>
    <mergeCell ref="C1503:D1503"/>
    <mergeCell ref="C1504:D1504"/>
    <mergeCell ref="C1505:D1505"/>
    <mergeCell ref="C1506:D1506"/>
    <mergeCell ref="C1507:D1507"/>
    <mergeCell ref="C1508:D1508"/>
    <mergeCell ref="C1509:D1509"/>
    <mergeCell ref="C1523:D1523"/>
    <mergeCell ref="C1524:D1524"/>
    <mergeCell ref="C1525:D1525"/>
    <mergeCell ref="B1526:I1526"/>
    <mergeCell ref="B1527:I1527"/>
    <mergeCell ref="C1528:I1528"/>
    <mergeCell ref="C1529:I1533"/>
    <mergeCell ref="C1516:D1516"/>
    <mergeCell ref="C1517:D1517"/>
    <mergeCell ref="C1518:D1518"/>
    <mergeCell ref="C1519:D1519"/>
    <mergeCell ref="C1520:D1520"/>
    <mergeCell ref="C1521:D1521"/>
    <mergeCell ref="C1522:D1522"/>
    <mergeCell ref="B1571:I1571"/>
    <mergeCell ref="C1572:D1572"/>
    <mergeCell ref="C1573:D1573"/>
    <mergeCell ref="C1574:D1574"/>
    <mergeCell ref="C1575:D1575"/>
    <mergeCell ref="C1576:D1576"/>
    <mergeCell ref="C1577:D1577"/>
    <mergeCell ref="B1578:I1578"/>
    <mergeCell ref="C1579:D1579"/>
    <mergeCell ref="B1564:D1564"/>
    <mergeCell ref="E1564:I1564"/>
    <mergeCell ref="B1565:D1565"/>
    <mergeCell ref="E1565:I1565"/>
    <mergeCell ref="B1566:D1568"/>
    <mergeCell ref="B1569:D1569"/>
    <mergeCell ref="B1570:I1570"/>
    <mergeCell ref="C1535:I1535"/>
    <mergeCell ref="C1536:I1540"/>
    <mergeCell ref="C1542:I1542"/>
    <mergeCell ref="C1543:I1543"/>
    <mergeCell ref="C1544:I1548"/>
    <mergeCell ref="C1550:I1550"/>
    <mergeCell ref="C1551:I1555"/>
    <mergeCell ref="C1557:I1557"/>
    <mergeCell ref="C1558:I1562"/>
    <mergeCell ref="C1589:D1589"/>
    <mergeCell ref="C1590:D1590"/>
    <mergeCell ref="C1591:D1591"/>
    <mergeCell ref="C1592:D1592"/>
    <mergeCell ref="C1593:D1593"/>
    <mergeCell ref="C1594:D1594"/>
    <mergeCell ref="C1580:D1580"/>
    <mergeCell ref="C1581:D1581"/>
    <mergeCell ref="C1582:D1582"/>
    <mergeCell ref="C1583:D1583"/>
    <mergeCell ref="C1584:D1584"/>
    <mergeCell ref="B1585:I1585"/>
    <mergeCell ref="C1586:D1586"/>
    <mergeCell ref="C1587:D1587"/>
    <mergeCell ref="C1588:D1588"/>
    <mergeCell ref="C1603:D1603"/>
    <mergeCell ref="C1604:D1604"/>
    <mergeCell ref="C1605:D1605"/>
    <mergeCell ref="C1606:D1606"/>
    <mergeCell ref="C1607:D1607"/>
    <mergeCell ref="C1608:D1608"/>
    <mergeCell ref="C1609:D1609"/>
    <mergeCell ref="C1610:D1610"/>
    <mergeCell ref="C1611:D1611"/>
    <mergeCell ref="B1595:I1595"/>
    <mergeCell ref="C1596:D1596"/>
    <mergeCell ref="C1597:D1597"/>
    <mergeCell ref="C1598:D1598"/>
    <mergeCell ref="C1599:D1599"/>
    <mergeCell ref="C1600:D1600"/>
    <mergeCell ref="C1601:D1601"/>
    <mergeCell ref="C1602:D1602"/>
    <mergeCell ref="B1621:I1621"/>
    <mergeCell ref="C1622:D1622"/>
    <mergeCell ref="C1623:D1623"/>
    <mergeCell ref="C1624:D1624"/>
    <mergeCell ref="C1625:D1625"/>
    <mergeCell ref="C1626:D1626"/>
    <mergeCell ref="C1627:D1627"/>
    <mergeCell ref="B1628:I1628"/>
    <mergeCell ref="C1629:D1629"/>
    <mergeCell ref="C1612:D1612"/>
    <mergeCell ref="C1613:D1613"/>
    <mergeCell ref="C1614:D1614"/>
    <mergeCell ref="C1615:D1615"/>
    <mergeCell ref="C1616:D1616"/>
    <mergeCell ref="C1617:D1617"/>
    <mergeCell ref="C1618:D1618"/>
    <mergeCell ref="C1619:D1619"/>
    <mergeCell ref="C1620:D1620"/>
    <mergeCell ref="C1636:D1636"/>
    <mergeCell ref="C1637:D1637"/>
    <mergeCell ref="C1638:D1638"/>
    <mergeCell ref="C1639:D1639"/>
    <mergeCell ref="C1640:D1640"/>
    <mergeCell ref="C1641:D1641"/>
    <mergeCell ref="C1642:D1642"/>
    <mergeCell ref="C1643:D1643"/>
    <mergeCell ref="C1644:D1644"/>
    <mergeCell ref="C1630:D1630"/>
    <mergeCell ref="C1631:D1631"/>
    <mergeCell ref="C1632:D1632"/>
    <mergeCell ref="C1633:D1633"/>
    <mergeCell ref="C1634:D1634"/>
    <mergeCell ref="B1635:I1635"/>
    <mergeCell ref="C1654:D1654"/>
    <mergeCell ref="C1655:D1655"/>
    <mergeCell ref="C1656:D1656"/>
    <mergeCell ref="B1657:I1657"/>
    <mergeCell ref="C1658:D1658"/>
    <mergeCell ref="C1659:D1659"/>
    <mergeCell ref="C1660:D1660"/>
    <mergeCell ref="C1661:D1661"/>
    <mergeCell ref="B1645:I1645"/>
    <mergeCell ref="C1646:D1646"/>
    <mergeCell ref="C1647:D1647"/>
    <mergeCell ref="C1648:D1648"/>
    <mergeCell ref="C1649:D1649"/>
    <mergeCell ref="C1650:D1650"/>
    <mergeCell ref="C1651:D1651"/>
    <mergeCell ref="C1652:D1652"/>
    <mergeCell ref="C1653:D1653"/>
    <mergeCell ref="C1668:D1668"/>
    <mergeCell ref="C1669:D1669"/>
    <mergeCell ref="C1670:D1670"/>
    <mergeCell ref="C1671:D1671"/>
    <mergeCell ref="B1672:I1672"/>
    <mergeCell ref="C1673:D1673"/>
    <mergeCell ref="C1674:D1674"/>
    <mergeCell ref="C1675:D1675"/>
    <mergeCell ref="C1676:D1676"/>
    <mergeCell ref="B1662:I1662"/>
    <mergeCell ref="C1663:D1663"/>
    <mergeCell ref="C1664:D1664"/>
    <mergeCell ref="C1665:D1665"/>
    <mergeCell ref="C1666:D1666"/>
    <mergeCell ref="C1667:D1667"/>
    <mergeCell ref="C1686:D1686"/>
    <mergeCell ref="C1687:D1687"/>
    <mergeCell ref="C1688:D1688"/>
    <mergeCell ref="C1689:D1689"/>
    <mergeCell ref="C1690:D1690"/>
    <mergeCell ref="C1691:D1691"/>
    <mergeCell ref="C1692:D1692"/>
    <mergeCell ref="C1693:D1693"/>
    <mergeCell ref="C1694:D1694"/>
    <mergeCell ref="C1677:D1677"/>
    <mergeCell ref="B1678:I1678"/>
    <mergeCell ref="B1679:I1679"/>
    <mergeCell ref="C1680:D1680"/>
    <mergeCell ref="C1681:D1681"/>
    <mergeCell ref="C1682:D1682"/>
    <mergeCell ref="C1683:D1683"/>
    <mergeCell ref="C1684:D1684"/>
    <mergeCell ref="C1685:D1685"/>
    <mergeCell ref="B1699:I1699"/>
    <mergeCell ref="C1700:D1700"/>
    <mergeCell ref="C1701:D1701"/>
    <mergeCell ref="C1702:D1702"/>
    <mergeCell ref="C1695:D1695"/>
    <mergeCell ref="C1696:D1696"/>
    <mergeCell ref="C1697:D1697"/>
    <mergeCell ref="B1698:I1698"/>
    <mergeCell ref="C1712:D1712"/>
    <mergeCell ref="C1713:D1713"/>
    <mergeCell ref="C1714:D1714"/>
    <mergeCell ref="C1715:D1715"/>
    <mergeCell ref="C1716:D1716"/>
    <mergeCell ref="C1717:D1717"/>
    <mergeCell ref="C1718:D1718"/>
    <mergeCell ref="C1719:D1719"/>
    <mergeCell ref="C1720:D1720"/>
    <mergeCell ref="C1703:D1703"/>
    <mergeCell ref="B1704:I1704"/>
    <mergeCell ref="B1705:I1705"/>
    <mergeCell ref="C1706:D1706"/>
    <mergeCell ref="B1707:I1707"/>
    <mergeCell ref="C1708:D1708"/>
    <mergeCell ref="B1709:I1709"/>
    <mergeCell ref="C1710:D1710"/>
    <mergeCell ref="C1711:D1711"/>
    <mergeCell ref="B1728:I1728"/>
    <mergeCell ref="C1729:I1729"/>
    <mergeCell ref="C1730:D1730"/>
    <mergeCell ref="C1731:D1731"/>
    <mergeCell ref="C1732:I1732"/>
    <mergeCell ref="C1733:D1733"/>
    <mergeCell ref="C1734:D1734"/>
    <mergeCell ref="C1735:D1735"/>
    <mergeCell ref="C1721:D1721"/>
    <mergeCell ref="C1722:D1722"/>
    <mergeCell ref="C1723:D1723"/>
    <mergeCell ref="C1724:D1724"/>
    <mergeCell ref="C1725:D1725"/>
    <mergeCell ref="C1726:D1726"/>
    <mergeCell ref="C1727:D1727"/>
    <mergeCell ref="C1745:D1745"/>
    <mergeCell ref="C1746:D1746"/>
    <mergeCell ref="C1747:D1747"/>
    <mergeCell ref="C1748:D1748"/>
    <mergeCell ref="C1749:D1749"/>
    <mergeCell ref="C1750:D1750"/>
    <mergeCell ref="C1751:D1751"/>
    <mergeCell ref="C1752:D1752"/>
    <mergeCell ref="C1753:D1753"/>
    <mergeCell ref="B1736:I1736"/>
    <mergeCell ref="C1737:D1737"/>
    <mergeCell ref="C1738:D1738"/>
    <mergeCell ref="C1739:D1739"/>
    <mergeCell ref="C1740:I1740"/>
    <mergeCell ref="C1741:D1741"/>
    <mergeCell ref="C1742:D1742"/>
    <mergeCell ref="C1743:D1743"/>
    <mergeCell ref="C1744:I1744"/>
    <mergeCell ref="C1763:D1763"/>
    <mergeCell ref="C1764:D1764"/>
    <mergeCell ref="C1765:D1765"/>
    <mergeCell ref="C1766:D1766"/>
    <mergeCell ref="C1754:D1754"/>
    <mergeCell ref="C1755:D1755"/>
    <mergeCell ref="C1756:D1756"/>
    <mergeCell ref="C1757:D1757"/>
    <mergeCell ref="C1758:D1758"/>
    <mergeCell ref="C1759:D1759"/>
    <mergeCell ref="C1760:I1760"/>
    <mergeCell ref="C1761:D1761"/>
    <mergeCell ref="C1762:D1762"/>
    <mergeCell ref="B1776:I1776"/>
    <mergeCell ref="B1777:I1777"/>
    <mergeCell ref="C1778:I1778"/>
    <mergeCell ref="C1779:I1783"/>
    <mergeCell ref="C1785:I1785"/>
    <mergeCell ref="C1786:I1790"/>
    <mergeCell ref="C1792:I1792"/>
    <mergeCell ref="C1767:D1767"/>
    <mergeCell ref="C1768:D1768"/>
    <mergeCell ref="C1769:D1769"/>
    <mergeCell ref="C1770:D1770"/>
    <mergeCell ref="C1771:D1771"/>
    <mergeCell ref="C1772:D1772"/>
    <mergeCell ref="C1773:D1773"/>
    <mergeCell ref="C1774:D1774"/>
    <mergeCell ref="C1775:D1775"/>
    <mergeCell ref="B1817:D1819"/>
    <mergeCell ref="B1820:D1820"/>
    <mergeCell ref="B1821:I1821"/>
    <mergeCell ref="B1822:I1822"/>
    <mergeCell ref="C1823:D1823"/>
    <mergeCell ref="C1824:D1824"/>
    <mergeCell ref="C1825:D1825"/>
    <mergeCell ref="C1793:I1793"/>
    <mergeCell ref="C1794:I1798"/>
    <mergeCell ref="C1800:I1800"/>
    <mergeCell ref="C1801:I1805"/>
    <mergeCell ref="C1807:I1807"/>
    <mergeCell ref="C1808:I1812"/>
    <mergeCell ref="B1815:D1815"/>
    <mergeCell ref="E1815:I1815"/>
    <mergeCell ref="B1816:D1816"/>
    <mergeCell ref="E1816:I1816"/>
    <mergeCell ref="C1835:D1835"/>
    <mergeCell ref="B1836:I1836"/>
    <mergeCell ref="C1837:D1837"/>
    <mergeCell ref="C1838:D1838"/>
    <mergeCell ref="C1839:D1839"/>
    <mergeCell ref="C1840:D1840"/>
    <mergeCell ref="C1841:D1841"/>
    <mergeCell ref="C1842:D1842"/>
    <mergeCell ref="C1843:D1843"/>
    <mergeCell ref="C1826:D1826"/>
    <mergeCell ref="C1827:D1827"/>
    <mergeCell ref="C1828:D1828"/>
    <mergeCell ref="B1829:I1829"/>
    <mergeCell ref="C1830:D1830"/>
    <mergeCell ref="C1831:D1831"/>
    <mergeCell ref="C1832:D1832"/>
    <mergeCell ref="C1833:D1833"/>
    <mergeCell ref="C1834:D1834"/>
    <mergeCell ref="C1849:D1849"/>
    <mergeCell ref="C1850:D1850"/>
    <mergeCell ref="C1851:D1851"/>
    <mergeCell ref="C1852:D1852"/>
    <mergeCell ref="C1853:D1853"/>
    <mergeCell ref="E1847:F1847"/>
    <mergeCell ref="G1847:H1847"/>
    <mergeCell ref="C1854:D1854"/>
    <mergeCell ref="C1855:D1855"/>
    <mergeCell ref="C1856:D1856"/>
    <mergeCell ref="C1857:D1857"/>
    <mergeCell ref="C1844:D1844"/>
    <mergeCell ref="C1845:D1845"/>
    <mergeCell ref="B1846:I1846"/>
    <mergeCell ref="C1847:D1847"/>
    <mergeCell ref="C1848:D1848"/>
    <mergeCell ref="C1867:D1867"/>
    <mergeCell ref="C1868:D1868"/>
    <mergeCell ref="C1869:D1869"/>
    <mergeCell ref="C1870:D1870"/>
    <mergeCell ref="C1871:D1871"/>
    <mergeCell ref="B1872:I1872"/>
    <mergeCell ref="C1873:D1873"/>
    <mergeCell ref="C1874:D1874"/>
    <mergeCell ref="E1856:F1856"/>
    <mergeCell ref="G1856:H1856"/>
    <mergeCell ref="C1875:D1875"/>
    <mergeCell ref="C1858:D1858"/>
    <mergeCell ref="C1859:D1859"/>
    <mergeCell ref="C1860:D1860"/>
    <mergeCell ref="C1861:D1861"/>
    <mergeCell ref="C1862:D1862"/>
    <mergeCell ref="C1863:D1863"/>
    <mergeCell ref="C1864:D1864"/>
    <mergeCell ref="C1865:D1865"/>
    <mergeCell ref="C1866:D1866"/>
    <mergeCell ref="C1885:D1885"/>
    <mergeCell ref="B1886:I1886"/>
    <mergeCell ref="C1887:D1887"/>
    <mergeCell ref="C1888:D1888"/>
    <mergeCell ref="C1889:D1889"/>
    <mergeCell ref="C1890:D1890"/>
    <mergeCell ref="C1876:D1876"/>
    <mergeCell ref="C1877:D1877"/>
    <mergeCell ref="C1878:D1878"/>
    <mergeCell ref="B1879:I1879"/>
    <mergeCell ref="C1880:D1880"/>
    <mergeCell ref="C1881:D1881"/>
    <mergeCell ref="C1882:D1882"/>
    <mergeCell ref="C1883:D1883"/>
    <mergeCell ref="C1884:D1884"/>
    <mergeCell ref="C1900:D1900"/>
    <mergeCell ref="C1901:D1901"/>
    <mergeCell ref="C1902:D1902"/>
    <mergeCell ref="C1903:D1903"/>
    <mergeCell ref="C1904:D1904"/>
    <mergeCell ref="C1905:D1905"/>
    <mergeCell ref="C1906:D1906"/>
    <mergeCell ref="C1907:D1907"/>
    <mergeCell ref="B1908:I1908"/>
    <mergeCell ref="C1891:D1891"/>
    <mergeCell ref="C1892:D1892"/>
    <mergeCell ref="C1893:D1893"/>
    <mergeCell ref="C1894:D1894"/>
    <mergeCell ref="C1895:D1895"/>
    <mergeCell ref="B1896:I1896"/>
    <mergeCell ref="C1897:D1897"/>
    <mergeCell ref="C1898:D1898"/>
    <mergeCell ref="C1899:D1899"/>
    <mergeCell ref="C1914:D1914"/>
    <mergeCell ref="C1915:D1915"/>
    <mergeCell ref="C1916:D1916"/>
    <mergeCell ref="C1917:D1917"/>
    <mergeCell ref="C1918:D1918"/>
    <mergeCell ref="C1919:D1919"/>
    <mergeCell ref="C1920:D1920"/>
    <mergeCell ref="C1921:D1921"/>
    <mergeCell ref="C1922:D1922"/>
    <mergeCell ref="C1909:D1909"/>
    <mergeCell ref="C1910:D1910"/>
    <mergeCell ref="C1911:D1911"/>
    <mergeCell ref="C1912:D1912"/>
    <mergeCell ref="B1913:I1913"/>
    <mergeCell ref="C1932:D1932"/>
    <mergeCell ref="C1933:D1933"/>
    <mergeCell ref="C1934:D1934"/>
    <mergeCell ref="C1935:D1935"/>
    <mergeCell ref="C1936:D1936"/>
    <mergeCell ref="C1937:D1937"/>
    <mergeCell ref="C1938:D1938"/>
    <mergeCell ref="C1939:D1939"/>
    <mergeCell ref="C1940:D1940"/>
    <mergeCell ref="B1923:I1923"/>
    <mergeCell ref="C1924:D1924"/>
    <mergeCell ref="C1925:D1925"/>
    <mergeCell ref="C1926:D1926"/>
    <mergeCell ref="C1927:D1927"/>
    <mergeCell ref="C1928:D1928"/>
    <mergeCell ref="B1929:I1929"/>
    <mergeCell ref="B1930:I1930"/>
    <mergeCell ref="C1931:D1931"/>
    <mergeCell ref="B1960:I1960"/>
    <mergeCell ref="C1941:D1941"/>
    <mergeCell ref="C1942:D1942"/>
    <mergeCell ref="C1943:D1943"/>
    <mergeCell ref="C1944:D1944"/>
    <mergeCell ref="C1945:D1945"/>
    <mergeCell ref="C1946:D1946"/>
    <mergeCell ref="C1947:D1947"/>
    <mergeCell ref="C1948:D1948"/>
    <mergeCell ref="B1958:I1958"/>
    <mergeCell ref="C1959:D1959"/>
    <mergeCell ref="C1961:D1961"/>
    <mergeCell ref="C1962:D1962"/>
    <mergeCell ref="C1963:D1963"/>
    <mergeCell ref="C1964:D1964"/>
    <mergeCell ref="C1965:D1965"/>
    <mergeCell ref="C1966:D1966"/>
    <mergeCell ref="B1949:I1949"/>
    <mergeCell ref="B1950:I1950"/>
    <mergeCell ref="C1951:D1951"/>
    <mergeCell ref="C1952:D1952"/>
    <mergeCell ref="C1953:D1953"/>
    <mergeCell ref="C1954:D1954"/>
    <mergeCell ref="B1955:I1955"/>
    <mergeCell ref="B1956:I1956"/>
    <mergeCell ref="C1957:D1957"/>
    <mergeCell ref="C1976:D1976"/>
    <mergeCell ref="C1977:D1977"/>
    <mergeCell ref="C1978:D1978"/>
    <mergeCell ref="B1979:I1979"/>
    <mergeCell ref="C1980:I1980"/>
    <mergeCell ref="C1981:D1981"/>
    <mergeCell ref="C1967:D1967"/>
    <mergeCell ref="C1968:D1968"/>
    <mergeCell ref="C1969:D1969"/>
    <mergeCell ref="C1970:D1970"/>
    <mergeCell ref="C1971:D1971"/>
    <mergeCell ref="C1972:D1972"/>
    <mergeCell ref="C1973:D1973"/>
    <mergeCell ref="C1974:D1974"/>
    <mergeCell ref="C1975:D1975"/>
    <mergeCell ref="C1991:I1991"/>
    <mergeCell ref="C1992:D1992"/>
    <mergeCell ref="C1993:D1993"/>
    <mergeCell ref="C1994:D1994"/>
    <mergeCell ref="B1987:H1987"/>
    <mergeCell ref="C1995:I1995"/>
    <mergeCell ref="C1996:D1996"/>
    <mergeCell ref="C1997:D1997"/>
    <mergeCell ref="C1998:D1998"/>
    <mergeCell ref="C1999:D1999"/>
    <mergeCell ref="C1982:D1982"/>
    <mergeCell ref="C1983:I1983"/>
    <mergeCell ref="C1984:D1984"/>
    <mergeCell ref="C1985:D1985"/>
    <mergeCell ref="C1986:D1986"/>
    <mergeCell ref="C1988:D1988"/>
    <mergeCell ref="C1989:D1989"/>
    <mergeCell ref="C1990:D1990"/>
    <mergeCell ref="C2009:D2009"/>
    <mergeCell ref="C2010:D2010"/>
    <mergeCell ref="C2011:I2011"/>
    <mergeCell ref="C2012:D2012"/>
    <mergeCell ref="C2013:D2013"/>
    <mergeCell ref="C2014:D2014"/>
    <mergeCell ref="C2015:D2015"/>
    <mergeCell ref="C2016:D2016"/>
    <mergeCell ref="C2000:D2000"/>
    <mergeCell ref="C2001:D2001"/>
    <mergeCell ref="C2002:D2002"/>
    <mergeCell ref="C2003:D2003"/>
    <mergeCell ref="C2004:D2004"/>
    <mergeCell ref="C2005:D2005"/>
    <mergeCell ref="C2006:D2006"/>
    <mergeCell ref="C2007:D2007"/>
    <mergeCell ref="C2008:D2008"/>
    <mergeCell ref="C2022:D2022"/>
    <mergeCell ref="C2023:D2023"/>
    <mergeCell ref="C2024:D2024"/>
    <mergeCell ref="C2025:D2025"/>
    <mergeCell ref="C2026:D2026"/>
    <mergeCell ref="B2027:I2027"/>
    <mergeCell ref="B2028:I2028"/>
    <mergeCell ref="C2017:D2017"/>
    <mergeCell ref="C2018:D2018"/>
    <mergeCell ref="C2019:D2019"/>
    <mergeCell ref="C2020:D2020"/>
    <mergeCell ref="C2021:D2021"/>
    <mergeCell ref="B2070:D2070"/>
    <mergeCell ref="B2071:I2071"/>
    <mergeCell ref="B2072:I2072"/>
    <mergeCell ref="C2073:D2073"/>
    <mergeCell ref="C2074:D2074"/>
    <mergeCell ref="C2075:D2075"/>
    <mergeCell ref="C2076:D2076"/>
    <mergeCell ref="C2077:D2077"/>
    <mergeCell ref="C2078:D2078"/>
    <mergeCell ref="C2058:I2058"/>
    <mergeCell ref="C2059:I2063"/>
    <mergeCell ref="B2065:D2065"/>
    <mergeCell ref="E2065:I2065"/>
    <mergeCell ref="B2066:D2066"/>
    <mergeCell ref="E2066:I2066"/>
    <mergeCell ref="B2067:D2069"/>
    <mergeCell ref="C2029:I2029"/>
    <mergeCell ref="C2030:I2034"/>
    <mergeCell ref="C2036:I2036"/>
    <mergeCell ref="C2037:I2041"/>
    <mergeCell ref="C2043:I2043"/>
    <mergeCell ref="C2044:I2044"/>
    <mergeCell ref="C2045:I2049"/>
    <mergeCell ref="C2051:I2051"/>
    <mergeCell ref="C2052:I2056"/>
    <mergeCell ref="C2088:D2088"/>
    <mergeCell ref="C2089:D2089"/>
    <mergeCell ref="C2090:D2090"/>
    <mergeCell ref="C2091:D2091"/>
    <mergeCell ref="C2092:D2092"/>
    <mergeCell ref="C2093:D2093"/>
    <mergeCell ref="C2094:D2094"/>
    <mergeCell ref="C2095:D2095"/>
    <mergeCell ref="B2079:I2079"/>
    <mergeCell ref="C2080:D2080"/>
    <mergeCell ref="C2081:D2081"/>
    <mergeCell ref="C2082:D2082"/>
    <mergeCell ref="C2083:D2083"/>
    <mergeCell ref="C2084:D2084"/>
    <mergeCell ref="C2085:D2085"/>
    <mergeCell ref="B2086:I2086"/>
    <mergeCell ref="C2087:D2087"/>
    <mergeCell ref="C2102:D2102"/>
    <mergeCell ref="C2103:D2103"/>
    <mergeCell ref="C2104:D2104"/>
    <mergeCell ref="C2105:D2105"/>
    <mergeCell ref="C2106:D2106"/>
    <mergeCell ref="C2107:D2107"/>
    <mergeCell ref="C2108:D2108"/>
    <mergeCell ref="C2109:D2109"/>
    <mergeCell ref="C2110:D2110"/>
    <mergeCell ref="B2096:I2096"/>
    <mergeCell ref="C2097:D2097"/>
    <mergeCell ref="C2098:D2098"/>
    <mergeCell ref="C2099:D2099"/>
    <mergeCell ref="C2100:D2100"/>
    <mergeCell ref="C2101:D2101"/>
    <mergeCell ref="C2120:D2120"/>
    <mergeCell ref="C2121:D2121"/>
    <mergeCell ref="B2122:I2122"/>
    <mergeCell ref="C2123:D2123"/>
    <mergeCell ref="C2124:D2124"/>
    <mergeCell ref="C2125:D2125"/>
    <mergeCell ref="C2126:D2126"/>
    <mergeCell ref="C2127:D2127"/>
    <mergeCell ref="C2128:D2128"/>
    <mergeCell ref="C2111:D2111"/>
    <mergeCell ref="C2112:D2112"/>
    <mergeCell ref="C2113:D2113"/>
    <mergeCell ref="C2114:D2114"/>
    <mergeCell ref="C2115:D2115"/>
    <mergeCell ref="C2116:D2116"/>
    <mergeCell ref="C2117:D2117"/>
    <mergeCell ref="C2118:D2118"/>
    <mergeCell ref="C2119:D2119"/>
    <mergeCell ref="B2136:I2136"/>
    <mergeCell ref="C2137:D2137"/>
    <mergeCell ref="C2138:D2138"/>
    <mergeCell ref="C2139:D2139"/>
    <mergeCell ref="C2140:D2140"/>
    <mergeCell ref="C2141:D2141"/>
    <mergeCell ref="C2142:D2142"/>
    <mergeCell ref="C2143:D2143"/>
    <mergeCell ref="B2129:I2129"/>
    <mergeCell ref="C2130:D2130"/>
    <mergeCell ref="C2131:D2131"/>
    <mergeCell ref="C2132:D2132"/>
    <mergeCell ref="C2133:D2133"/>
    <mergeCell ref="C2134:D2134"/>
    <mergeCell ref="C2135:D2135"/>
    <mergeCell ref="C2153:D2153"/>
    <mergeCell ref="C2154:D2154"/>
    <mergeCell ref="C2155:D2155"/>
    <mergeCell ref="C2156:D2156"/>
    <mergeCell ref="C2157:D2157"/>
    <mergeCell ref="B2158:I2158"/>
    <mergeCell ref="C2159:D2159"/>
    <mergeCell ref="C2160:D2160"/>
    <mergeCell ref="C2161:D2161"/>
    <mergeCell ref="C2144:D2144"/>
    <mergeCell ref="C2145:D2145"/>
    <mergeCell ref="B2146:I2146"/>
    <mergeCell ref="C2147:D2147"/>
    <mergeCell ref="C2148:D2148"/>
    <mergeCell ref="C2149:D2149"/>
    <mergeCell ref="C2150:D2150"/>
    <mergeCell ref="C2151:D2151"/>
    <mergeCell ref="C2152:D2152"/>
    <mergeCell ref="C2167:D2167"/>
    <mergeCell ref="C2168:D2168"/>
    <mergeCell ref="C2169:D2169"/>
    <mergeCell ref="C2170:D2170"/>
    <mergeCell ref="C2171:D2171"/>
    <mergeCell ref="C2172:D2172"/>
    <mergeCell ref="B2173:I2173"/>
    <mergeCell ref="C2174:D2174"/>
    <mergeCell ref="C2175:D2175"/>
    <mergeCell ref="C2162:D2162"/>
    <mergeCell ref="B2163:I2163"/>
    <mergeCell ref="C2164:D2164"/>
    <mergeCell ref="C2165:D2165"/>
    <mergeCell ref="C2166:D2166"/>
    <mergeCell ref="C2185:D2185"/>
    <mergeCell ref="C2186:D2186"/>
    <mergeCell ref="C2187:D2187"/>
    <mergeCell ref="C2188:D2188"/>
    <mergeCell ref="C2189:D2189"/>
    <mergeCell ref="C2190:D2190"/>
    <mergeCell ref="C2191:D2191"/>
    <mergeCell ref="C2192:D2192"/>
    <mergeCell ref="C2193:D2193"/>
    <mergeCell ref="C2176:D2176"/>
    <mergeCell ref="C2177:D2177"/>
    <mergeCell ref="C2178:D2178"/>
    <mergeCell ref="B2179:I2179"/>
    <mergeCell ref="B2180:I2180"/>
    <mergeCell ref="C2181:D2181"/>
    <mergeCell ref="C2182:D2182"/>
    <mergeCell ref="C2183:D2183"/>
    <mergeCell ref="C2184:D2184"/>
    <mergeCell ref="B2200:I2200"/>
    <mergeCell ref="B2201:I2201"/>
    <mergeCell ref="C2202:D2202"/>
    <mergeCell ref="C2194:D2194"/>
    <mergeCell ref="C2195:D2195"/>
    <mergeCell ref="C2196:D2196"/>
    <mergeCell ref="C2197:D2197"/>
    <mergeCell ref="C2198:D2198"/>
    <mergeCell ref="B2199:I2199"/>
    <mergeCell ref="C2212:D2212"/>
    <mergeCell ref="C2213:D2213"/>
    <mergeCell ref="C2214:D2214"/>
    <mergeCell ref="C2215:D2215"/>
    <mergeCell ref="C2216:D2216"/>
    <mergeCell ref="C2217:D2217"/>
    <mergeCell ref="C2218:D2218"/>
    <mergeCell ref="C2219:D2219"/>
    <mergeCell ref="C2220:D2220"/>
    <mergeCell ref="C2203:D2203"/>
    <mergeCell ref="C2204:D2204"/>
    <mergeCell ref="C2205:D2205"/>
    <mergeCell ref="B2206:I2206"/>
    <mergeCell ref="B2207:I2207"/>
    <mergeCell ref="C2208:D2208"/>
    <mergeCell ref="B2209:I2209"/>
    <mergeCell ref="C2210:D2210"/>
    <mergeCell ref="B2211:I2211"/>
    <mergeCell ref="B2230:I2230"/>
    <mergeCell ref="C2231:I2231"/>
    <mergeCell ref="C2232:D2232"/>
    <mergeCell ref="C2233:D2233"/>
    <mergeCell ref="C2234:I2234"/>
    <mergeCell ref="C2235:D2235"/>
    <mergeCell ref="C2221:D2221"/>
    <mergeCell ref="C2222:D2222"/>
    <mergeCell ref="C2223:D2223"/>
    <mergeCell ref="C2224:D2224"/>
    <mergeCell ref="C2225:D2225"/>
    <mergeCell ref="C2226:D2226"/>
    <mergeCell ref="C2227:D2227"/>
    <mergeCell ref="C2228:D2228"/>
    <mergeCell ref="C2229:D2229"/>
    <mergeCell ref="C2245:D2245"/>
    <mergeCell ref="C2246:I2246"/>
    <mergeCell ref="C2247:D2247"/>
    <mergeCell ref="C2248:D2248"/>
    <mergeCell ref="C2249:D2249"/>
    <mergeCell ref="C2250:D2250"/>
    <mergeCell ref="C2251:D2251"/>
    <mergeCell ref="C2252:D2252"/>
    <mergeCell ref="C2253:D2253"/>
    <mergeCell ref="C2236:D2236"/>
    <mergeCell ref="C2237:D2237"/>
    <mergeCell ref="B2238:I2238"/>
    <mergeCell ref="C2239:D2239"/>
    <mergeCell ref="C2240:D2240"/>
    <mergeCell ref="C2241:D2241"/>
    <mergeCell ref="C2242:I2242"/>
    <mergeCell ref="C2243:D2243"/>
    <mergeCell ref="C2244:D2244"/>
    <mergeCell ref="C2263:D2263"/>
    <mergeCell ref="C2264:D2264"/>
    <mergeCell ref="C2265:D2265"/>
    <mergeCell ref="C2266:D2266"/>
    <mergeCell ref="C2267:D2267"/>
    <mergeCell ref="C2254:D2254"/>
    <mergeCell ref="C2255:D2255"/>
    <mergeCell ref="C2256:D2256"/>
    <mergeCell ref="C2257:D2257"/>
    <mergeCell ref="C2258:D2258"/>
    <mergeCell ref="C2259:D2259"/>
    <mergeCell ref="C2260:D2260"/>
    <mergeCell ref="C2261:D2261"/>
    <mergeCell ref="C2262:I2262"/>
    <mergeCell ref="C2276:D2276"/>
    <mergeCell ref="C2277:D2277"/>
    <mergeCell ref="B2278:I2278"/>
    <mergeCell ref="B2279:I2279"/>
    <mergeCell ref="C2280:I2280"/>
    <mergeCell ref="C2281:I2285"/>
    <mergeCell ref="C2287:I2287"/>
    <mergeCell ref="C2268:D2268"/>
    <mergeCell ref="C2269:D2269"/>
    <mergeCell ref="C2270:D2270"/>
    <mergeCell ref="C2271:D2271"/>
    <mergeCell ref="C2272:D2272"/>
    <mergeCell ref="C2273:D2273"/>
    <mergeCell ref="C2274:D2274"/>
    <mergeCell ref="C2275:D2275"/>
    <mergeCell ref="C2325:D2325"/>
    <mergeCell ref="C2326:D2326"/>
    <mergeCell ref="C2327:D2327"/>
    <mergeCell ref="C2328:D2328"/>
    <mergeCell ref="C2329:D2329"/>
    <mergeCell ref="B2330:I2330"/>
    <mergeCell ref="C2331:D2331"/>
    <mergeCell ref="C2332:D2332"/>
    <mergeCell ref="C2333:D2333"/>
    <mergeCell ref="B2317:D2317"/>
    <mergeCell ref="E2317:I2317"/>
    <mergeCell ref="B2318:D2320"/>
    <mergeCell ref="B2321:D2321"/>
    <mergeCell ref="B2322:I2322"/>
    <mergeCell ref="B2323:I2323"/>
    <mergeCell ref="C2324:D2324"/>
    <mergeCell ref="C2288:I2292"/>
    <mergeCell ref="C2294:I2294"/>
    <mergeCell ref="C2295:I2295"/>
    <mergeCell ref="C2296:I2300"/>
    <mergeCell ref="C2302:I2302"/>
    <mergeCell ref="C2303:I2307"/>
    <mergeCell ref="C2309:I2309"/>
    <mergeCell ref="C2310:I2314"/>
    <mergeCell ref="B2316:D2316"/>
    <mergeCell ref="E2316:I2316"/>
    <mergeCell ref="C2343:D2343"/>
    <mergeCell ref="C2344:D2344"/>
    <mergeCell ref="C2345:D2345"/>
    <mergeCell ref="C2346:D2346"/>
    <mergeCell ref="B2347:I2347"/>
    <mergeCell ref="C2334:D2334"/>
    <mergeCell ref="C2335:D2335"/>
    <mergeCell ref="C2336:D2336"/>
    <mergeCell ref="B2337:I2337"/>
    <mergeCell ref="C2338:D2338"/>
    <mergeCell ref="C2339:D2339"/>
    <mergeCell ref="C2340:D2340"/>
    <mergeCell ref="C2341:D2341"/>
    <mergeCell ref="C2342:D2342"/>
    <mergeCell ref="C2357:D2357"/>
    <mergeCell ref="C2358:D2358"/>
    <mergeCell ref="C2359:D2359"/>
    <mergeCell ref="C2360:D2360"/>
    <mergeCell ref="C2361:D2361"/>
    <mergeCell ref="C2362:D2362"/>
    <mergeCell ref="C2363:D2363"/>
    <mergeCell ref="C2364:D2364"/>
    <mergeCell ref="C2365:D2365"/>
    <mergeCell ref="C2348:D2348"/>
    <mergeCell ref="C2349:D2349"/>
    <mergeCell ref="C2350:D2350"/>
    <mergeCell ref="C2351:D2351"/>
    <mergeCell ref="C2352:D2352"/>
    <mergeCell ref="C2353:D2353"/>
    <mergeCell ref="C2354:D2354"/>
    <mergeCell ref="C2355:D2355"/>
    <mergeCell ref="C2356:D2356"/>
    <mergeCell ref="C2375:D2375"/>
    <mergeCell ref="C2376:D2376"/>
    <mergeCell ref="C2377:D2377"/>
    <mergeCell ref="C2378:D2378"/>
    <mergeCell ref="C2379:D2379"/>
    <mergeCell ref="B2380:I2380"/>
    <mergeCell ref="C2381:D2381"/>
    <mergeCell ref="C2382:D2382"/>
    <mergeCell ref="C2383:D2383"/>
    <mergeCell ref="C2366:D2366"/>
    <mergeCell ref="C2367:D2367"/>
    <mergeCell ref="C2368:D2368"/>
    <mergeCell ref="C2369:D2369"/>
    <mergeCell ref="C2370:D2370"/>
    <mergeCell ref="C2371:D2371"/>
    <mergeCell ref="C2372:D2372"/>
    <mergeCell ref="B2373:I2373"/>
    <mergeCell ref="C2374:D2374"/>
    <mergeCell ref="C2390:D2390"/>
    <mergeCell ref="C2391:D2391"/>
    <mergeCell ref="C2392:D2392"/>
    <mergeCell ref="C2393:D2393"/>
    <mergeCell ref="C2394:D2394"/>
    <mergeCell ref="C2395:D2395"/>
    <mergeCell ref="C2396:D2396"/>
    <mergeCell ref="B2397:I2397"/>
    <mergeCell ref="C2398:D2398"/>
    <mergeCell ref="C2384:D2384"/>
    <mergeCell ref="C2385:D2385"/>
    <mergeCell ref="C2386:D2386"/>
    <mergeCell ref="B2387:I2387"/>
    <mergeCell ref="C2388:D2388"/>
    <mergeCell ref="C2389:D2389"/>
    <mergeCell ref="C2408:D2408"/>
    <mergeCell ref="B2409:I2409"/>
    <mergeCell ref="C2410:D2410"/>
    <mergeCell ref="C2411:D2411"/>
    <mergeCell ref="C2412:D2412"/>
    <mergeCell ref="C2413:D2413"/>
    <mergeCell ref="C2399:D2399"/>
    <mergeCell ref="C2400:D2400"/>
    <mergeCell ref="C2401:D2401"/>
    <mergeCell ref="C2402:D2402"/>
    <mergeCell ref="C2403:D2403"/>
    <mergeCell ref="C2404:D2404"/>
    <mergeCell ref="C2405:D2405"/>
    <mergeCell ref="C2406:D2406"/>
    <mergeCell ref="C2407:D2407"/>
    <mergeCell ref="C2422:D2422"/>
    <mergeCell ref="C2423:D2423"/>
    <mergeCell ref="B2424:I2424"/>
    <mergeCell ref="C2425:D2425"/>
    <mergeCell ref="C2426:D2426"/>
    <mergeCell ref="C2427:D2427"/>
    <mergeCell ref="C2428:D2428"/>
    <mergeCell ref="C2429:D2429"/>
    <mergeCell ref="B2430:I2430"/>
    <mergeCell ref="B2414:I2414"/>
    <mergeCell ref="C2415:D2415"/>
    <mergeCell ref="C2416:D2416"/>
    <mergeCell ref="C2417:D2417"/>
    <mergeCell ref="C2418:D2418"/>
    <mergeCell ref="C2419:D2419"/>
    <mergeCell ref="C2420:D2420"/>
    <mergeCell ref="C2421:D2421"/>
    <mergeCell ref="C2440:D2440"/>
    <mergeCell ref="C2441:D2441"/>
    <mergeCell ref="C2442:D2442"/>
    <mergeCell ref="C2443:D2443"/>
    <mergeCell ref="C2444:D2444"/>
    <mergeCell ref="C2445:D2445"/>
    <mergeCell ref="C2446:D2446"/>
    <mergeCell ref="C2447:D2447"/>
    <mergeCell ref="C2448:D2448"/>
    <mergeCell ref="B2431:I2431"/>
    <mergeCell ref="C2432:D2432"/>
    <mergeCell ref="C2433:D2433"/>
    <mergeCell ref="C2434:D2434"/>
    <mergeCell ref="C2435:D2435"/>
    <mergeCell ref="C2436:D2436"/>
    <mergeCell ref="C2437:D2437"/>
    <mergeCell ref="C2438:D2438"/>
    <mergeCell ref="C2439:D2439"/>
    <mergeCell ref="B2451:I2451"/>
    <mergeCell ref="B2452:I2452"/>
    <mergeCell ref="C2453:D2453"/>
    <mergeCell ref="C2454:D2454"/>
    <mergeCell ref="C2455:D2455"/>
    <mergeCell ref="C2456:D2456"/>
    <mergeCell ref="B2457:I2457"/>
    <mergeCell ref="C2449:D2449"/>
    <mergeCell ref="B2450:I2450"/>
    <mergeCell ref="C2467:D2467"/>
    <mergeCell ref="C2468:D2468"/>
    <mergeCell ref="C2469:D2469"/>
    <mergeCell ref="C2470:D2470"/>
    <mergeCell ref="C2471:D2471"/>
    <mergeCell ref="C2472:D2472"/>
    <mergeCell ref="C2473:D2473"/>
    <mergeCell ref="C2474:D2474"/>
    <mergeCell ref="C2475:D2475"/>
    <mergeCell ref="B2458:I2458"/>
    <mergeCell ref="C2459:D2459"/>
    <mergeCell ref="B2460:I2460"/>
    <mergeCell ref="C2461:D2461"/>
    <mergeCell ref="B2462:I2462"/>
    <mergeCell ref="C2463:D2463"/>
    <mergeCell ref="C2464:D2464"/>
    <mergeCell ref="C2465:D2465"/>
    <mergeCell ref="C2466:D2466"/>
    <mergeCell ref="C2482:I2482"/>
    <mergeCell ref="C2483:D2483"/>
    <mergeCell ref="C2484:D2484"/>
    <mergeCell ref="C2485:I2485"/>
    <mergeCell ref="C2486:D2486"/>
    <mergeCell ref="C2487:D2487"/>
    <mergeCell ref="C2488:D2488"/>
    <mergeCell ref="B2489:I2489"/>
    <mergeCell ref="C2490:D2490"/>
    <mergeCell ref="C2476:D2476"/>
    <mergeCell ref="C2477:D2477"/>
    <mergeCell ref="C2478:D2478"/>
    <mergeCell ref="C2479:D2479"/>
    <mergeCell ref="C2480:D2480"/>
    <mergeCell ref="B2481:I2481"/>
    <mergeCell ref="C2500:D2500"/>
    <mergeCell ref="C2501:D2501"/>
    <mergeCell ref="C2502:D2502"/>
    <mergeCell ref="C2503:D2503"/>
    <mergeCell ref="C2504:D2504"/>
    <mergeCell ref="C2505:D2505"/>
    <mergeCell ref="C2506:D2506"/>
    <mergeCell ref="C2507:D2507"/>
    <mergeCell ref="C2508:D2508"/>
    <mergeCell ref="C2491:D2491"/>
    <mergeCell ref="C2492:D2492"/>
    <mergeCell ref="C2493:I2493"/>
    <mergeCell ref="C2494:D2494"/>
    <mergeCell ref="C2495:D2495"/>
    <mergeCell ref="C2496:D2496"/>
    <mergeCell ref="C2497:I2497"/>
    <mergeCell ref="C2498:D2498"/>
    <mergeCell ref="C2499:D2499"/>
    <mergeCell ref="C2518:D2518"/>
    <mergeCell ref="C2519:D2519"/>
    <mergeCell ref="C2520:D2520"/>
    <mergeCell ref="C2521:D2521"/>
    <mergeCell ref="C2509:D2509"/>
    <mergeCell ref="C2510:D2510"/>
    <mergeCell ref="C2511:D2511"/>
    <mergeCell ref="C2512:D2512"/>
    <mergeCell ref="C2513:I2513"/>
    <mergeCell ref="C2514:D2514"/>
    <mergeCell ref="C2515:D2515"/>
    <mergeCell ref="C2516:D2516"/>
    <mergeCell ref="C2517:D2517"/>
    <mergeCell ref="B2529:I2529"/>
    <mergeCell ref="B2530:I2530"/>
    <mergeCell ref="C2531:I2531"/>
    <mergeCell ref="C2532:I2536"/>
    <mergeCell ref="C2538:I2538"/>
    <mergeCell ref="C2539:I2543"/>
    <mergeCell ref="C2545:I2545"/>
    <mergeCell ref="C2546:I2546"/>
    <mergeCell ref="C2547:I2551"/>
    <mergeCell ref="C2522:D2522"/>
    <mergeCell ref="C2523:D2523"/>
    <mergeCell ref="C2524:D2524"/>
    <mergeCell ref="C2525:D2525"/>
    <mergeCell ref="C2526:D2526"/>
    <mergeCell ref="C2527:D2527"/>
    <mergeCell ref="C2528:D2528"/>
    <mergeCell ref="B2570:D2572"/>
    <mergeCell ref="B2573:D2573"/>
    <mergeCell ref="B2574:I2574"/>
    <mergeCell ref="B2575:I2575"/>
    <mergeCell ref="C2576:D2576"/>
    <mergeCell ref="C2577:D2577"/>
    <mergeCell ref="C2578:D2578"/>
    <mergeCell ref="C2579:D2579"/>
    <mergeCell ref="C2580:D2580"/>
    <mergeCell ref="C2553:I2553"/>
    <mergeCell ref="C2554:I2558"/>
    <mergeCell ref="C2560:I2560"/>
    <mergeCell ref="C2561:I2565"/>
    <mergeCell ref="B2568:D2568"/>
    <mergeCell ref="E2568:I2568"/>
    <mergeCell ref="B2569:D2569"/>
    <mergeCell ref="E2569:I2569"/>
    <mergeCell ref="C2590:D2590"/>
    <mergeCell ref="C2591:D2591"/>
    <mergeCell ref="C2592:D2592"/>
    <mergeCell ref="C2593:D2593"/>
    <mergeCell ref="C2594:D2594"/>
    <mergeCell ref="C2595:D2595"/>
    <mergeCell ref="C2596:D2596"/>
    <mergeCell ref="C2597:D2597"/>
    <mergeCell ref="C2598:D2598"/>
    <mergeCell ref="C2581:D2581"/>
    <mergeCell ref="B2582:I2582"/>
    <mergeCell ref="C2583:D2583"/>
    <mergeCell ref="C2584:D2584"/>
    <mergeCell ref="C2585:D2585"/>
    <mergeCell ref="C2586:D2586"/>
    <mergeCell ref="C2587:D2587"/>
    <mergeCell ref="C2588:D2588"/>
    <mergeCell ref="B2589:I2589"/>
    <mergeCell ref="C2604:D2604"/>
    <mergeCell ref="C2605:D2605"/>
    <mergeCell ref="C2606:D2606"/>
    <mergeCell ref="C2607:D2607"/>
    <mergeCell ref="C2608:D2608"/>
    <mergeCell ref="C2609:D2609"/>
    <mergeCell ref="C2610:D2610"/>
    <mergeCell ref="C2611:D2611"/>
    <mergeCell ref="C2612:D2612"/>
    <mergeCell ref="B2599:I2599"/>
    <mergeCell ref="C2600:D2600"/>
    <mergeCell ref="C2601:D2601"/>
    <mergeCell ref="C2602:D2602"/>
    <mergeCell ref="C2603:D2603"/>
    <mergeCell ref="C2622:D2622"/>
    <mergeCell ref="C2623:D2623"/>
    <mergeCell ref="C2624:D2624"/>
    <mergeCell ref="B2625:I2625"/>
    <mergeCell ref="C2626:D2626"/>
    <mergeCell ref="C2627:D2627"/>
    <mergeCell ref="C2628:D2628"/>
    <mergeCell ref="C2629:D2629"/>
    <mergeCell ref="C2630:D2630"/>
    <mergeCell ref="C2613:D2613"/>
    <mergeCell ref="C2614:D2614"/>
    <mergeCell ref="C2615:D2615"/>
    <mergeCell ref="C2616:D2616"/>
    <mergeCell ref="C2617:D2617"/>
    <mergeCell ref="C2618:D2618"/>
    <mergeCell ref="C2619:D2619"/>
    <mergeCell ref="C2620:D2620"/>
    <mergeCell ref="C2621:D2621"/>
    <mergeCell ref="B2639:I2639"/>
    <mergeCell ref="C2640:D2640"/>
    <mergeCell ref="C2641:D2641"/>
    <mergeCell ref="C2642:D2642"/>
    <mergeCell ref="C2643:D2643"/>
    <mergeCell ref="C2644:D2644"/>
    <mergeCell ref="C2645:D2645"/>
    <mergeCell ref="C2631:D2631"/>
    <mergeCell ref="B2632:I2632"/>
    <mergeCell ref="C2633:D2633"/>
    <mergeCell ref="C2634:D2634"/>
    <mergeCell ref="C2635:D2635"/>
    <mergeCell ref="C2636:D2636"/>
    <mergeCell ref="C2637:D2637"/>
    <mergeCell ref="C2638:D2638"/>
    <mergeCell ref="C2655:D2655"/>
    <mergeCell ref="C2656:D2656"/>
    <mergeCell ref="C2657:D2657"/>
    <mergeCell ref="C2658:D2658"/>
    <mergeCell ref="C2659:D2659"/>
    <mergeCell ref="C2660:D2660"/>
    <mergeCell ref="B2661:I2661"/>
    <mergeCell ref="C2662:D2662"/>
    <mergeCell ref="C2663:D2663"/>
    <mergeCell ref="C2646:D2646"/>
    <mergeCell ref="C2647:D2647"/>
    <mergeCell ref="C2648:D2648"/>
    <mergeCell ref="B2649:I2649"/>
    <mergeCell ref="C2650:D2650"/>
    <mergeCell ref="C2651:D2651"/>
    <mergeCell ref="C2652:D2652"/>
    <mergeCell ref="C2653:D2653"/>
    <mergeCell ref="C2654:D2654"/>
    <mergeCell ref="C2669:D2669"/>
    <mergeCell ref="C2670:D2670"/>
    <mergeCell ref="C2671:D2671"/>
    <mergeCell ref="C2672:D2672"/>
    <mergeCell ref="C2673:D2673"/>
    <mergeCell ref="C2674:D2674"/>
    <mergeCell ref="C2675:D2675"/>
    <mergeCell ref="B2676:I2676"/>
    <mergeCell ref="C2677:D2677"/>
    <mergeCell ref="C2664:D2664"/>
    <mergeCell ref="C2665:D2665"/>
    <mergeCell ref="B2666:I2666"/>
    <mergeCell ref="C2667:D2667"/>
    <mergeCell ref="C2668:D2668"/>
    <mergeCell ref="C2687:D2687"/>
    <mergeCell ref="C2688:D2688"/>
    <mergeCell ref="C2689:D2689"/>
    <mergeCell ref="C2690:D2690"/>
    <mergeCell ref="C2691:D2691"/>
    <mergeCell ref="C2692:D2692"/>
    <mergeCell ref="C2693:D2693"/>
    <mergeCell ref="C2694:D2694"/>
    <mergeCell ref="C2695:D2695"/>
    <mergeCell ref="C2678:D2678"/>
    <mergeCell ref="C2679:D2679"/>
    <mergeCell ref="C2680:D2680"/>
    <mergeCell ref="C2681:D2681"/>
    <mergeCell ref="B2682:I2682"/>
    <mergeCell ref="B2683:I2683"/>
    <mergeCell ref="C2684:D2684"/>
    <mergeCell ref="C2685:D2685"/>
    <mergeCell ref="C2686:D2686"/>
    <mergeCell ref="B2703:I2703"/>
    <mergeCell ref="B2704:I2704"/>
    <mergeCell ref="C2696:D2696"/>
    <mergeCell ref="C2697:D2697"/>
    <mergeCell ref="C2698:D2698"/>
    <mergeCell ref="C2699:D2699"/>
    <mergeCell ref="C2700:D2700"/>
    <mergeCell ref="C2701:D2701"/>
    <mergeCell ref="B2702:I2702"/>
    <mergeCell ref="B2714:I2714"/>
    <mergeCell ref="C2715:D2715"/>
    <mergeCell ref="C2716:D2716"/>
    <mergeCell ref="C2717:D2717"/>
    <mergeCell ref="C2718:D2718"/>
    <mergeCell ref="C2719:D2719"/>
    <mergeCell ref="C2720:D2720"/>
    <mergeCell ref="C2721:D2721"/>
    <mergeCell ref="C2722:D2722"/>
    <mergeCell ref="C2705:D2705"/>
    <mergeCell ref="C2706:D2706"/>
    <mergeCell ref="C2707:D2707"/>
    <mergeCell ref="C2708:D2708"/>
    <mergeCell ref="B2709:I2709"/>
    <mergeCell ref="B2710:I2710"/>
    <mergeCell ref="C2711:D2711"/>
    <mergeCell ref="B2712:I2712"/>
    <mergeCell ref="C2713:D2713"/>
    <mergeCell ref="C2732:D2732"/>
    <mergeCell ref="B2733:I2733"/>
    <mergeCell ref="C2734:I2734"/>
    <mergeCell ref="C2735:D2735"/>
    <mergeCell ref="C2736:D2736"/>
    <mergeCell ref="C2737:I2737"/>
    <mergeCell ref="C2723:D2723"/>
    <mergeCell ref="C2724:D2724"/>
    <mergeCell ref="C2725:D2725"/>
    <mergeCell ref="C2726:D2726"/>
    <mergeCell ref="C2727:D2727"/>
    <mergeCell ref="C2728:D2728"/>
    <mergeCell ref="C2729:D2729"/>
    <mergeCell ref="C2730:D2730"/>
    <mergeCell ref="C2731:D2731"/>
    <mergeCell ref="C2747:D2747"/>
    <mergeCell ref="C2748:D2748"/>
    <mergeCell ref="C2749:I2749"/>
    <mergeCell ref="C2750:D2750"/>
    <mergeCell ref="C2751:D2751"/>
    <mergeCell ref="C2752:D2752"/>
    <mergeCell ref="C2753:D2753"/>
    <mergeCell ref="C2754:D2754"/>
    <mergeCell ref="C2755:D2755"/>
    <mergeCell ref="C2738:D2738"/>
    <mergeCell ref="C2739:D2739"/>
    <mergeCell ref="C2740:D2740"/>
    <mergeCell ref="B2741:I2741"/>
    <mergeCell ref="C2742:D2742"/>
    <mergeCell ref="C2743:D2743"/>
    <mergeCell ref="C2744:D2744"/>
    <mergeCell ref="C2745:I2745"/>
    <mergeCell ref="C2746:D2746"/>
    <mergeCell ref="C2765:I2765"/>
    <mergeCell ref="C2766:D2766"/>
    <mergeCell ref="C2767:D2767"/>
    <mergeCell ref="C2768:D2768"/>
    <mergeCell ref="C2769:D2769"/>
    <mergeCell ref="C2770:D2770"/>
    <mergeCell ref="C2756:D2756"/>
    <mergeCell ref="C2757:D2757"/>
    <mergeCell ref="C2758:D2758"/>
    <mergeCell ref="C2759:D2759"/>
    <mergeCell ref="C2760:D2760"/>
    <mergeCell ref="C2761:D2761"/>
    <mergeCell ref="C2762:D2762"/>
    <mergeCell ref="C2763:D2763"/>
    <mergeCell ref="C2764:D2764"/>
    <mergeCell ref="C2778:D2778"/>
    <mergeCell ref="C2779:D2779"/>
    <mergeCell ref="C2780:D2780"/>
    <mergeCell ref="B2781:I2781"/>
    <mergeCell ref="B2782:I2782"/>
    <mergeCell ref="C2783:I2783"/>
    <mergeCell ref="C2784:I2788"/>
    <mergeCell ref="C2771:D2771"/>
    <mergeCell ref="C2772:D2772"/>
    <mergeCell ref="C2773:D2773"/>
    <mergeCell ref="C2774:D2774"/>
    <mergeCell ref="C2775:D2775"/>
    <mergeCell ref="C2776:D2776"/>
    <mergeCell ref="C2777:D2777"/>
    <mergeCell ref="C2834:D2834"/>
    <mergeCell ref="C2835:D2835"/>
    <mergeCell ref="C2836:D2836"/>
    <mergeCell ref="C2837:D2837"/>
    <mergeCell ref="C2839:D2839"/>
    <mergeCell ref="C2841:D2841"/>
    <mergeCell ref="C2827:D2827"/>
    <mergeCell ref="C2828:D2828"/>
    <mergeCell ref="C2829:D2829"/>
    <mergeCell ref="C2830:D2830"/>
    <mergeCell ref="C2832:D2832"/>
    <mergeCell ref="B2819:D2819"/>
    <mergeCell ref="E2819:I2819"/>
    <mergeCell ref="B2820:D2820"/>
    <mergeCell ref="E2820:I2820"/>
    <mergeCell ref="C2790:I2790"/>
    <mergeCell ref="C2791:I2795"/>
    <mergeCell ref="C2797:I2797"/>
    <mergeCell ref="C2798:I2798"/>
    <mergeCell ref="C2799:I2803"/>
    <mergeCell ref="C2805:I2805"/>
    <mergeCell ref="C2806:I2810"/>
    <mergeCell ref="C2812:I2812"/>
    <mergeCell ref="C2813:I2817"/>
    <mergeCell ref="C2856:D2856"/>
    <mergeCell ref="C2857:D2857"/>
    <mergeCell ref="C2858:D2858"/>
    <mergeCell ref="C2859:D2859"/>
    <mergeCell ref="C2860:D2860"/>
    <mergeCell ref="C2861:D2861"/>
    <mergeCell ref="C2862:D2862"/>
    <mergeCell ref="C2863:D2863"/>
    <mergeCell ref="C2864:D2864"/>
    <mergeCell ref="C2851:D2851"/>
    <mergeCell ref="C2852:D2852"/>
    <mergeCell ref="C2853:D2853"/>
    <mergeCell ref="C2854:D2854"/>
    <mergeCell ref="C2855:D2855"/>
    <mergeCell ref="C2842:D2842"/>
    <mergeCell ref="C2843:D2843"/>
    <mergeCell ref="C2844:D2844"/>
    <mergeCell ref="C2845:D2845"/>
    <mergeCell ref="C2846:D2846"/>
    <mergeCell ref="C2847:D2847"/>
    <mergeCell ref="B2821:D2823"/>
    <mergeCell ref="B2824:D2824"/>
    <mergeCell ref="B2825:I2825"/>
    <mergeCell ref="B2826:I2826"/>
    <mergeCell ref="C2831:D2831"/>
    <mergeCell ref="B2833:I2833"/>
    <mergeCell ref="C2838:D2838"/>
    <mergeCell ref="B2840:I2840"/>
    <mergeCell ref="C2848:D2848"/>
    <mergeCell ref="B2890:I2890"/>
    <mergeCell ref="C2884:D2884"/>
    <mergeCell ref="C2885:D2885"/>
    <mergeCell ref="C2886:D2886"/>
    <mergeCell ref="C2887:D2887"/>
    <mergeCell ref="C2888:D2888"/>
    <mergeCell ref="C2889:D2889"/>
    <mergeCell ref="C2875:D2875"/>
    <mergeCell ref="C2877:D2877"/>
    <mergeCell ref="C2878:D2878"/>
    <mergeCell ref="C2879:D2879"/>
    <mergeCell ref="C2880:D2880"/>
    <mergeCell ref="C2882:D2882"/>
    <mergeCell ref="C2865:D2865"/>
    <mergeCell ref="C2866:D2866"/>
    <mergeCell ref="C2867:D2867"/>
    <mergeCell ref="C2868:D2868"/>
    <mergeCell ref="C2869:D2869"/>
    <mergeCell ref="C2870:D2870"/>
    <mergeCell ref="C2871:D2871"/>
    <mergeCell ref="C2872:D2872"/>
    <mergeCell ref="C2873:D2873"/>
    <mergeCell ref="C2913:D2913"/>
    <mergeCell ref="C2914:D2914"/>
    <mergeCell ref="C2910:D2910"/>
    <mergeCell ref="B2912:I2912"/>
    <mergeCell ref="C2915:D2915"/>
    <mergeCell ref="C2899:D2899"/>
    <mergeCell ref="C2901:D2901"/>
    <mergeCell ref="C2902:D2902"/>
    <mergeCell ref="C2903:D2903"/>
    <mergeCell ref="C2904:D2904"/>
    <mergeCell ref="C2905:D2905"/>
    <mergeCell ref="C2906:D2906"/>
    <mergeCell ref="C2898:D2898"/>
    <mergeCell ref="B2900:I2900"/>
    <mergeCell ref="C2891:D2891"/>
    <mergeCell ref="C2892:D2892"/>
    <mergeCell ref="C2893:D2893"/>
    <mergeCell ref="C2894:D2894"/>
    <mergeCell ref="C2895:D2895"/>
    <mergeCell ref="C2896:D2896"/>
    <mergeCell ref="C2897:D2897"/>
    <mergeCell ref="C2935:D2935"/>
    <mergeCell ref="C2936:D2936"/>
    <mergeCell ref="C2937:D2937"/>
    <mergeCell ref="C2938:D2938"/>
    <mergeCell ref="C2932:D2932"/>
    <mergeCell ref="B2933:I2933"/>
    <mergeCell ref="B2934:I2934"/>
    <mergeCell ref="C2921:D2921"/>
    <mergeCell ref="C2922:D2922"/>
    <mergeCell ref="C2923:D2923"/>
    <mergeCell ref="C2924:D2924"/>
    <mergeCell ref="C2926:D2926"/>
    <mergeCell ref="C2928:D2928"/>
    <mergeCell ref="C2929:D2929"/>
    <mergeCell ref="C2918:D2918"/>
    <mergeCell ref="C2919:D2919"/>
    <mergeCell ref="C2920:D2920"/>
    <mergeCell ref="C2948:D2948"/>
    <mergeCell ref="C2949:D2949"/>
    <mergeCell ref="C2950:D2950"/>
    <mergeCell ref="B2953:I2953"/>
    <mergeCell ref="C2951:D2951"/>
    <mergeCell ref="C2952:D2952"/>
    <mergeCell ref="C2939:D2939"/>
    <mergeCell ref="C2940:D2940"/>
    <mergeCell ref="C2941:D2941"/>
    <mergeCell ref="C2942:D2942"/>
    <mergeCell ref="C2943:D2943"/>
    <mergeCell ref="C2944:D2944"/>
    <mergeCell ref="C2945:D2945"/>
    <mergeCell ref="C2946:D2946"/>
    <mergeCell ref="C2947:D2947"/>
    <mergeCell ref="C2957:D2957"/>
    <mergeCell ref="B2961:I2961"/>
    <mergeCell ref="C2962:D2962"/>
    <mergeCell ref="B2963:I2963"/>
    <mergeCell ref="C2964:D2964"/>
    <mergeCell ref="C2958:D2958"/>
    <mergeCell ref="C2959:D2959"/>
    <mergeCell ref="B2960:I2960"/>
    <mergeCell ref="B2965:I2965"/>
    <mergeCell ref="C2956:D2956"/>
    <mergeCell ref="B2954:I2954"/>
    <mergeCell ref="B2955:I2955"/>
    <mergeCell ref="C2975:D2975"/>
    <mergeCell ref="C2976:D2976"/>
    <mergeCell ref="C2977:D2977"/>
    <mergeCell ref="C2978:D2978"/>
    <mergeCell ref="C2979:D2979"/>
    <mergeCell ref="C2980:D2980"/>
    <mergeCell ref="C2981:D2981"/>
    <mergeCell ref="C2983:D2983"/>
    <mergeCell ref="C2966:D2966"/>
    <mergeCell ref="C2967:D2967"/>
    <mergeCell ref="C2968:D2968"/>
    <mergeCell ref="C2969:D2969"/>
    <mergeCell ref="C2970:D2970"/>
    <mergeCell ref="C2971:D2971"/>
    <mergeCell ref="C2972:D2972"/>
    <mergeCell ref="C2973:D2973"/>
    <mergeCell ref="C2974:D2974"/>
    <mergeCell ref="C2991:D2991"/>
    <mergeCell ref="C2993:D2993"/>
    <mergeCell ref="C2995:D2995"/>
    <mergeCell ref="C2997:D2997"/>
    <mergeCell ref="C2990:D2990"/>
    <mergeCell ref="B2992:I2992"/>
    <mergeCell ref="C2994:D2994"/>
    <mergeCell ref="C2996:I2996"/>
    <mergeCell ref="C3021:D3021"/>
    <mergeCell ref="C2916:D2916"/>
    <mergeCell ref="B2917:I2917"/>
    <mergeCell ref="C2925:D2925"/>
    <mergeCell ref="B2927:I2927"/>
    <mergeCell ref="C2931:D2931"/>
    <mergeCell ref="C2998:D2998"/>
    <mergeCell ref="C2987:D2987"/>
    <mergeCell ref="C2989:D2989"/>
    <mergeCell ref="B2984:I2984"/>
    <mergeCell ref="C2985:I2985"/>
    <mergeCell ref="C2986:D2986"/>
    <mergeCell ref="C2988:I2988"/>
    <mergeCell ref="C3008:D3008"/>
    <mergeCell ref="C3009:D3009"/>
    <mergeCell ref="C3010:D3010"/>
    <mergeCell ref="C3011:D3011"/>
    <mergeCell ref="C3012:D3012"/>
    <mergeCell ref="C3013:D3013"/>
    <mergeCell ref="C3015:D3015"/>
    <mergeCell ref="C3014:D3014"/>
    <mergeCell ref="C3016:I3016"/>
    <mergeCell ref="C2999:D2999"/>
    <mergeCell ref="C3001:D3001"/>
    <mergeCell ref="C3002:D3002"/>
    <mergeCell ref="C3003:D3003"/>
    <mergeCell ref="C3004:D3004"/>
    <mergeCell ref="C3005:D3005"/>
    <mergeCell ref="C3006:D3006"/>
    <mergeCell ref="C3007:D3007"/>
    <mergeCell ref="C3000:I3000"/>
    <mergeCell ref="C2982:D2982"/>
    <mergeCell ref="C2849:D2849"/>
    <mergeCell ref="B2850:I2850"/>
    <mergeCell ref="C2874:D2874"/>
    <mergeCell ref="B2876:I2876"/>
    <mergeCell ref="C2881:D2881"/>
    <mergeCell ref="B2883:I2883"/>
    <mergeCell ref="C2930:D2930"/>
    <mergeCell ref="C2907:D2907"/>
    <mergeCell ref="C2908:D2908"/>
    <mergeCell ref="C2909:D2909"/>
    <mergeCell ref="C2911:D2911"/>
    <mergeCell ref="B3073:D3075"/>
    <mergeCell ref="B3076:D3076"/>
    <mergeCell ref="B3077:I3077"/>
    <mergeCell ref="B3078:I3078"/>
    <mergeCell ref="C3079:D3079"/>
    <mergeCell ref="C3080:D3080"/>
    <mergeCell ref="C3030:D3030"/>
    <mergeCell ref="C3031:D3031"/>
    <mergeCell ref="B3032:I3032"/>
    <mergeCell ref="C3022:D3022"/>
    <mergeCell ref="C3023:D3023"/>
    <mergeCell ref="C3024:D3024"/>
    <mergeCell ref="C3025:D3025"/>
    <mergeCell ref="C3026:D3026"/>
    <mergeCell ref="C3027:D3027"/>
    <mergeCell ref="C3028:D3028"/>
    <mergeCell ref="C3029:D3029"/>
    <mergeCell ref="C3017:D3017"/>
    <mergeCell ref="C3018:D3018"/>
    <mergeCell ref="C3019:D3019"/>
    <mergeCell ref="C3020:D3020"/>
    <mergeCell ref="C3081:D3081"/>
    <mergeCell ref="C3082:D3082"/>
    <mergeCell ref="C3083:D3083"/>
    <mergeCell ref="C3057:I3061"/>
    <mergeCell ref="C3063:I3063"/>
    <mergeCell ref="C3064:I3068"/>
    <mergeCell ref="B3071:D3071"/>
    <mergeCell ref="E3071:I3071"/>
    <mergeCell ref="B3072:D3072"/>
    <mergeCell ref="E3072:I3072"/>
    <mergeCell ref="B3033:I3033"/>
    <mergeCell ref="C3034:I3034"/>
    <mergeCell ref="C3035:I3039"/>
    <mergeCell ref="C3041:I3041"/>
    <mergeCell ref="C3042:I3046"/>
    <mergeCell ref="C3048:I3048"/>
    <mergeCell ref="C3049:I3049"/>
    <mergeCell ref="C3050:I3054"/>
    <mergeCell ref="C3056:I3056"/>
    <mergeCell ref="C3093:D3093"/>
    <mergeCell ref="C3094:D3094"/>
    <mergeCell ref="C3095:D3095"/>
    <mergeCell ref="C3096:D3096"/>
    <mergeCell ref="C3097:D3097"/>
    <mergeCell ref="C3098:D3098"/>
    <mergeCell ref="C3099:D3099"/>
    <mergeCell ref="C3100:D3100"/>
    <mergeCell ref="C3101:D3101"/>
    <mergeCell ref="C3084:D3084"/>
    <mergeCell ref="B3085:I3085"/>
    <mergeCell ref="C3086:D3086"/>
    <mergeCell ref="C3087:D3087"/>
    <mergeCell ref="C3088:D3088"/>
    <mergeCell ref="C3089:D3089"/>
    <mergeCell ref="C3090:D3090"/>
    <mergeCell ref="C3091:D3091"/>
    <mergeCell ref="B3092:I3092"/>
    <mergeCell ref="C3107:D3107"/>
    <mergeCell ref="C3108:D3108"/>
    <mergeCell ref="C3109:D3109"/>
    <mergeCell ref="C3110:D3110"/>
    <mergeCell ref="C3111:D3111"/>
    <mergeCell ref="C3112:D3112"/>
    <mergeCell ref="C3113:D3113"/>
    <mergeCell ref="C3114:D3114"/>
    <mergeCell ref="C3115:D3115"/>
    <mergeCell ref="B3102:I3102"/>
    <mergeCell ref="C3103:D3103"/>
    <mergeCell ref="C3104:D3104"/>
    <mergeCell ref="C3105:D3105"/>
    <mergeCell ref="C3106:D3106"/>
    <mergeCell ref="C3125:D3125"/>
    <mergeCell ref="C3126:D3126"/>
    <mergeCell ref="C3127:D3127"/>
    <mergeCell ref="B3128:I3128"/>
    <mergeCell ref="C3129:D3129"/>
    <mergeCell ref="C3130:D3130"/>
    <mergeCell ref="C3131:D3131"/>
    <mergeCell ref="C3132:D3132"/>
    <mergeCell ref="C3133:D3133"/>
    <mergeCell ref="C3116:D3116"/>
    <mergeCell ref="C3117:D3117"/>
    <mergeCell ref="C3118:D3118"/>
    <mergeCell ref="C3119:D3119"/>
    <mergeCell ref="C3120:D3120"/>
    <mergeCell ref="C3121:D3121"/>
    <mergeCell ref="C3122:D3122"/>
    <mergeCell ref="C3123:D3123"/>
    <mergeCell ref="C3124:D3124"/>
    <mergeCell ref="B3142:I3142"/>
    <mergeCell ref="C3143:D3143"/>
    <mergeCell ref="C3144:D3144"/>
    <mergeCell ref="C3145:D3145"/>
    <mergeCell ref="C3146:D3146"/>
    <mergeCell ref="C3147:D3147"/>
    <mergeCell ref="C3148:D3148"/>
    <mergeCell ref="C3134:D3134"/>
    <mergeCell ref="B3135:I3135"/>
    <mergeCell ref="C3136:D3136"/>
    <mergeCell ref="C3137:D3137"/>
    <mergeCell ref="C3138:D3138"/>
    <mergeCell ref="C3139:D3139"/>
    <mergeCell ref="C3140:D3140"/>
    <mergeCell ref="C3141:D3141"/>
    <mergeCell ref="C3158:D3158"/>
    <mergeCell ref="C3159:D3159"/>
    <mergeCell ref="C3160:D3160"/>
    <mergeCell ref="C3161:D3161"/>
    <mergeCell ref="C3162:D3162"/>
    <mergeCell ref="C3163:D3163"/>
    <mergeCell ref="B3164:I3164"/>
    <mergeCell ref="C3165:D3165"/>
    <mergeCell ref="C3166:D3166"/>
    <mergeCell ref="C3149:D3149"/>
    <mergeCell ref="C3150:D3150"/>
    <mergeCell ref="C3151:D3151"/>
    <mergeCell ref="B3152:I3152"/>
    <mergeCell ref="C3153:D3153"/>
    <mergeCell ref="C3154:D3154"/>
    <mergeCell ref="C3155:D3155"/>
    <mergeCell ref="C3156:D3156"/>
    <mergeCell ref="C3157:D3157"/>
    <mergeCell ref="C3172:D3172"/>
    <mergeCell ref="C3173:D3173"/>
    <mergeCell ref="C3174:D3174"/>
    <mergeCell ref="C3175:D3175"/>
    <mergeCell ref="C3176:D3176"/>
    <mergeCell ref="C3177:D3177"/>
    <mergeCell ref="C3178:D3178"/>
    <mergeCell ref="B3179:I3179"/>
    <mergeCell ref="C3180:D3180"/>
    <mergeCell ref="C3167:D3167"/>
    <mergeCell ref="C3168:D3168"/>
    <mergeCell ref="B3169:I3169"/>
    <mergeCell ref="C3170:D3170"/>
    <mergeCell ref="C3171:D3171"/>
    <mergeCell ref="C3190:D3190"/>
    <mergeCell ref="C3191:D3191"/>
    <mergeCell ref="C3192:D3192"/>
    <mergeCell ref="C3193:D3193"/>
    <mergeCell ref="C3194:D3194"/>
    <mergeCell ref="C3195:D3195"/>
    <mergeCell ref="C3196:D3196"/>
    <mergeCell ref="C3197:D3197"/>
    <mergeCell ref="C3198:D3198"/>
    <mergeCell ref="C3181:D3181"/>
    <mergeCell ref="C3182:D3182"/>
    <mergeCell ref="C3183:D3183"/>
    <mergeCell ref="C3184:D3184"/>
    <mergeCell ref="B3185:I3185"/>
    <mergeCell ref="B3186:I3186"/>
    <mergeCell ref="C3187:D3187"/>
    <mergeCell ref="C3188:D3188"/>
    <mergeCell ref="C3189:D3189"/>
    <mergeCell ref="B3206:I3206"/>
    <mergeCell ref="B3207:I3207"/>
    <mergeCell ref="C3199:D3199"/>
    <mergeCell ref="C3200:D3200"/>
    <mergeCell ref="C3201:D3201"/>
    <mergeCell ref="C3202:D3202"/>
    <mergeCell ref="C3203:D3203"/>
    <mergeCell ref="C3204:D3204"/>
    <mergeCell ref="B3205:I3205"/>
    <mergeCell ref="B3217:I3217"/>
    <mergeCell ref="C3218:D3218"/>
    <mergeCell ref="C3219:D3219"/>
    <mergeCell ref="C3220:D3220"/>
    <mergeCell ref="C3221:D3221"/>
    <mergeCell ref="C3222:D3222"/>
    <mergeCell ref="C3223:D3223"/>
    <mergeCell ref="C3224:D3224"/>
    <mergeCell ref="C3225:D3225"/>
    <mergeCell ref="C3208:D3208"/>
    <mergeCell ref="C3209:D3209"/>
    <mergeCell ref="C3210:D3210"/>
    <mergeCell ref="C3211:D3211"/>
    <mergeCell ref="B3212:I3212"/>
    <mergeCell ref="B3213:I3213"/>
    <mergeCell ref="C3214:D3214"/>
    <mergeCell ref="B3215:I3215"/>
    <mergeCell ref="C3216:D3216"/>
    <mergeCell ref="C3235:D3235"/>
    <mergeCell ref="B3236:I3236"/>
    <mergeCell ref="C3237:I3237"/>
    <mergeCell ref="C3238:D3238"/>
    <mergeCell ref="C3239:D3239"/>
    <mergeCell ref="C3240:I3240"/>
    <mergeCell ref="C3226:D3226"/>
    <mergeCell ref="C3227:D3227"/>
    <mergeCell ref="C3228:D3228"/>
    <mergeCell ref="C3229:D3229"/>
    <mergeCell ref="C3230:D3230"/>
    <mergeCell ref="C3231:D3231"/>
    <mergeCell ref="C3232:D3232"/>
    <mergeCell ref="C3233:D3233"/>
    <mergeCell ref="C3234:D3234"/>
    <mergeCell ref="C3250:D3250"/>
    <mergeCell ref="C3251:D3251"/>
    <mergeCell ref="C3252:I3252"/>
    <mergeCell ref="C3253:D3253"/>
    <mergeCell ref="C3254:D3254"/>
    <mergeCell ref="C3255:D3255"/>
    <mergeCell ref="C3256:D3256"/>
    <mergeCell ref="C3257:D3257"/>
    <mergeCell ref="C3258:D3258"/>
    <mergeCell ref="C3241:D3241"/>
    <mergeCell ref="C3242:D3242"/>
    <mergeCell ref="C3243:D3243"/>
    <mergeCell ref="B3244:I3244"/>
    <mergeCell ref="C3245:D3245"/>
    <mergeCell ref="C3246:D3246"/>
    <mergeCell ref="C3247:D3247"/>
    <mergeCell ref="C3248:I3248"/>
    <mergeCell ref="C3249:D3249"/>
    <mergeCell ref="C3268:I3268"/>
    <mergeCell ref="C3269:D3269"/>
    <mergeCell ref="C3270:D3270"/>
    <mergeCell ref="C3271:D3271"/>
    <mergeCell ref="C3272:D3272"/>
    <mergeCell ref="C3273:D3273"/>
    <mergeCell ref="C3259:D3259"/>
    <mergeCell ref="C3260:D3260"/>
    <mergeCell ref="C3261:D3261"/>
    <mergeCell ref="C3262:D3262"/>
    <mergeCell ref="C3263:D3263"/>
    <mergeCell ref="C3264:D3264"/>
    <mergeCell ref="C3265:D3265"/>
    <mergeCell ref="C3266:D3266"/>
    <mergeCell ref="C3267:D3267"/>
    <mergeCell ref="C3281:D3281"/>
    <mergeCell ref="C3282:D3282"/>
    <mergeCell ref="C3283:D3283"/>
    <mergeCell ref="B3284:I3284"/>
    <mergeCell ref="B3285:I3285"/>
    <mergeCell ref="C3286:I3286"/>
    <mergeCell ref="C3287:I3291"/>
    <mergeCell ref="C3274:D3274"/>
    <mergeCell ref="C3275:D3275"/>
    <mergeCell ref="C3276:D3276"/>
    <mergeCell ref="C3277:D3277"/>
    <mergeCell ref="C3278:D3278"/>
    <mergeCell ref="C3279:D3279"/>
    <mergeCell ref="C3280:D3280"/>
    <mergeCell ref="C3330:D3330"/>
    <mergeCell ref="C3331:D3331"/>
    <mergeCell ref="C3332:D3332"/>
    <mergeCell ref="C3333:D3333"/>
    <mergeCell ref="C3334:D3334"/>
    <mergeCell ref="C3335:D3335"/>
    <mergeCell ref="B3329:H3329"/>
    <mergeCell ref="C3337:D3337"/>
    <mergeCell ref="B3322:D3322"/>
    <mergeCell ref="E3322:I3322"/>
    <mergeCell ref="B3323:D3323"/>
    <mergeCell ref="E3323:I3323"/>
    <mergeCell ref="B3324:D3326"/>
    <mergeCell ref="B3327:D3327"/>
    <mergeCell ref="B3328:I3328"/>
    <mergeCell ref="C3293:I3293"/>
    <mergeCell ref="C3294:I3298"/>
    <mergeCell ref="C3300:I3300"/>
    <mergeCell ref="C3301:I3301"/>
    <mergeCell ref="C3302:I3306"/>
    <mergeCell ref="C3308:I3308"/>
    <mergeCell ref="C3309:I3313"/>
    <mergeCell ref="C3315:I3315"/>
    <mergeCell ref="C3316:I3320"/>
    <mergeCell ref="B3336:H3336"/>
    <mergeCell ref="C3347:D3347"/>
    <mergeCell ref="C3348:D3348"/>
    <mergeCell ref="C3349:D3349"/>
    <mergeCell ref="C3350:D3350"/>
    <mergeCell ref="C3351:D3351"/>
    <mergeCell ref="C3352:D3352"/>
    <mergeCell ref="C3338:D3338"/>
    <mergeCell ref="C3339:D3339"/>
    <mergeCell ref="C3340:D3340"/>
    <mergeCell ref="C3341:D3341"/>
    <mergeCell ref="C3342:D3342"/>
    <mergeCell ref="C3344:D3344"/>
    <mergeCell ref="C3345:D3345"/>
    <mergeCell ref="C3346:D3346"/>
    <mergeCell ref="C3361:D3361"/>
    <mergeCell ref="C3362:D3362"/>
    <mergeCell ref="C3363:D3363"/>
    <mergeCell ref="B3343:H3343"/>
    <mergeCell ref="C3364:D3364"/>
    <mergeCell ref="C3365:D3365"/>
    <mergeCell ref="C3366:D3366"/>
    <mergeCell ref="C3367:D3367"/>
    <mergeCell ref="C3368:D3368"/>
    <mergeCell ref="C3369:D3369"/>
    <mergeCell ref="C3355:D3355"/>
    <mergeCell ref="C3356:D3356"/>
    <mergeCell ref="C3357:D3357"/>
    <mergeCell ref="C3358:D3358"/>
    <mergeCell ref="C3359:D3359"/>
    <mergeCell ref="C3360:D3360"/>
    <mergeCell ref="B3353:H3353"/>
    <mergeCell ref="C3354:I3354"/>
    <mergeCell ref="E3363:F3363"/>
    <mergeCell ref="G3363:H3363"/>
    <mergeCell ref="C3380:D3380"/>
    <mergeCell ref="C3381:D3381"/>
    <mergeCell ref="C3382:D3382"/>
    <mergeCell ref="C3383:D3383"/>
    <mergeCell ref="C3384:D3384"/>
    <mergeCell ref="C3385:D3385"/>
    <mergeCell ref="C3387:D3387"/>
    <mergeCell ref="C3370:D3370"/>
    <mergeCell ref="C3371:D3371"/>
    <mergeCell ref="C3372:D3372"/>
    <mergeCell ref="C3373:D3373"/>
    <mergeCell ref="C3374:D3374"/>
    <mergeCell ref="C3375:D3375"/>
    <mergeCell ref="C3376:D3376"/>
    <mergeCell ref="C3377:D3377"/>
    <mergeCell ref="C3378:D3378"/>
    <mergeCell ref="B3379:H3379"/>
    <mergeCell ref="B3386:H3386"/>
    <mergeCell ref="C3394:D3394"/>
    <mergeCell ref="C3395:D3395"/>
    <mergeCell ref="C3396:D3396"/>
    <mergeCell ref="C3397:D3397"/>
    <mergeCell ref="C3398:D3398"/>
    <mergeCell ref="C3399:D3399"/>
    <mergeCell ref="C3400:D3400"/>
    <mergeCell ref="C3401:D3401"/>
    <mergeCell ref="C3402:D3402"/>
    <mergeCell ref="C3388:D3388"/>
    <mergeCell ref="C3389:D3389"/>
    <mergeCell ref="C3390:D3390"/>
    <mergeCell ref="C3391:D3391"/>
    <mergeCell ref="C3392:D3392"/>
    <mergeCell ref="B3393:H3393"/>
    <mergeCell ref="C3412:D3412"/>
    <mergeCell ref="C3413:D3413"/>
    <mergeCell ref="C3414:D3414"/>
    <mergeCell ref="C3416:D3416"/>
    <mergeCell ref="C3417:D3417"/>
    <mergeCell ref="C3418:D3418"/>
    <mergeCell ref="C3419:D3419"/>
    <mergeCell ref="C3404:D3404"/>
    <mergeCell ref="C3405:D3405"/>
    <mergeCell ref="C3406:D3406"/>
    <mergeCell ref="C3407:D3407"/>
    <mergeCell ref="C3408:D3408"/>
    <mergeCell ref="C3409:D3409"/>
    <mergeCell ref="C3410:D3410"/>
    <mergeCell ref="C3411:D3411"/>
    <mergeCell ref="B3403:H3403"/>
    <mergeCell ref="B3415:H3415"/>
    <mergeCell ref="C3426:D3426"/>
    <mergeCell ref="C3427:D3427"/>
    <mergeCell ref="C3428:D3428"/>
    <mergeCell ref="C3429:D3429"/>
    <mergeCell ref="C3431:D3431"/>
    <mergeCell ref="C3432:D3432"/>
    <mergeCell ref="C3433:D3433"/>
    <mergeCell ref="C3434:D3434"/>
    <mergeCell ref="C3421:D3421"/>
    <mergeCell ref="C3422:D3422"/>
    <mergeCell ref="C3423:D3423"/>
    <mergeCell ref="C3424:D3424"/>
    <mergeCell ref="C3425:D3425"/>
    <mergeCell ref="B3420:H3420"/>
    <mergeCell ref="B3430:H3430"/>
    <mergeCell ref="C3444:D3444"/>
    <mergeCell ref="C3445:D3445"/>
    <mergeCell ref="C3446:D3446"/>
    <mergeCell ref="C3447:D3447"/>
    <mergeCell ref="C3448:D3448"/>
    <mergeCell ref="C3449:D3449"/>
    <mergeCell ref="C3450:D3450"/>
    <mergeCell ref="C3451:D3451"/>
    <mergeCell ref="C3452:D3452"/>
    <mergeCell ref="C3435:D3435"/>
    <mergeCell ref="B3436:I3436"/>
    <mergeCell ref="C3438:D3438"/>
    <mergeCell ref="C3439:D3439"/>
    <mergeCell ref="C3440:D3440"/>
    <mergeCell ref="C3441:D3441"/>
    <mergeCell ref="C3442:D3442"/>
    <mergeCell ref="C3443:D3443"/>
    <mergeCell ref="B3437:H3437"/>
    <mergeCell ref="B3456:I3456"/>
    <mergeCell ref="C3458:D3458"/>
    <mergeCell ref="C3459:D3459"/>
    <mergeCell ref="C3460:D3460"/>
    <mergeCell ref="C3453:D3453"/>
    <mergeCell ref="C3454:D3454"/>
    <mergeCell ref="C3455:D3455"/>
    <mergeCell ref="B3457:H3457"/>
    <mergeCell ref="B3463:H3463"/>
    <mergeCell ref="B3467:H3467"/>
    <mergeCell ref="C3470:D3470"/>
    <mergeCell ref="C3471:D3471"/>
    <mergeCell ref="C3472:D3472"/>
    <mergeCell ref="C3473:D3473"/>
    <mergeCell ref="C3474:D3474"/>
    <mergeCell ref="C3475:D3475"/>
    <mergeCell ref="C3476:D3476"/>
    <mergeCell ref="C3477:D3477"/>
    <mergeCell ref="C3478:D3478"/>
    <mergeCell ref="C3461:D3461"/>
    <mergeCell ref="B3462:I3462"/>
    <mergeCell ref="C3464:D3464"/>
    <mergeCell ref="B3465:I3465"/>
    <mergeCell ref="C3466:D3466"/>
    <mergeCell ref="C3468:D3468"/>
    <mergeCell ref="C3469:D3469"/>
    <mergeCell ref="B3486:I3486"/>
    <mergeCell ref="C3487:I3487"/>
    <mergeCell ref="C3488:D3488"/>
    <mergeCell ref="C3489:D3489"/>
    <mergeCell ref="C3490:I3490"/>
    <mergeCell ref="C3491:D3491"/>
    <mergeCell ref="C3492:D3492"/>
    <mergeCell ref="C3493:D3493"/>
    <mergeCell ref="C3479:D3479"/>
    <mergeCell ref="C3480:D3480"/>
    <mergeCell ref="C3481:D3481"/>
    <mergeCell ref="C3482:D3482"/>
    <mergeCell ref="C3483:D3483"/>
    <mergeCell ref="C3484:D3484"/>
    <mergeCell ref="C3485:D3485"/>
    <mergeCell ref="B3494:H3494"/>
    <mergeCell ref="C3503:D3503"/>
    <mergeCell ref="C3504:D3504"/>
    <mergeCell ref="C3505:D3505"/>
    <mergeCell ref="C3506:D3506"/>
    <mergeCell ref="C3507:D3507"/>
    <mergeCell ref="C3508:D3508"/>
    <mergeCell ref="C3509:D3509"/>
    <mergeCell ref="C3510:D3510"/>
    <mergeCell ref="C3511:D3511"/>
    <mergeCell ref="C3495:D3495"/>
    <mergeCell ref="C3496:D3496"/>
    <mergeCell ref="C3497:D3497"/>
    <mergeCell ref="C3498:I3498"/>
    <mergeCell ref="C3499:D3499"/>
    <mergeCell ref="C3500:D3500"/>
    <mergeCell ref="C3501:D3501"/>
    <mergeCell ref="C3502:I3502"/>
    <mergeCell ref="C3521:D3521"/>
    <mergeCell ref="C3522:D3522"/>
    <mergeCell ref="C3523:D3523"/>
    <mergeCell ref="C3524:D3524"/>
    <mergeCell ref="C3512:D3512"/>
    <mergeCell ref="C3513:D3513"/>
    <mergeCell ref="C3514:D3514"/>
    <mergeCell ref="C3515:D3515"/>
    <mergeCell ref="C3516:D3516"/>
    <mergeCell ref="C3517:D3517"/>
    <mergeCell ref="C3518:I3518"/>
    <mergeCell ref="C3519:D3519"/>
    <mergeCell ref="C3520:D3520"/>
    <mergeCell ref="B3534:I3534"/>
    <mergeCell ref="B3535:I3535"/>
    <mergeCell ref="C3536:I3536"/>
    <mergeCell ref="C3537:I3541"/>
    <mergeCell ref="C3543:I3543"/>
    <mergeCell ref="C3544:I3548"/>
    <mergeCell ref="C3550:I3550"/>
    <mergeCell ref="C3525:D3525"/>
    <mergeCell ref="C3526:D3526"/>
    <mergeCell ref="C3527:D3527"/>
    <mergeCell ref="C3528:D3528"/>
    <mergeCell ref="C3529:D3529"/>
    <mergeCell ref="C3530:D3530"/>
    <mergeCell ref="C3531:D3531"/>
    <mergeCell ref="C3532:D3532"/>
    <mergeCell ref="C3533:D3533"/>
    <mergeCell ref="B3574:D3576"/>
    <mergeCell ref="B3577:D3577"/>
    <mergeCell ref="B3578:I3578"/>
    <mergeCell ref="B3579:I3579"/>
    <mergeCell ref="C3580:D3580"/>
    <mergeCell ref="C3581:D3581"/>
    <mergeCell ref="C3582:D3582"/>
    <mergeCell ref="C3551:I3551"/>
    <mergeCell ref="C3552:I3556"/>
    <mergeCell ref="C3558:I3558"/>
    <mergeCell ref="C3559:I3563"/>
    <mergeCell ref="C3565:I3565"/>
    <mergeCell ref="C3566:I3570"/>
    <mergeCell ref="B3572:D3572"/>
    <mergeCell ref="E3572:I3572"/>
    <mergeCell ref="B3573:D3573"/>
    <mergeCell ref="E3573:I3573"/>
    <mergeCell ref="C3592:D3592"/>
    <mergeCell ref="B3593:I3593"/>
    <mergeCell ref="C3594:D3594"/>
    <mergeCell ref="C3595:D3595"/>
    <mergeCell ref="C3596:D3596"/>
    <mergeCell ref="C3597:D3597"/>
    <mergeCell ref="C3598:D3598"/>
    <mergeCell ref="C3599:D3599"/>
    <mergeCell ref="C3600:D3600"/>
    <mergeCell ref="C3583:D3583"/>
    <mergeCell ref="C3584:D3584"/>
    <mergeCell ref="C3585:D3585"/>
    <mergeCell ref="B3586:I3586"/>
    <mergeCell ref="C3587:D3587"/>
    <mergeCell ref="C3588:D3588"/>
    <mergeCell ref="C3589:D3589"/>
    <mergeCell ref="C3590:D3590"/>
    <mergeCell ref="C3591:D3591"/>
    <mergeCell ref="C3606:D3606"/>
    <mergeCell ref="C3607:D3607"/>
    <mergeCell ref="C3608:D3608"/>
    <mergeCell ref="C3609:D3609"/>
    <mergeCell ref="C3610:D3610"/>
    <mergeCell ref="C3611:D3611"/>
    <mergeCell ref="C3612:D3612"/>
    <mergeCell ref="C3613:D3613"/>
    <mergeCell ref="C3614:D3614"/>
    <mergeCell ref="C3601:D3601"/>
    <mergeCell ref="C3602:D3602"/>
    <mergeCell ref="B3603:I3603"/>
    <mergeCell ref="C3604:D3604"/>
    <mergeCell ref="C3605:D3605"/>
    <mergeCell ref="C3624:D3624"/>
    <mergeCell ref="C3625:D3625"/>
    <mergeCell ref="C3626:D3626"/>
    <mergeCell ref="C3627:D3627"/>
    <mergeCell ref="C3628:D3628"/>
    <mergeCell ref="B3629:I3629"/>
    <mergeCell ref="C3630:D3630"/>
    <mergeCell ref="C3631:D3631"/>
    <mergeCell ref="C3632:D3632"/>
    <mergeCell ref="C3615:D3615"/>
    <mergeCell ref="C3616:D3616"/>
    <mergeCell ref="C3617:D3617"/>
    <mergeCell ref="C3618:D3618"/>
    <mergeCell ref="C3619:D3619"/>
    <mergeCell ref="C3620:D3620"/>
    <mergeCell ref="C3621:D3621"/>
    <mergeCell ref="C3622:D3622"/>
    <mergeCell ref="C3623:D3623"/>
    <mergeCell ref="C3642:D3642"/>
    <mergeCell ref="B3643:I3643"/>
    <mergeCell ref="C3644:D3644"/>
    <mergeCell ref="C3645:D3645"/>
    <mergeCell ref="C3646:D3646"/>
    <mergeCell ref="C3647:D3647"/>
    <mergeCell ref="C3633:D3633"/>
    <mergeCell ref="C3634:D3634"/>
    <mergeCell ref="C3635:D3635"/>
    <mergeCell ref="B3636:I3636"/>
    <mergeCell ref="C3637:D3637"/>
    <mergeCell ref="C3638:D3638"/>
    <mergeCell ref="C3639:D3639"/>
    <mergeCell ref="C3640:D3640"/>
    <mergeCell ref="C3641:D3641"/>
    <mergeCell ref="C3657:D3657"/>
    <mergeCell ref="C3658:D3658"/>
    <mergeCell ref="C3659:D3659"/>
    <mergeCell ref="C3660:D3660"/>
    <mergeCell ref="C3661:D3661"/>
    <mergeCell ref="C3662:D3662"/>
    <mergeCell ref="C3663:D3663"/>
    <mergeCell ref="C3664:D3664"/>
    <mergeCell ref="B3665:I3665"/>
    <mergeCell ref="C3648:D3648"/>
    <mergeCell ref="C3649:D3649"/>
    <mergeCell ref="C3650:D3650"/>
    <mergeCell ref="C3651:D3651"/>
    <mergeCell ref="C3652:D3652"/>
    <mergeCell ref="B3653:I3653"/>
    <mergeCell ref="C3654:D3654"/>
    <mergeCell ref="C3655:D3655"/>
    <mergeCell ref="C3656:D3656"/>
    <mergeCell ref="C3671:D3671"/>
    <mergeCell ref="C3672:D3672"/>
    <mergeCell ref="C3673:D3673"/>
    <mergeCell ref="C3674:D3674"/>
    <mergeCell ref="C3675:D3675"/>
    <mergeCell ref="C3676:D3676"/>
    <mergeCell ref="C3677:D3677"/>
    <mergeCell ref="C3678:D3678"/>
    <mergeCell ref="C3679:D3679"/>
    <mergeCell ref="C3666:D3666"/>
    <mergeCell ref="C3667:D3667"/>
    <mergeCell ref="C3668:D3668"/>
    <mergeCell ref="C3669:D3669"/>
    <mergeCell ref="B3670:I3670"/>
    <mergeCell ref="C3689:D3689"/>
    <mergeCell ref="C3690:D3690"/>
    <mergeCell ref="C3691:D3691"/>
    <mergeCell ref="C3692:D3692"/>
    <mergeCell ref="C3693:D3693"/>
    <mergeCell ref="C3694:D3694"/>
    <mergeCell ref="C3695:D3695"/>
    <mergeCell ref="C3696:D3696"/>
    <mergeCell ref="C3697:D3697"/>
    <mergeCell ref="B3680:I3680"/>
    <mergeCell ref="C3681:D3681"/>
    <mergeCell ref="C3682:D3682"/>
    <mergeCell ref="C3683:D3683"/>
    <mergeCell ref="C3684:D3684"/>
    <mergeCell ref="C3685:D3685"/>
    <mergeCell ref="B3686:I3686"/>
    <mergeCell ref="B3687:I3687"/>
    <mergeCell ref="C3688:D3688"/>
    <mergeCell ref="C3698:D3698"/>
    <mergeCell ref="C3699:D3699"/>
    <mergeCell ref="C3700:D3700"/>
    <mergeCell ref="C3701:D3701"/>
    <mergeCell ref="C3702:D3702"/>
    <mergeCell ref="C3703:D3703"/>
    <mergeCell ref="C3704:D3704"/>
    <mergeCell ref="C3705:D3705"/>
    <mergeCell ref="B3706:I3706"/>
    <mergeCell ref="B3716:I3716"/>
    <mergeCell ref="C3717:D3717"/>
    <mergeCell ref="B3718:I3718"/>
    <mergeCell ref="C3719:D3719"/>
    <mergeCell ref="C3720:D3720"/>
    <mergeCell ref="C3721:D3721"/>
    <mergeCell ref="C3722:D3722"/>
    <mergeCell ref="C3723:D3723"/>
    <mergeCell ref="C3724:D3724"/>
    <mergeCell ref="B3707:I3707"/>
    <mergeCell ref="B3708:I3708"/>
    <mergeCell ref="C3709:D3709"/>
    <mergeCell ref="C3710:D3710"/>
    <mergeCell ref="C3711:D3711"/>
    <mergeCell ref="C3712:D3712"/>
    <mergeCell ref="B3713:I3713"/>
    <mergeCell ref="B3714:I3714"/>
    <mergeCell ref="C3715:D3715"/>
    <mergeCell ref="C3734:D3734"/>
    <mergeCell ref="C3735:D3735"/>
    <mergeCell ref="C3736:D3736"/>
    <mergeCell ref="B3737:I3737"/>
    <mergeCell ref="C3738:I3738"/>
    <mergeCell ref="C3739:D3739"/>
    <mergeCell ref="C3725:D3725"/>
    <mergeCell ref="C3726:D3726"/>
    <mergeCell ref="C3727:D3727"/>
    <mergeCell ref="C3728:D3728"/>
    <mergeCell ref="C3729:D3729"/>
    <mergeCell ref="C3730:D3730"/>
    <mergeCell ref="C3731:D3731"/>
    <mergeCell ref="C3732:D3732"/>
    <mergeCell ref="C3733:D3733"/>
    <mergeCell ref="C3749:D3749"/>
    <mergeCell ref="C3750:D3750"/>
    <mergeCell ref="C3751:D3751"/>
    <mergeCell ref="C3752:D3752"/>
    <mergeCell ref="C3753:D3753"/>
    <mergeCell ref="C3754:D3754"/>
    <mergeCell ref="C3758:D3758"/>
    <mergeCell ref="C3759:D3759"/>
    <mergeCell ref="C3760:D3760"/>
    <mergeCell ref="C3740:D3740"/>
    <mergeCell ref="C3741:I3741"/>
    <mergeCell ref="C3742:D3742"/>
    <mergeCell ref="C3743:D3743"/>
    <mergeCell ref="C3744:D3744"/>
    <mergeCell ref="B3745:I3745"/>
    <mergeCell ref="C3746:D3746"/>
    <mergeCell ref="C3747:D3747"/>
    <mergeCell ref="C3748:D3748"/>
    <mergeCell ref="C3773:D3773"/>
    <mergeCell ref="C3789:D3789"/>
    <mergeCell ref="C3790:D3790"/>
    <mergeCell ref="C3826:I3826"/>
    <mergeCell ref="C3827:I3831"/>
    <mergeCell ref="C3833:I3833"/>
    <mergeCell ref="C3834:I3838"/>
    <mergeCell ref="C3774:D3774"/>
    <mergeCell ref="C3775:D3775"/>
    <mergeCell ref="C3776:D3776"/>
    <mergeCell ref="C3777:D3777"/>
    <mergeCell ref="C3778:D3778"/>
    <mergeCell ref="C3779:D3779"/>
    <mergeCell ref="C3780:D3780"/>
    <mergeCell ref="C3781:D3781"/>
    <mergeCell ref="C3763:D3763"/>
    <mergeCell ref="C3765:D3765"/>
    <mergeCell ref="C3766:I3766"/>
    <mergeCell ref="C3767:D3767"/>
    <mergeCell ref="C3768:D3768"/>
    <mergeCell ref="C3769:D3769"/>
    <mergeCell ref="C3770:I3770"/>
    <mergeCell ref="C3771:D3771"/>
    <mergeCell ref="C3772:D3772"/>
    <mergeCell ref="C3:I3"/>
    <mergeCell ref="C1:I1"/>
    <mergeCell ref="C2:I2"/>
    <mergeCell ref="C3839:I3839"/>
    <mergeCell ref="C3840:I3844"/>
    <mergeCell ref="B3802:I3802"/>
    <mergeCell ref="B3803:I3803"/>
    <mergeCell ref="C3804:I3804"/>
    <mergeCell ref="C3805:I3809"/>
    <mergeCell ref="C3811:I3811"/>
    <mergeCell ref="C3812:I3816"/>
    <mergeCell ref="C3818:I3818"/>
    <mergeCell ref="C3819:I3819"/>
    <mergeCell ref="C3820:I3824"/>
    <mergeCell ref="C3795:D3795"/>
    <mergeCell ref="C3796:D3796"/>
    <mergeCell ref="C3797:D3797"/>
    <mergeCell ref="C3798:D3798"/>
    <mergeCell ref="C3799:D3799"/>
    <mergeCell ref="C3800:D3800"/>
    <mergeCell ref="C3801:D3801"/>
    <mergeCell ref="C3791:D3791"/>
    <mergeCell ref="C3792:D3792"/>
    <mergeCell ref="C3793:D3793"/>
    <mergeCell ref="C3794:D3794"/>
    <mergeCell ref="C3782:D3782"/>
    <mergeCell ref="C3783:D3783"/>
    <mergeCell ref="C3784:D3784"/>
    <mergeCell ref="C3785:D3785"/>
    <mergeCell ref="C3786:I3786"/>
    <mergeCell ref="C3787:D3787"/>
    <mergeCell ref="C3788:D3788"/>
  </mergeCells>
  <dataValidations count="2">
    <dataValidation allowBlank="1" showInputMessage="1" showErrorMessage="1" prompt="Provider Specific" sqref="D15:D17 C15:C20 C150:D150 C152 D267:D269 C267:C272 C401:D401 C403 D552:D554 C552:C557 C702:D702 C704 D818:D820 C818:C823 C952:D952 C954 D1072:D1074 C1072:C1077 C1207:D1207 C1209 D1323:D1325 C1323:C1328 C1456:D1456 C1458 D1572:D1574 C1572:C1577 C1706:D1706 C1708 D2073:D2075 C2073:C2078 C2208:D2208 C2210 D2324:D2326 C2324:C2329 C2459:D2459 C2461 D2576:D2578 C2576:C2581 C2711:D2711 C2713 D2827:D2829 C2827:C2832 C2962:D2962 C2964 D3079:D3081 C3079:C3084 C3214:D3214 C3216 D3580:D3582 C3580:C3585 C3715:D3715 C3717"/>
    <dataValidation allowBlank="1" showInputMessage="1" showErrorMessage="1" prompt="Homeless persons are counted as part of the homeless community and not to the locality where they are homeless." sqref="C137:D140 C389:D392 C674:D677 C940:D943 C1194:D1197 C1444:D1447 C1694:D1697 C2195:D2198 C2446:D2449 C2698:D2701 C2949:D2952 C3201:D3204 C3702:D3705 C1945:D1948 C3452:D3455"/>
  </dataValidations>
  <hyperlinks>
    <hyperlink ref="C137" location="_ftn1" display="_ftn1"/>
    <hyperlink ref="B141" location="_ftnref1" display="_ftnref1"/>
    <hyperlink ref="C139" location="_ftn1" display="_ftn1"/>
    <hyperlink ref="C140" location="_ftn1" display="_ftn1"/>
    <hyperlink ref="C138" location="_ftn1" display="_ftn1"/>
    <hyperlink ref="C391" location="_ftn1" display="_ftn1"/>
    <hyperlink ref="C392" location="_ftn1" display="_ftn1"/>
    <hyperlink ref="C390" location="_ftn1" display="_ftn1"/>
    <hyperlink ref="C389" location="_ftn1" display="_ftn1"/>
    <hyperlink ref="C674" location="_ftn1" display="_ftn1"/>
    <hyperlink ref="B678" location="_ftnref1" display="_ftnref1"/>
    <hyperlink ref="C676" location="_ftn1" display="_ftn1"/>
    <hyperlink ref="C677" location="_ftn1" display="_ftn1"/>
    <hyperlink ref="C675" location="_ftn1" display="_ftn1"/>
    <hyperlink ref="C940" location="_ftn1" display="_ftn1"/>
    <hyperlink ref="B944" location="_ftnref1" display="_ftnref1"/>
    <hyperlink ref="C942" location="_ftn1" display="_ftn1"/>
    <hyperlink ref="C943" location="_ftn1" display="_ftn1"/>
    <hyperlink ref="C941" location="_ftn1" display="_ftn1"/>
    <hyperlink ref="C1194" location="_ftn1" display="_ftn1"/>
    <hyperlink ref="B1198" location="_ftnref1" display="_ftnref1"/>
    <hyperlink ref="C1196" location="_ftn1" display="_ftn1"/>
    <hyperlink ref="C1197" location="_ftn1" display="_ftn1"/>
    <hyperlink ref="C1195" location="_ftn1" display="_ftn1"/>
    <hyperlink ref="C1444" location="_ftn1" display="_ftn1"/>
    <hyperlink ref="C1446" location="_ftn1" display="_ftn1"/>
    <hyperlink ref="C1447" location="_ftn1" display="_ftn1"/>
    <hyperlink ref="C1445" location="_ftn1" display="_ftn1"/>
    <hyperlink ref="C1694" location="_ftn1" display="_ftn1"/>
    <hyperlink ref="B1698" location="_ftnref1" display="_ftnref1"/>
    <hyperlink ref="C1696" location="_ftn1" display="_ftn1"/>
    <hyperlink ref="C1697" location="_ftn1" display="_ftn1"/>
    <hyperlink ref="C1695" location="_ftn1" display="_ftn1"/>
    <hyperlink ref="C2195" location="_ftn1" display="_ftn1"/>
    <hyperlink ref="B2199" location="_ftnref1" display="_ftnref1"/>
    <hyperlink ref="C2197" location="_ftn1" display="_ftn1"/>
    <hyperlink ref="C2198" location="_ftn1" display="_ftn1"/>
    <hyperlink ref="C2196" location="_ftn1" display="_ftn1"/>
    <hyperlink ref="C2446" location="_ftn1" display="_ftn1"/>
    <hyperlink ref="B2450" location="_ftnref1" display="_ftnref1"/>
    <hyperlink ref="C2448" location="_ftn1" display="_ftn1"/>
    <hyperlink ref="C2449" location="_ftn1" display="_ftn1"/>
    <hyperlink ref="C2447" location="_ftn1" display="_ftn1"/>
    <hyperlink ref="C2698" location="_ftn1" display="_ftn1"/>
    <hyperlink ref="B2702" location="_ftnref1" display="_ftnref1"/>
    <hyperlink ref="C2700" location="_ftn1" display="_ftn1"/>
    <hyperlink ref="C2701" location="_ftn1" display="_ftn1"/>
    <hyperlink ref="C2699" location="_ftn1" display="_ftn1"/>
    <hyperlink ref="C2949" location="_ftn1" display="_ftn1"/>
    <hyperlink ref="B2953" location="_ftnref1" display="_ftnref1"/>
    <hyperlink ref="C2951" location="_ftn1" display="_ftn1"/>
    <hyperlink ref="C2952" location="_ftn1" display="_ftn1"/>
    <hyperlink ref="C2950" location="_ftn1" display="_ftn1"/>
    <hyperlink ref="C3201" location="_ftn1" display="_ftn1"/>
    <hyperlink ref="B3205" location="_ftnref1" display="_ftnref1"/>
    <hyperlink ref="C3203" location="_ftn1" display="_ftn1"/>
    <hyperlink ref="C3204" location="_ftn1" display="_ftn1"/>
    <hyperlink ref="C3202" location="_ftn1" display="_ftn1"/>
    <hyperlink ref="C3702" location="_ftn1" display="_ftn1"/>
    <hyperlink ref="B3706" location="_ftnref1" display="_ftnref1"/>
    <hyperlink ref="C3704" location="_ftn1" display="_ftn1"/>
    <hyperlink ref="C3705" location="_ftn1" display="_ftn1"/>
    <hyperlink ref="C3703" location="_ftn1" display="_ftn1"/>
    <hyperlink ref="C1945" location="_ftn1" display="_ftn1"/>
    <hyperlink ref="C1947" location="_ftn1" display="_ftn1"/>
    <hyperlink ref="C1948" location="_ftn1" display="_ftn1"/>
    <hyperlink ref="C1946" location="_ftn1" display="_ftn1"/>
    <hyperlink ref="C3452" location="_ftn1" display="_ftn1"/>
    <hyperlink ref="C3454" location="_ftn1" display="_ftn1"/>
    <hyperlink ref="C3455" location="_ftn1" display="_ftn1"/>
    <hyperlink ref="C3453" location="_ftn1" display="_ftn1"/>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7"/>
  <sheetViews>
    <sheetView workbookViewId="0">
      <selection activeCell="A36" sqref="A36"/>
    </sheetView>
  </sheetViews>
  <sheetFormatPr defaultRowHeight="15" x14ac:dyDescent="0.25"/>
  <cols>
    <col min="1" max="1" width="77.85546875" bestFit="1" customWidth="1"/>
    <col min="2" max="3" width="11.85546875" customWidth="1"/>
  </cols>
  <sheetData>
    <row r="1" spans="1:3" x14ac:dyDescent="0.25">
      <c r="A1" s="11" t="s">
        <v>615</v>
      </c>
    </row>
    <row r="3" spans="1:3" x14ac:dyDescent="0.25">
      <c r="A3" s="36" t="s">
        <v>444</v>
      </c>
      <c r="B3" s="37"/>
      <c r="C3" s="12"/>
    </row>
    <row r="4" spans="1:3" x14ac:dyDescent="0.25">
      <c r="A4" s="38" t="s">
        <v>445</v>
      </c>
      <c r="B4" s="39" t="s">
        <v>446</v>
      </c>
      <c r="C4" s="40" t="s">
        <v>447</v>
      </c>
    </row>
    <row r="5" spans="1:3" x14ac:dyDescent="0.25">
      <c r="A5" s="41" t="s">
        <v>448</v>
      </c>
      <c r="B5" s="42">
        <v>4096</v>
      </c>
      <c r="C5" s="41">
        <v>3081</v>
      </c>
    </row>
    <row r="6" spans="1:3" x14ac:dyDescent="0.25">
      <c r="A6" s="41" t="s">
        <v>449</v>
      </c>
      <c r="B6" s="43">
        <v>1184</v>
      </c>
      <c r="C6" s="41">
        <v>1801</v>
      </c>
    </row>
    <row r="7" spans="1:3" x14ac:dyDescent="0.25">
      <c r="A7" s="41" t="s">
        <v>21</v>
      </c>
      <c r="B7" s="43">
        <v>2246</v>
      </c>
      <c r="C7" s="41">
        <v>4990</v>
      </c>
    </row>
    <row r="8" spans="1:3" x14ac:dyDescent="0.25">
      <c r="A8" s="41" t="s">
        <v>450</v>
      </c>
      <c r="B8" s="43">
        <v>513</v>
      </c>
      <c r="C8" s="41">
        <v>672</v>
      </c>
    </row>
    <row r="9" spans="1:3" x14ac:dyDescent="0.25">
      <c r="A9" s="41" t="s">
        <v>23</v>
      </c>
      <c r="B9" s="43">
        <v>48</v>
      </c>
      <c r="C9" s="41">
        <v>21</v>
      </c>
    </row>
    <row r="10" spans="1:3" x14ac:dyDescent="0.25">
      <c r="A10" s="41" t="s">
        <v>451</v>
      </c>
      <c r="B10" s="43">
        <v>1053</v>
      </c>
      <c r="C10" s="41">
        <v>2051</v>
      </c>
    </row>
    <row r="11" spans="1:3" x14ac:dyDescent="0.25">
      <c r="A11" s="44" t="s">
        <v>452</v>
      </c>
      <c r="B11" s="45">
        <f>SUBTOTAL(109,Table51936[2017-2018])</f>
        <v>9140</v>
      </c>
      <c r="C11" s="46">
        <f>SUBTOTAL(109,Table51936[2018-2019])</f>
        <v>12616</v>
      </c>
    </row>
    <row r="13" spans="1:3" x14ac:dyDescent="0.25">
      <c r="A13" s="6" t="s">
        <v>515</v>
      </c>
    </row>
    <row r="14" spans="1:3" ht="30" x14ac:dyDescent="0.25">
      <c r="A14" s="6" t="s">
        <v>453</v>
      </c>
    </row>
    <row r="15" spans="1:3" x14ac:dyDescent="0.25">
      <c r="A15" s="47" t="s">
        <v>454</v>
      </c>
    </row>
    <row r="20" spans="1:3" x14ac:dyDescent="0.25">
      <c r="A20" s="6"/>
    </row>
    <row r="21" spans="1:3" x14ac:dyDescent="0.25">
      <c r="A21" s="11" t="s">
        <v>455</v>
      </c>
      <c r="B21" s="37"/>
    </row>
    <row r="22" spans="1:3" x14ac:dyDescent="0.25">
      <c r="A22" s="48" t="s">
        <v>445</v>
      </c>
      <c r="B22" s="49" t="s">
        <v>446</v>
      </c>
      <c r="C22" s="50" t="s">
        <v>447</v>
      </c>
    </row>
    <row r="23" spans="1:3" x14ac:dyDescent="0.25">
      <c r="A23" s="51" t="s">
        <v>456</v>
      </c>
      <c r="B23" s="52">
        <v>43</v>
      </c>
      <c r="C23" s="53">
        <v>153</v>
      </c>
    </row>
    <row r="24" spans="1:3" x14ac:dyDescent="0.25">
      <c r="A24" s="54" t="s">
        <v>26</v>
      </c>
      <c r="B24" s="55">
        <v>503</v>
      </c>
      <c r="C24" s="56">
        <v>760</v>
      </c>
    </row>
    <row r="25" spans="1:3" x14ac:dyDescent="0.25">
      <c r="A25" s="51" t="s">
        <v>457</v>
      </c>
      <c r="B25" s="52">
        <v>371</v>
      </c>
      <c r="C25" s="53">
        <v>665</v>
      </c>
    </row>
    <row r="26" spans="1:3" x14ac:dyDescent="0.25">
      <c r="A26" s="54" t="s">
        <v>28</v>
      </c>
      <c r="B26" s="55">
        <v>24</v>
      </c>
      <c r="C26" s="56">
        <v>29</v>
      </c>
    </row>
    <row r="27" spans="1:3" x14ac:dyDescent="0.25">
      <c r="A27" s="51" t="s">
        <v>458</v>
      </c>
      <c r="B27" s="52">
        <v>2396</v>
      </c>
      <c r="C27" s="53">
        <v>1900</v>
      </c>
    </row>
    <row r="28" spans="1:3" x14ac:dyDescent="0.25">
      <c r="A28" s="57" t="s">
        <v>459</v>
      </c>
      <c r="B28" s="58">
        <v>1685</v>
      </c>
      <c r="C28" s="59">
        <v>2072</v>
      </c>
    </row>
    <row r="29" spans="1:3" x14ac:dyDescent="0.25">
      <c r="A29" s="60" t="s">
        <v>460</v>
      </c>
      <c r="B29" s="61">
        <v>381</v>
      </c>
      <c r="C29" s="60">
        <v>259</v>
      </c>
    </row>
    <row r="30" spans="1:3" x14ac:dyDescent="0.25">
      <c r="A30" s="60" t="s">
        <v>23</v>
      </c>
      <c r="B30" s="61">
        <v>345</v>
      </c>
      <c r="C30" s="60">
        <v>102</v>
      </c>
    </row>
    <row r="31" spans="1:3" hidden="1" x14ac:dyDescent="0.25">
      <c r="A31" s="62" t="s">
        <v>451</v>
      </c>
      <c r="B31" s="63">
        <v>1880</v>
      </c>
      <c r="C31" s="62">
        <v>6595</v>
      </c>
    </row>
    <row r="32" spans="1:3" x14ac:dyDescent="0.25">
      <c r="A32" s="64" t="s">
        <v>452</v>
      </c>
      <c r="B32" s="65">
        <f>SUBTOTAL(109,Table72036486018010[2017-2018])</f>
        <v>5748</v>
      </c>
      <c r="C32" s="64">
        <f>SUBTOTAL(109,Table72036486018010[2018-2019])</f>
        <v>5940</v>
      </c>
    </row>
    <row r="46" spans="1:3" x14ac:dyDescent="0.25">
      <c r="A46" s="11" t="s">
        <v>461</v>
      </c>
      <c r="B46" s="37"/>
    </row>
    <row r="47" spans="1:3" x14ac:dyDescent="0.25">
      <c r="A47" s="10" t="s">
        <v>445</v>
      </c>
      <c r="B47" s="66" t="s">
        <v>446</v>
      </c>
      <c r="C47" s="66" t="s">
        <v>447</v>
      </c>
    </row>
    <row r="48" spans="1:3" x14ac:dyDescent="0.25">
      <c r="A48" s="67" t="s">
        <v>34</v>
      </c>
      <c r="B48" s="63">
        <v>1808</v>
      </c>
      <c r="C48" s="62">
        <v>3</v>
      </c>
    </row>
    <row r="49" spans="1:3" x14ac:dyDescent="0.25">
      <c r="A49" s="62" t="s">
        <v>462</v>
      </c>
      <c r="B49" s="63">
        <v>61</v>
      </c>
      <c r="C49" s="62">
        <v>30</v>
      </c>
    </row>
    <row r="50" spans="1:3" x14ac:dyDescent="0.25">
      <c r="A50" s="62" t="s">
        <v>463</v>
      </c>
      <c r="B50" s="63">
        <v>62</v>
      </c>
      <c r="C50" s="62">
        <v>120</v>
      </c>
    </row>
    <row r="51" spans="1:3" x14ac:dyDescent="0.25">
      <c r="A51" s="62" t="s">
        <v>464</v>
      </c>
      <c r="B51" s="63">
        <v>704</v>
      </c>
      <c r="C51" s="62">
        <v>1445</v>
      </c>
    </row>
    <row r="52" spans="1:3" x14ac:dyDescent="0.25">
      <c r="A52" s="62" t="s">
        <v>465</v>
      </c>
      <c r="B52" s="63">
        <v>10</v>
      </c>
      <c r="C52" s="62">
        <v>41</v>
      </c>
    </row>
    <row r="53" spans="1:3" x14ac:dyDescent="0.25">
      <c r="A53" s="62" t="s">
        <v>466</v>
      </c>
      <c r="B53" s="63">
        <v>15</v>
      </c>
      <c r="C53" s="62">
        <v>40</v>
      </c>
    </row>
    <row r="54" spans="1:3" x14ac:dyDescent="0.25">
      <c r="A54" s="62" t="s">
        <v>467</v>
      </c>
      <c r="B54" s="63">
        <v>4</v>
      </c>
      <c r="C54" s="62">
        <v>81</v>
      </c>
    </row>
    <row r="55" spans="1:3" x14ac:dyDescent="0.25">
      <c r="A55" s="10" t="s">
        <v>23</v>
      </c>
      <c r="B55" s="37">
        <v>16</v>
      </c>
      <c r="C55">
        <v>20</v>
      </c>
    </row>
    <row r="56" spans="1:3" hidden="1" x14ac:dyDescent="0.25">
      <c r="A56" t="s">
        <v>451</v>
      </c>
      <c r="B56" s="37">
        <v>2705</v>
      </c>
      <c r="C56">
        <v>8310</v>
      </c>
    </row>
    <row r="57" spans="1:3" x14ac:dyDescent="0.25">
      <c r="A57" s="67" t="s">
        <v>468</v>
      </c>
      <c r="B57" s="63">
        <v>1078</v>
      </c>
      <c r="C57" s="62">
        <v>0</v>
      </c>
    </row>
    <row r="58" spans="1:3" x14ac:dyDescent="0.25">
      <c r="A58" s="62" t="s">
        <v>469</v>
      </c>
      <c r="B58" s="63">
        <v>47</v>
      </c>
      <c r="C58" s="62">
        <v>299</v>
      </c>
    </row>
    <row r="59" spans="1:3" x14ac:dyDescent="0.25">
      <c r="A59" s="62" t="s">
        <v>470</v>
      </c>
      <c r="B59" s="63">
        <v>50</v>
      </c>
      <c r="C59" s="62">
        <v>107</v>
      </c>
    </row>
    <row r="60" spans="1:3" x14ac:dyDescent="0.25">
      <c r="A60" s="10" t="s">
        <v>45</v>
      </c>
      <c r="B60" s="37">
        <v>0</v>
      </c>
      <c r="C60">
        <v>7</v>
      </c>
    </row>
    <row r="61" spans="1:3" x14ac:dyDescent="0.25">
      <c r="A61" s="62" t="s">
        <v>46</v>
      </c>
      <c r="B61" s="63">
        <v>36</v>
      </c>
      <c r="C61" s="62">
        <v>81</v>
      </c>
    </row>
    <row r="62" spans="1:3" x14ac:dyDescent="0.25">
      <c r="A62" s="62" t="s">
        <v>47</v>
      </c>
      <c r="B62" s="63">
        <v>116</v>
      </c>
      <c r="C62" s="62">
        <v>246</v>
      </c>
    </row>
    <row r="63" spans="1:3" x14ac:dyDescent="0.25">
      <c r="A63" s="62" t="s">
        <v>48</v>
      </c>
      <c r="B63" s="63">
        <v>108</v>
      </c>
      <c r="C63" s="62">
        <v>841</v>
      </c>
    </row>
    <row r="64" spans="1:3" x14ac:dyDescent="0.25">
      <c r="A64" s="62" t="s">
        <v>49</v>
      </c>
      <c r="B64" s="63">
        <v>16</v>
      </c>
      <c r="C64" s="62">
        <v>58</v>
      </c>
    </row>
    <row r="65" spans="1:3" x14ac:dyDescent="0.25">
      <c r="A65" s="62" t="s">
        <v>50</v>
      </c>
      <c r="B65" s="63">
        <v>5</v>
      </c>
      <c r="C65" s="62">
        <v>21</v>
      </c>
    </row>
    <row r="66" spans="1:3" x14ac:dyDescent="0.25">
      <c r="A66" s="62" t="s">
        <v>51</v>
      </c>
      <c r="B66" s="63">
        <v>12</v>
      </c>
      <c r="C66" s="62">
        <v>9</v>
      </c>
    </row>
    <row r="67" spans="1:3" x14ac:dyDescent="0.25">
      <c r="A67" s="62" t="s">
        <v>52</v>
      </c>
      <c r="B67" s="63">
        <v>19</v>
      </c>
      <c r="C67" s="62">
        <v>74</v>
      </c>
    </row>
    <row r="68" spans="1:3" x14ac:dyDescent="0.25">
      <c r="A68" s="62" t="s">
        <v>53</v>
      </c>
      <c r="B68" s="63">
        <v>88</v>
      </c>
      <c r="C68" s="62">
        <v>292</v>
      </c>
    </row>
    <row r="69" spans="1:3" x14ac:dyDescent="0.25">
      <c r="A69" s="62" t="s">
        <v>471</v>
      </c>
      <c r="B69" s="63">
        <v>98</v>
      </c>
      <c r="C69" s="62">
        <v>215</v>
      </c>
    </row>
    <row r="70" spans="1:3" x14ac:dyDescent="0.25">
      <c r="A70" s="62" t="s">
        <v>472</v>
      </c>
      <c r="B70" s="63">
        <v>199</v>
      </c>
      <c r="C70" s="62">
        <v>174</v>
      </c>
    </row>
    <row r="71" spans="1:3" x14ac:dyDescent="0.25">
      <c r="A71" s="62" t="s">
        <v>57</v>
      </c>
      <c r="B71" s="63">
        <v>116</v>
      </c>
      <c r="C71" s="62">
        <v>231</v>
      </c>
    </row>
    <row r="72" spans="1:3" x14ac:dyDescent="0.25">
      <c r="A72" s="10" t="s">
        <v>452</v>
      </c>
      <c r="B72" s="68">
        <f>SUBTOTAL(109,Table813744[2017-2018])</f>
        <v>4668</v>
      </c>
      <c r="C72" s="10">
        <f>SUBTOTAL(109,Table813744[2018-2019])</f>
        <v>4435</v>
      </c>
    </row>
    <row r="75" spans="1:3" x14ac:dyDescent="0.25">
      <c r="A75" s="11" t="s">
        <v>473</v>
      </c>
      <c r="B75" s="37"/>
    </row>
    <row r="76" spans="1:3" x14ac:dyDescent="0.25">
      <c r="A76" t="s">
        <v>445</v>
      </c>
      <c r="B76" s="66" t="s">
        <v>446</v>
      </c>
      <c r="C76" s="66" t="s">
        <v>447</v>
      </c>
    </row>
    <row r="77" spans="1:3" x14ac:dyDescent="0.25">
      <c r="A77" s="62" t="s">
        <v>58</v>
      </c>
      <c r="B77" s="63">
        <v>245</v>
      </c>
      <c r="C77" s="62">
        <v>6974</v>
      </c>
    </row>
    <row r="78" spans="1:3" x14ac:dyDescent="0.25">
      <c r="A78" s="62" t="s">
        <v>59</v>
      </c>
      <c r="B78" s="63">
        <v>60</v>
      </c>
      <c r="C78" s="62">
        <v>923</v>
      </c>
    </row>
    <row r="79" spans="1:3" x14ac:dyDescent="0.25">
      <c r="A79" s="62" t="s">
        <v>60</v>
      </c>
      <c r="B79" s="63">
        <v>7</v>
      </c>
      <c r="C79" s="62">
        <v>11</v>
      </c>
    </row>
    <row r="80" spans="1:3" x14ac:dyDescent="0.25">
      <c r="A80" s="62" t="s">
        <v>474</v>
      </c>
      <c r="B80" s="63">
        <v>1</v>
      </c>
      <c r="C80" s="62">
        <v>65</v>
      </c>
    </row>
    <row r="81" spans="1:3" x14ac:dyDescent="0.25">
      <c r="A81" s="62" t="s">
        <v>23</v>
      </c>
      <c r="B81" s="63">
        <v>2</v>
      </c>
      <c r="C81" s="62">
        <v>3717</v>
      </c>
    </row>
    <row r="82" spans="1:3" x14ac:dyDescent="0.25">
      <c r="A82" s="62" t="s">
        <v>451</v>
      </c>
      <c r="B82" s="63">
        <v>0</v>
      </c>
      <c r="C82" s="62">
        <v>839</v>
      </c>
    </row>
    <row r="83" spans="1:3" x14ac:dyDescent="0.25">
      <c r="A83" s="69" t="s">
        <v>452</v>
      </c>
      <c r="B83" s="70">
        <f>SUBTOTAL(109,Table41225405217245[2017-2018])</f>
        <v>315</v>
      </c>
      <c r="C83" s="69">
        <f>SUBTOTAL(109,Table41225405217245[2018-2019])</f>
        <v>12529</v>
      </c>
    </row>
    <row r="84" spans="1:3" x14ac:dyDescent="0.25">
      <c r="B84" s="37"/>
    </row>
    <row r="85" spans="1:3" x14ac:dyDescent="0.25">
      <c r="A85" t="s">
        <v>514</v>
      </c>
      <c r="B85" s="37"/>
    </row>
    <row r="93" spans="1:3" x14ac:dyDescent="0.25">
      <c r="A93" s="11" t="s">
        <v>475</v>
      </c>
      <c r="B93" s="37"/>
    </row>
    <row r="94" spans="1:3" x14ac:dyDescent="0.25">
      <c r="A94" t="s">
        <v>445</v>
      </c>
      <c r="B94" s="66" t="s">
        <v>446</v>
      </c>
      <c r="C94" s="66" t="s">
        <v>447</v>
      </c>
    </row>
    <row r="95" spans="1:3" x14ac:dyDescent="0.25">
      <c r="A95" s="62" t="s">
        <v>58</v>
      </c>
      <c r="B95" s="63">
        <v>0</v>
      </c>
      <c r="C95" s="62">
        <v>11126</v>
      </c>
    </row>
    <row r="96" spans="1:3" x14ac:dyDescent="0.25">
      <c r="A96" s="62" t="s">
        <v>59</v>
      </c>
      <c r="B96" s="63">
        <v>0</v>
      </c>
      <c r="C96" s="62">
        <v>958</v>
      </c>
    </row>
    <row r="97" spans="1:3" x14ac:dyDescent="0.25">
      <c r="A97" s="62" t="s">
        <v>60</v>
      </c>
      <c r="B97" s="63">
        <v>0</v>
      </c>
      <c r="C97" s="62">
        <v>24</v>
      </c>
    </row>
    <row r="98" spans="1:3" x14ac:dyDescent="0.25">
      <c r="A98" s="62" t="s">
        <v>474</v>
      </c>
      <c r="B98" s="63">
        <v>0</v>
      </c>
      <c r="C98" s="62">
        <v>131</v>
      </c>
    </row>
    <row r="99" spans="1:3" x14ac:dyDescent="0.25">
      <c r="A99" s="62" t="s">
        <v>23</v>
      </c>
      <c r="B99" s="63">
        <v>0</v>
      </c>
      <c r="C99" s="62">
        <v>85</v>
      </c>
    </row>
    <row r="100" spans="1:3" x14ac:dyDescent="0.25">
      <c r="A100" s="62" t="s">
        <v>451</v>
      </c>
      <c r="B100" s="63">
        <v>0</v>
      </c>
      <c r="C100" s="62">
        <v>295</v>
      </c>
    </row>
    <row r="101" spans="1:3" x14ac:dyDescent="0.25">
      <c r="A101" s="10" t="s">
        <v>452</v>
      </c>
      <c r="B101" s="68">
        <f>SUBTOTAL(109,Table4122540521722347[2017-2018])</f>
        <v>0</v>
      </c>
      <c r="C101" s="10">
        <f>SUBTOTAL(109,Table4122540521722347[2018-2019])</f>
        <v>12619</v>
      </c>
    </row>
    <row r="102" spans="1:3" x14ac:dyDescent="0.25">
      <c r="B102" s="37"/>
    </row>
    <row r="103" spans="1:3" x14ac:dyDescent="0.25">
      <c r="A103" t="s">
        <v>514</v>
      </c>
      <c r="B103" s="37"/>
    </row>
    <row r="113" spans="1:3" x14ac:dyDescent="0.25">
      <c r="A113" s="11" t="s">
        <v>476</v>
      </c>
      <c r="B113" s="37"/>
    </row>
    <row r="114" spans="1:3" x14ac:dyDescent="0.25">
      <c r="A114" t="s">
        <v>445</v>
      </c>
      <c r="B114" s="66" t="s">
        <v>446</v>
      </c>
      <c r="C114" s="66" t="s">
        <v>447</v>
      </c>
    </row>
    <row r="115" spans="1:3" x14ac:dyDescent="0.25">
      <c r="A115" s="62" t="s">
        <v>64</v>
      </c>
      <c r="B115" s="63">
        <v>22</v>
      </c>
      <c r="C115" s="62">
        <v>88</v>
      </c>
    </row>
    <row r="116" spans="1:3" x14ac:dyDescent="0.25">
      <c r="A116" s="62" t="s">
        <v>65</v>
      </c>
      <c r="B116" s="63">
        <v>1266</v>
      </c>
      <c r="C116" s="62">
        <v>2231</v>
      </c>
    </row>
    <row r="117" spans="1:3" x14ac:dyDescent="0.25">
      <c r="A117" s="62" t="s">
        <v>477</v>
      </c>
      <c r="B117" s="63">
        <v>21</v>
      </c>
      <c r="C117" s="62">
        <v>63</v>
      </c>
    </row>
    <row r="118" spans="1:3" x14ac:dyDescent="0.25">
      <c r="A118" s="62" t="s">
        <v>478</v>
      </c>
      <c r="B118" s="63">
        <v>13</v>
      </c>
      <c r="C118" s="62">
        <v>37</v>
      </c>
    </row>
    <row r="119" spans="1:3" x14ac:dyDescent="0.25">
      <c r="A119" s="62" t="s">
        <v>68</v>
      </c>
      <c r="B119" s="63">
        <v>7</v>
      </c>
      <c r="C119" s="62">
        <v>19</v>
      </c>
    </row>
    <row r="120" spans="1:3" x14ac:dyDescent="0.25">
      <c r="A120" s="62" t="s">
        <v>479</v>
      </c>
      <c r="B120" s="63">
        <v>7</v>
      </c>
      <c r="C120" s="62">
        <v>48</v>
      </c>
    </row>
    <row r="121" spans="1:3" x14ac:dyDescent="0.25">
      <c r="A121" s="62" t="s">
        <v>23</v>
      </c>
      <c r="B121" s="63">
        <v>67</v>
      </c>
      <c r="C121" s="62">
        <v>240</v>
      </c>
    </row>
    <row r="122" spans="1:3" x14ac:dyDescent="0.25">
      <c r="A122" s="62" t="s">
        <v>480</v>
      </c>
      <c r="B122" s="63">
        <v>0</v>
      </c>
      <c r="C122" s="62">
        <v>3060</v>
      </c>
    </row>
    <row r="123" spans="1:3" hidden="1" x14ac:dyDescent="0.25">
      <c r="A123" s="62" t="s">
        <v>451</v>
      </c>
      <c r="B123" s="63">
        <v>4918</v>
      </c>
      <c r="C123" s="62">
        <v>6840</v>
      </c>
    </row>
    <row r="124" spans="1:3" x14ac:dyDescent="0.25">
      <c r="A124" s="10" t="s">
        <v>452</v>
      </c>
      <c r="B124" s="68">
        <f>SUBTOTAL(109,Table31124395117158[2017-2018])</f>
        <v>1403</v>
      </c>
      <c r="C124" s="10">
        <f>SUBTOTAL(109,Table31124395117158[2018-2019])</f>
        <v>5786</v>
      </c>
    </row>
    <row r="133" spans="1:3" x14ac:dyDescent="0.25">
      <c r="A133" s="11" t="s">
        <v>481</v>
      </c>
      <c r="B133" s="37"/>
    </row>
    <row r="134" spans="1:3" x14ac:dyDescent="0.25">
      <c r="A134" s="71" t="s">
        <v>445</v>
      </c>
      <c r="B134" s="72" t="s">
        <v>446</v>
      </c>
      <c r="C134" s="72" t="s">
        <v>447</v>
      </c>
    </row>
    <row r="135" spans="1:3" x14ac:dyDescent="0.25">
      <c r="A135" s="62" t="s">
        <v>482</v>
      </c>
      <c r="B135" s="63">
        <v>517</v>
      </c>
      <c r="C135" s="62">
        <v>1310</v>
      </c>
    </row>
    <row r="136" spans="1:3" x14ac:dyDescent="0.25">
      <c r="A136" s="62" t="s">
        <v>483</v>
      </c>
      <c r="B136" s="63">
        <v>19</v>
      </c>
      <c r="C136" s="62">
        <v>92</v>
      </c>
    </row>
    <row r="137" spans="1:3" x14ac:dyDescent="0.25">
      <c r="A137" s="62" t="s">
        <v>484</v>
      </c>
      <c r="B137" s="63">
        <v>37</v>
      </c>
      <c r="C137" s="62">
        <v>162</v>
      </c>
    </row>
    <row r="138" spans="1:3" x14ac:dyDescent="0.25">
      <c r="A138" s="62" t="s">
        <v>485</v>
      </c>
      <c r="B138" s="63">
        <v>27</v>
      </c>
      <c r="C138" s="62">
        <v>41</v>
      </c>
    </row>
    <row r="139" spans="1:3" ht="30" x14ac:dyDescent="0.25">
      <c r="A139" s="73" t="s">
        <v>486</v>
      </c>
      <c r="B139" s="63">
        <v>100</v>
      </c>
      <c r="C139" s="62">
        <v>133</v>
      </c>
    </row>
    <row r="140" spans="1:3" x14ac:dyDescent="0.25">
      <c r="A140" s="62" t="s">
        <v>487</v>
      </c>
      <c r="B140" s="63">
        <v>102</v>
      </c>
      <c r="C140" s="62">
        <v>363</v>
      </c>
    </row>
    <row r="141" spans="1:3" x14ac:dyDescent="0.25">
      <c r="A141" s="62" t="s">
        <v>488</v>
      </c>
      <c r="B141" s="63">
        <v>174</v>
      </c>
      <c r="C141" s="62">
        <v>338</v>
      </c>
    </row>
    <row r="142" spans="1:3" x14ac:dyDescent="0.25">
      <c r="A142" s="62" t="s">
        <v>489</v>
      </c>
      <c r="B142" s="63">
        <v>107</v>
      </c>
      <c r="C142" s="62">
        <v>708</v>
      </c>
    </row>
    <row r="143" spans="1:3" x14ac:dyDescent="0.25">
      <c r="A143" s="62" t="s">
        <v>490</v>
      </c>
      <c r="B143" s="63">
        <v>2099</v>
      </c>
      <c r="C143" s="62">
        <v>3646</v>
      </c>
    </row>
    <row r="144" spans="1:3" x14ac:dyDescent="0.25">
      <c r="A144" s="62" t="s">
        <v>491</v>
      </c>
      <c r="B144" s="63">
        <v>74</v>
      </c>
      <c r="C144" s="62">
        <v>281</v>
      </c>
    </row>
    <row r="145" spans="1:3" hidden="1" x14ac:dyDescent="0.25">
      <c r="A145" s="62" t="s">
        <v>451</v>
      </c>
      <c r="B145" s="63">
        <v>5321</v>
      </c>
      <c r="C145" s="62">
        <v>7148</v>
      </c>
    </row>
    <row r="146" spans="1:3" x14ac:dyDescent="0.25">
      <c r="A146" s="69" t="s">
        <v>452</v>
      </c>
      <c r="B146" s="70">
        <f>SUBTOTAL(109,Table61427425417460[2017-2018])</f>
        <v>3256</v>
      </c>
      <c r="C146" s="69">
        <f>SUBTOTAL(109,Table61427425417460[2018-2019])</f>
        <v>7074</v>
      </c>
    </row>
    <row r="154" spans="1:3" x14ac:dyDescent="0.25">
      <c r="A154" s="36" t="s">
        <v>492</v>
      </c>
      <c r="B154" s="66"/>
      <c r="C154" s="11"/>
    </row>
    <row r="155" spans="1:3" x14ac:dyDescent="0.25">
      <c r="A155" s="11" t="s">
        <v>445</v>
      </c>
      <c r="B155" s="66" t="s">
        <v>446</v>
      </c>
      <c r="C155" s="66" t="s">
        <v>447</v>
      </c>
    </row>
    <row r="156" spans="1:3" x14ac:dyDescent="0.25">
      <c r="A156" s="62" t="s">
        <v>493</v>
      </c>
      <c r="B156" s="63">
        <v>60</v>
      </c>
      <c r="C156" s="62">
        <v>219</v>
      </c>
    </row>
    <row r="157" spans="1:3" x14ac:dyDescent="0.25">
      <c r="A157" s="62" t="s">
        <v>494</v>
      </c>
      <c r="B157" s="63">
        <v>4892</v>
      </c>
      <c r="C157" s="62">
        <v>2415</v>
      </c>
    </row>
    <row r="158" spans="1:3" x14ac:dyDescent="0.25">
      <c r="A158" s="62" t="s">
        <v>491</v>
      </c>
      <c r="B158" s="63">
        <v>14</v>
      </c>
      <c r="C158" s="62">
        <v>103</v>
      </c>
    </row>
    <row r="159" spans="1:3" x14ac:dyDescent="0.25">
      <c r="A159" s="62" t="s">
        <v>480</v>
      </c>
      <c r="B159" s="63">
        <v>1</v>
      </c>
      <c r="C159" s="62">
        <v>3299</v>
      </c>
    </row>
    <row r="160" spans="1:3" hidden="1" x14ac:dyDescent="0.25">
      <c r="A160" s="62" t="s">
        <v>451</v>
      </c>
      <c r="B160" s="63">
        <v>1829</v>
      </c>
      <c r="C160" s="62">
        <v>6549</v>
      </c>
    </row>
    <row r="161" spans="1:3" x14ac:dyDescent="0.25">
      <c r="A161" t="s">
        <v>452</v>
      </c>
      <c r="B161" s="68">
        <f>SUBTOTAL(109,Table221530435517563[2017-2018])</f>
        <v>4967</v>
      </c>
      <c r="C161" s="10">
        <f>SUBTOTAL(109,Table221530435517563[2018-2019])</f>
        <v>6036</v>
      </c>
    </row>
    <row r="173" spans="1:3" x14ac:dyDescent="0.25">
      <c r="A173" s="36" t="s">
        <v>495</v>
      </c>
      <c r="B173" s="66"/>
      <c r="C173" s="11"/>
    </row>
    <row r="174" spans="1:3" x14ac:dyDescent="0.25">
      <c r="A174" s="11" t="s">
        <v>445</v>
      </c>
      <c r="B174" s="37" t="s">
        <v>446</v>
      </c>
      <c r="C174" t="s">
        <v>447</v>
      </c>
    </row>
    <row r="175" spans="1:3" x14ac:dyDescent="0.25">
      <c r="A175" s="62" t="s">
        <v>80</v>
      </c>
      <c r="B175" s="63">
        <v>3157</v>
      </c>
      <c r="C175" s="62">
        <v>5384</v>
      </c>
    </row>
    <row r="176" spans="1:3" x14ac:dyDescent="0.25">
      <c r="A176" s="62" t="s">
        <v>81</v>
      </c>
      <c r="B176" s="63">
        <v>2789</v>
      </c>
      <c r="C176" s="62">
        <v>5203</v>
      </c>
    </row>
    <row r="177" spans="1:3" x14ac:dyDescent="0.25">
      <c r="A177" s="62" t="s">
        <v>23</v>
      </c>
      <c r="B177" s="63">
        <v>10</v>
      </c>
      <c r="C177" s="62">
        <v>91</v>
      </c>
    </row>
    <row r="178" spans="1:3" x14ac:dyDescent="0.25">
      <c r="A178" s="62" t="s">
        <v>496</v>
      </c>
      <c r="B178" s="63">
        <v>850</v>
      </c>
      <c r="C178" s="62">
        <v>1858</v>
      </c>
    </row>
    <row r="179" spans="1:3" x14ac:dyDescent="0.25">
      <c r="A179" s="10" t="s">
        <v>452</v>
      </c>
      <c r="B179" s="68">
        <f>SUBTOTAL(109,Table271631445617665[2017-2018])</f>
        <v>6806</v>
      </c>
      <c r="C179" s="10">
        <f>SUBTOTAL(109,Table271631445617665[2018-2019])</f>
        <v>12536</v>
      </c>
    </row>
    <row r="195" spans="1:3" x14ac:dyDescent="0.25">
      <c r="A195" s="36" t="s">
        <v>497</v>
      </c>
      <c r="B195" s="37"/>
    </row>
    <row r="196" spans="1:3" x14ac:dyDescent="0.25">
      <c r="A196" s="11" t="s">
        <v>498</v>
      </c>
      <c r="B196" s="37" t="s">
        <v>446</v>
      </c>
      <c r="C196" t="s">
        <v>447</v>
      </c>
    </row>
    <row r="197" spans="1:3" x14ac:dyDescent="0.25">
      <c r="A197" s="62" t="s">
        <v>82</v>
      </c>
      <c r="B197" s="63">
        <v>2094</v>
      </c>
      <c r="C197" s="62">
        <v>3973</v>
      </c>
    </row>
    <row r="198" spans="1:3" x14ac:dyDescent="0.25">
      <c r="A198" s="62" t="s">
        <v>83</v>
      </c>
      <c r="B198" s="63">
        <v>2006</v>
      </c>
      <c r="C198" s="62">
        <v>3769</v>
      </c>
    </row>
    <row r="199" spans="1:3" x14ac:dyDescent="0.25">
      <c r="A199" s="62" t="s">
        <v>84</v>
      </c>
      <c r="B199" s="63">
        <v>14</v>
      </c>
      <c r="C199" s="62">
        <v>65</v>
      </c>
    </row>
    <row r="200" spans="1:3" x14ac:dyDescent="0.25">
      <c r="A200" s="62" t="s">
        <v>85</v>
      </c>
      <c r="B200" s="63">
        <v>0</v>
      </c>
      <c r="C200" s="62">
        <v>3</v>
      </c>
    </row>
    <row r="201" spans="1:3" x14ac:dyDescent="0.25">
      <c r="A201" s="62" t="s">
        <v>86</v>
      </c>
      <c r="B201" s="63">
        <v>5</v>
      </c>
      <c r="C201" s="62">
        <v>44</v>
      </c>
    </row>
    <row r="202" spans="1:3" x14ac:dyDescent="0.25">
      <c r="A202" s="62" t="s">
        <v>87</v>
      </c>
      <c r="B202" s="63">
        <v>3</v>
      </c>
      <c r="C202" s="62">
        <v>4</v>
      </c>
    </row>
    <row r="203" spans="1:3" x14ac:dyDescent="0.25">
      <c r="A203" s="73" t="s">
        <v>70</v>
      </c>
      <c r="B203" s="63">
        <v>0</v>
      </c>
      <c r="C203" s="62">
        <v>2845</v>
      </c>
    </row>
    <row r="204" spans="1:3" x14ac:dyDescent="0.25">
      <c r="A204" s="62" t="s">
        <v>499</v>
      </c>
      <c r="B204" s="63">
        <v>11</v>
      </c>
      <c r="C204" s="62">
        <v>81</v>
      </c>
    </row>
    <row r="205" spans="1:3" x14ac:dyDescent="0.25">
      <c r="A205" s="62" t="s">
        <v>496</v>
      </c>
      <c r="B205" s="63">
        <v>1060</v>
      </c>
      <c r="C205" s="62">
        <v>110</v>
      </c>
    </row>
    <row r="206" spans="1:3" x14ac:dyDescent="0.25">
      <c r="A206" t="s">
        <v>452</v>
      </c>
      <c r="B206" s="37">
        <f>SUBTOTAL(109,Table281732455717766[2017-2018])</f>
        <v>5193</v>
      </c>
      <c r="C206">
        <f>SUBTOTAL(109,Table281732455717766[2018-2019])</f>
        <v>10894</v>
      </c>
    </row>
    <row r="216" spans="1:3" x14ac:dyDescent="0.25">
      <c r="A216" s="36" t="s">
        <v>500</v>
      </c>
      <c r="B216" s="37"/>
    </row>
    <row r="217" spans="1:3" x14ac:dyDescent="0.25">
      <c r="A217" s="74"/>
      <c r="B217" s="75" t="s">
        <v>445</v>
      </c>
      <c r="C217" s="76" t="s">
        <v>501</v>
      </c>
    </row>
    <row r="218" spans="1:3" x14ac:dyDescent="0.25">
      <c r="A218" s="44" t="s">
        <v>445</v>
      </c>
      <c r="B218" s="77" t="s">
        <v>446</v>
      </c>
      <c r="C218" s="78" t="s">
        <v>447</v>
      </c>
    </row>
    <row r="219" spans="1:3" x14ac:dyDescent="0.25">
      <c r="A219" s="79" t="s">
        <v>502</v>
      </c>
      <c r="B219" s="80"/>
      <c r="C219" s="81">
        <v>1158</v>
      </c>
    </row>
    <row r="220" spans="1:3" x14ac:dyDescent="0.25">
      <c r="A220" s="79" t="s">
        <v>503</v>
      </c>
      <c r="B220" s="80"/>
      <c r="C220" s="81">
        <v>449</v>
      </c>
    </row>
    <row r="221" spans="1:3" x14ac:dyDescent="0.25">
      <c r="A221" s="82" t="s">
        <v>110</v>
      </c>
      <c r="B221" s="83"/>
      <c r="C221" s="84">
        <v>2333</v>
      </c>
    </row>
    <row r="222" spans="1:3" x14ac:dyDescent="0.25">
      <c r="A222" s="62" t="s">
        <v>504</v>
      </c>
      <c r="B222" s="63"/>
      <c r="C222" s="62">
        <v>1383</v>
      </c>
    </row>
    <row r="223" spans="1:3" x14ac:dyDescent="0.25">
      <c r="A223" t="s">
        <v>452</v>
      </c>
      <c r="B223" s="37">
        <f>SUBTOTAL(109,Table92137496118167[2017-2018])</f>
        <v>0</v>
      </c>
      <c r="C223">
        <f>SUBTOTAL(109,Table92137496118167[2018-2019])</f>
        <v>5323</v>
      </c>
    </row>
    <row r="224" spans="1:3" x14ac:dyDescent="0.25">
      <c r="B224" s="37"/>
    </row>
    <row r="225" spans="1:3" x14ac:dyDescent="0.25">
      <c r="B225" s="37"/>
    </row>
    <row r="226" spans="1:3" x14ac:dyDescent="0.25">
      <c r="A226" t="s">
        <v>513</v>
      </c>
      <c r="B226" s="37"/>
    </row>
    <row r="237" spans="1:3" x14ac:dyDescent="0.25">
      <c r="A237" s="36" t="s">
        <v>505</v>
      </c>
      <c r="B237" s="37"/>
    </row>
    <row r="238" spans="1:3" x14ac:dyDescent="0.25">
      <c r="A238" s="11" t="s">
        <v>498</v>
      </c>
      <c r="B238" s="37" t="s">
        <v>446</v>
      </c>
      <c r="C238" t="s">
        <v>447</v>
      </c>
    </row>
    <row r="239" spans="1:3" x14ac:dyDescent="0.25">
      <c r="A239" s="62" t="s">
        <v>92</v>
      </c>
      <c r="B239" s="63">
        <v>0</v>
      </c>
      <c r="C239" s="62">
        <v>22</v>
      </c>
    </row>
    <row r="240" spans="1:3" x14ac:dyDescent="0.25">
      <c r="A240" s="62" t="s">
        <v>506</v>
      </c>
      <c r="B240" s="63">
        <v>0</v>
      </c>
      <c r="C240" s="62">
        <v>50</v>
      </c>
    </row>
    <row r="241" spans="1:3" x14ac:dyDescent="0.25">
      <c r="A241" s="62" t="s">
        <v>94</v>
      </c>
      <c r="B241" s="63">
        <v>1571</v>
      </c>
      <c r="C241" s="62">
        <v>1094</v>
      </c>
    </row>
    <row r="242" spans="1:3" x14ac:dyDescent="0.25">
      <c r="A242" s="62" t="s">
        <v>95</v>
      </c>
      <c r="B242" s="63">
        <v>0</v>
      </c>
      <c r="C242" s="62">
        <v>13</v>
      </c>
    </row>
    <row r="243" spans="1:3" x14ac:dyDescent="0.25">
      <c r="A243" s="62" t="s">
        <v>96</v>
      </c>
      <c r="B243" s="63">
        <v>724</v>
      </c>
      <c r="C243" s="62">
        <v>410</v>
      </c>
    </row>
    <row r="244" spans="1:3" x14ac:dyDescent="0.25">
      <c r="A244" s="62" t="s">
        <v>97</v>
      </c>
      <c r="B244" s="63">
        <v>0</v>
      </c>
      <c r="C244" s="62">
        <v>15</v>
      </c>
    </row>
    <row r="245" spans="1:3" x14ac:dyDescent="0.25">
      <c r="A245" s="62" t="s">
        <v>507</v>
      </c>
      <c r="B245" s="63">
        <v>2</v>
      </c>
      <c r="C245" s="62">
        <v>28</v>
      </c>
    </row>
    <row r="246" spans="1:3" x14ac:dyDescent="0.25">
      <c r="A246" s="62" t="s">
        <v>99</v>
      </c>
      <c r="B246" s="63">
        <v>0</v>
      </c>
      <c r="C246" s="62">
        <v>71</v>
      </c>
    </row>
    <row r="247" spans="1:3" x14ac:dyDescent="0.25">
      <c r="A247" s="62" t="s">
        <v>508</v>
      </c>
      <c r="B247" s="63">
        <v>175</v>
      </c>
      <c r="C247" s="62">
        <v>83</v>
      </c>
    </row>
    <row r="248" spans="1:3" x14ac:dyDescent="0.25">
      <c r="A248" s="62" t="s">
        <v>101</v>
      </c>
      <c r="B248" s="63">
        <v>2044</v>
      </c>
      <c r="C248" s="62">
        <v>1495</v>
      </c>
    </row>
    <row r="249" spans="1:3" x14ac:dyDescent="0.25">
      <c r="A249" s="62" t="s">
        <v>102</v>
      </c>
      <c r="B249" s="63">
        <v>462</v>
      </c>
      <c r="C249" s="62">
        <v>324</v>
      </c>
    </row>
    <row r="250" spans="1:3" x14ac:dyDescent="0.25">
      <c r="A250" s="62" t="s">
        <v>103</v>
      </c>
      <c r="B250" s="63">
        <v>1156</v>
      </c>
      <c r="C250" s="62">
        <v>1525</v>
      </c>
    </row>
    <row r="251" spans="1:3" x14ac:dyDescent="0.25">
      <c r="A251" s="62" t="s">
        <v>509</v>
      </c>
      <c r="B251" s="63">
        <v>0</v>
      </c>
      <c r="C251" s="62">
        <v>49</v>
      </c>
    </row>
    <row r="252" spans="1:3" x14ac:dyDescent="0.25">
      <c r="A252" s="62" t="s">
        <v>510</v>
      </c>
      <c r="B252" s="63">
        <v>0</v>
      </c>
      <c r="C252" s="62">
        <v>135</v>
      </c>
    </row>
    <row r="253" spans="1:3" x14ac:dyDescent="0.25">
      <c r="A253" s="62" t="s">
        <v>511</v>
      </c>
      <c r="B253" s="63">
        <v>0</v>
      </c>
      <c r="C253" s="62">
        <v>178</v>
      </c>
    </row>
    <row r="254" spans="1:3" x14ac:dyDescent="0.25">
      <c r="A254" s="62" t="s">
        <v>512</v>
      </c>
      <c r="B254" s="63">
        <v>0</v>
      </c>
      <c r="C254" s="62">
        <v>4323</v>
      </c>
    </row>
    <row r="255" spans="1:3" x14ac:dyDescent="0.25">
      <c r="A255" s="62" t="s">
        <v>23</v>
      </c>
      <c r="B255" s="63">
        <v>207</v>
      </c>
      <c r="C255" s="62">
        <v>4</v>
      </c>
    </row>
    <row r="256" spans="1:3" hidden="1" x14ac:dyDescent="0.25">
      <c r="A256" s="62" t="s">
        <v>496</v>
      </c>
      <c r="B256" s="63">
        <v>270</v>
      </c>
      <c r="C256" s="62">
        <v>2732</v>
      </c>
    </row>
    <row r="257" spans="1:3" x14ac:dyDescent="0.25">
      <c r="A257" t="s">
        <v>452</v>
      </c>
      <c r="B257" s="37">
        <f>SUBTOTAL(109,Table331833465817868[2017-2018])</f>
        <v>6341</v>
      </c>
      <c r="C257">
        <f>SUBTOTAL(109,Table331833465817868[2018-2019])</f>
        <v>9819</v>
      </c>
    </row>
  </sheetData>
  <pageMargins left="0.7" right="0.7" top="0.75" bottom="0.75" header="0.3" footer="0.3"/>
  <pageSetup paperSize="17" scale="94" fitToHeight="0" orientation="landscape" r:id="rId1"/>
  <rowBreaks count="3" manualBreakCount="3">
    <brk id="130" max="16383" man="1"/>
    <brk id="171" max="16383" man="1"/>
    <brk id="214" max="16383" man="1"/>
  </rowBreaks>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Layout" zoomScaleNormal="100" workbookViewId="0">
      <selection activeCell="A94" sqref="A94:J94"/>
    </sheetView>
  </sheetViews>
  <sheetFormatPr defaultRowHeight="15" x14ac:dyDescent="0.25"/>
  <cols>
    <col min="2" max="2" width="9.140625" customWidth="1"/>
    <col min="3" max="3" width="7.28515625" customWidth="1"/>
    <col min="4" max="4" width="5" customWidth="1"/>
    <col min="5" max="5" width="10" customWidth="1"/>
    <col min="6" max="6" width="11" customWidth="1"/>
    <col min="7" max="7" width="4.28515625" customWidth="1"/>
    <col min="8" max="8" width="7.140625" customWidth="1"/>
    <col min="9" max="9" width="15" customWidth="1"/>
    <col min="10" max="10" width="18.85546875" customWidth="1"/>
  </cols>
  <sheetData>
    <row r="1" spans="1:10" ht="3.75" customHeight="1" x14ac:dyDescent="0.25">
      <c r="A1" s="456"/>
      <c r="B1" s="456"/>
      <c r="C1" s="456"/>
      <c r="D1" s="456"/>
      <c r="E1" s="456"/>
      <c r="F1" s="456"/>
      <c r="G1" s="456"/>
      <c r="H1" s="456"/>
      <c r="I1" s="456"/>
      <c r="J1" s="456"/>
    </row>
    <row r="2" spans="1:10" s="24" customFormat="1" ht="12.75" x14ac:dyDescent="0.2">
      <c r="A2" s="434" t="s">
        <v>277</v>
      </c>
      <c r="B2" s="434"/>
      <c r="C2" s="434"/>
      <c r="D2" s="434"/>
      <c r="E2" s="434"/>
      <c r="F2" s="434"/>
      <c r="G2" s="434"/>
      <c r="H2" s="434"/>
      <c r="I2" s="434"/>
      <c r="J2" s="434"/>
    </row>
    <row r="3" spans="1:10" s="24" customFormat="1" ht="12.75" x14ac:dyDescent="0.2">
      <c r="A3" s="25" t="s">
        <v>278</v>
      </c>
      <c r="B3" s="25"/>
      <c r="C3" s="25"/>
      <c r="D3" s="25"/>
      <c r="E3" s="25"/>
      <c r="F3" s="25"/>
      <c r="G3" s="25"/>
      <c r="H3" s="25"/>
      <c r="I3" s="25"/>
      <c r="J3" s="25"/>
    </row>
    <row r="4" spans="1:10" s="24" customFormat="1" ht="4.5" customHeight="1" x14ac:dyDescent="0.2">
      <c r="A4" s="451"/>
      <c r="B4" s="451"/>
      <c r="C4" s="451"/>
      <c r="D4" s="451"/>
      <c r="E4" s="451"/>
      <c r="F4" s="451"/>
      <c r="G4" s="451"/>
      <c r="H4" s="451"/>
      <c r="I4" s="451"/>
      <c r="J4" s="451"/>
    </row>
    <row r="5" spans="1:10" s="24" customFormat="1" ht="12.75" x14ac:dyDescent="0.2">
      <c r="A5" s="188" t="s">
        <v>279</v>
      </c>
      <c r="B5" s="188"/>
      <c r="C5" s="188"/>
      <c r="D5" s="188"/>
      <c r="E5" s="188"/>
      <c r="F5" s="188"/>
      <c r="G5" s="188"/>
      <c r="H5" s="188"/>
      <c r="I5" s="188"/>
      <c r="J5" s="188"/>
    </row>
    <row r="6" spans="1:10" s="24" customFormat="1" ht="12.75" x14ac:dyDescent="0.2">
      <c r="A6" s="24" t="s">
        <v>280</v>
      </c>
      <c r="B6" s="26"/>
      <c r="C6" s="26"/>
      <c r="D6" s="26"/>
      <c r="E6" s="26"/>
      <c r="F6" s="26"/>
      <c r="G6" s="26"/>
      <c r="H6" s="26"/>
      <c r="I6" s="26"/>
      <c r="J6" s="26"/>
    </row>
    <row r="7" spans="1:10" s="24" customFormat="1" ht="14.25" customHeight="1" x14ac:dyDescent="0.2">
      <c r="B7" s="457" t="s">
        <v>281</v>
      </c>
      <c r="C7" s="457"/>
      <c r="D7" s="457"/>
      <c r="E7" s="457"/>
      <c r="F7" s="457"/>
      <c r="G7" s="457"/>
      <c r="H7" s="457"/>
      <c r="I7" s="457"/>
      <c r="J7" s="26"/>
    </row>
    <row r="8" spans="1:10" s="24" customFormat="1" ht="14.25" customHeight="1" x14ac:dyDescent="0.2">
      <c r="B8" s="457" t="s">
        <v>282</v>
      </c>
      <c r="C8" s="457"/>
      <c r="D8" s="457"/>
      <c r="E8" s="457"/>
      <c r="F8" s="457" t="s">
        <v>283</v>
      </c>
      <c r="G8" s="457"/>
      <c r="H8" s="457"/>
      <c r="I8" s="457"/>
    </row>
    <row r="9" spans="1:10" s="24" customFormat="1" ht="14.25" customHeight="1" x14ac:dyDescent="0.2">
      <c r="B9" s="454" t="s">
        <v>284</v>
      </c>
      <c r="C9" s="454"/>
      <c r="D9" s="454"/>
      <c r="E9" s="454"/>
      <c r="F9" s="455">
        <v>43402</v>
      </c>
      <c r="G9" s="455"/>
      <c r="H9" s="455"/>
      <c r="I9" s="455"/>
    </row>
    <row r="10" spans="1:10" s="24" customFormat="1" ht="14.25" customHeight="1" x14ac:dyDescent="0.2">
      <c r="B10" s="454" t="s">
        <v>285</v>
      </c>
      <c r="C10" s="454"/>
      <c r="D10" s="454"/>
      <c r="E10" s="454"/>
      <c r="F10" s="455">
        <v>43493</v>
      </c>
      <c r="G10" s="455"/>
      <c r="H10" s="455"/>
      <c r="I10" s="455"/>
    </row>
    <row r="11" spans="1:10" s="24" customFormat="1" ht="14.25" customHeight="1" x14ac:dyDescent="0.2">
      <c r="B11" s="454" t="s">
        <v>286</v>
      </c>
      <c r="C11" s="454"/>
      <c r="D11" s="454"/>
      <c r="E11" s="454"/>
      <c r="F11" s="455">
        <v>43584</v>
      </c>
      <c r="G11" s="455"/>
      <c r="H11" s="455"/>
      <c r="I11" s="455"/>
    </row>
    <row r="12" spans="1:10" s="24" customFormat="1" ht="14.25" customHeight="1" x14ac:dyDescent="0.2">
      <c r="B12" s="452" t="s">
        <v>287</v>
      </c>
      <c r="C12" s="452"/>
      <c r="D12" s="452"/>
      <c r="E12" s="452"/>
      <c r="F12" s="453">
        <v>43675</v>
      </c>
      <c r="G12" s="453"/>
      <c r="H12" s="453"/>
      <c r="I12" s="453"/>
    </row>
    <row r="13" spans="1:10" s="24" customFormat="1" ht="14.25" customHeight="1" x14ac:dyDescent="0.2">
      <c r="B13" s="452" t="s">
        <v>288</v>
      </c>
      <c r="C13" s="452"/>
      <c r="D13" s="452"/>
      <c r="E13" s="452"/>
      <c r="F13" s="453">
        <v>43675</v>
      </c>
      <c r="G13" s="453"/>
      <c r="H13" s="453"/>
      <c r="I13" s="453"/>
    </row>
    <row r="14" spans="1:10" s="24" customFormat="1" ht="3.75" customHeight="1" x14ac:dyDescent="0.2">
      <c r="F14" s="437"/>
      <c r="G14" s="437"/>
      <c r="H14" s="437"/>
      <c r="I14" s="437"/>
    </row>
    <row r="15" spans="1:10" s="24" customFormat="1" ht="4.5" customHeight="1" x14ac:dyDescent="0.2">
      <c r="A15" s="451"/>
      <c r="B15" s="451"/>
      <c r="C15" s="451"/>
      <c r="D15" s="451"/>
      <c r="E15" s="451"/>
      <c r="F15" s="451"/>
      <c r="G15" s="451"/>
      <c r="H15" s="451"/>
      <c r="I15" s="451"/>
      <c r="J15" s="451"/>
    </row>
    <row r="16" spans="1:10" s="24" customFormat="1" ht="12.75" x14ac:dyDescent="0.2">
      <c r="A16" s="188" t="s">
        <v>289</v>
      </c>
      <c r="B16" s="188"/>
      <c r="C16" s="188"/>
      <c r="D16" s="188"/>
      <c r="E16" s="188"/>
      <c r="F16" s="188"/>
      <c r="G16" s="188"/>
      <c r="H16" s="188"/>
      <c r="I16" s="188"/>
      <c r="J16" s="188"/>
    </row>
    <row r="17" spans="1:10" s="24" customFormat="1" ht="12.75" x14ac:dyDescent="0.2">
      <c r="A17" s="434" t="s">
        <v>290</v>
      </c>
      <c r="B17" s="434"/>
      <c r="C17" s="434"/>
      <c r="D17" s="434"/>
      <c r="E17" s="434"/>
      <c r="F17" s="434"/>
      <c r="G17" s="434"/>
      <c r="H17" s="434"/>
      <c r="I17" s="434"/>
      <c r="J17" s="434"/>
    </row>
    <row r="18" spans="1:10" s="24" customFormat="1" ht="12.75" x14ac:dyDescent="0.2">
      <c r="A18" s="29" t="s">
        <v>291</v>
      </c>
      <c r="B18" s="29"/>
      <c r="C18" s="29"/>
      <c r="D18" s="29"/>
      <c r="E18" s="29"/>
      <c r="F18" s="29"/>
      <c r="G18" s="449" t="s">
        <v>292</v>
      </c>
      <c r="H18" s="449"/>
      <c r="I18" s="450"/>
      <c r="J18" s="85" t="s">
        <v>293</v>
      </c>
    </row>
    <row r="19" spans="1:10" s="24" customFormat="1" ht="12.75" x14ac:dyDescent="0.2">
      <c r="A19" s="434" t="s">
        <v>294</v>
      </c>
      <c r="B19" s="434"/>
      <c r="C19" s="434"/>
      <c r="D19" s="434"/>
      <c r="E19" s="434"/>
      <c r="F19" s="434"/>
      <c r="G19" s="434"/>
      <c r="H19" s="434"/>
      <c r="I19" s="434"/>
      <c r="J19" s="434"/>
    </row>
    <row r="20" spans="1:10" s="24" customFormat="1" ht="12.75" x14ac:dyDescent="0.2">
      <c r="A20" s="436" t="s">
        <v>295</v>
      </c>
      <c r="B20" s="436"/>
      <c r="C20" s="436"/>
      <c r="D20" s="436"/>
      <c r="E20" s="436"/>
      <c r="F20" s="436"/>
      <c r="G20" s="436"/>
      <c r="H20" s="436"/>
      <c r="I20" s="436"/>
      <c r="J20" s="436"/>
    </row>
    <row r="21" spans="1:10" s="24" customFormat="1" ht="12.75" x14ac:dyDescent="0.2">
      <c r="A21" s="26" t="s">
        <v>296</v>
      </c>
      <c r="B21" s="26"/>
      <c r="C21" s="26"/>
      <c r="D21" s="26"/>
      <c r="E21" s="26"/>
      <c r="F21" s="26"/>
      <c r="G21" s="26"/>
      <c r="H21" s="26"/>
      <c r="I21" s="26"/>
      <c r="J21" s="26"/>
    </row>
    <row r="22" spans="1:10" s="24" customFormat="1" ht="6" customHeight="1" x14ac:dyDescent="0.2">
      <c r="A22" s="451"/>
      <c r="B22" s="451"/>
      <c r="C22" s="451"/>
      <c r="D22" s="451"/>
      <c r="E22" s="451"/>
      <c r="F22" s="451"/>
      <c r="G22" s="451"/>
      <c r="H22" s="451"/>
      <c r="I22" s="451"/>
      <c r="J22" s="451"/>
    </row>
    <row r="23" spans="1:10" s="24" customFormat="1" ht="12.75" x14ac:dyDescent="0.2">
      <c r="A23" s="446" t="s">
        <v>297</v>
      </c>
      <c r="B23" s="446"/>
      <c r="C23" s="446"/>
      <c r="D23" s="446"/>
      <c r="E23" s="446"/>
      <c r="F23" s="446"/>
      <c r="G23" s="446"/>
      <c r="H23" s="446"/>
      <c r="I23" s="446"/>
      <c r="J23" s="446"/>
    </row>
    <row r="24" spans="1:10" s="24" customFormat="1" ht="12.75" x14ac:dyDescent="0.2">
      <c r="A24" s="447" t="s">
        <v>298</v>
      </c>
      <c r="B24" s="446"/>
      <c r="C24" s="446"/>
      <c r="D24" s="446"/>
      <c r="E24" s="446"/>
      <c r="F24" s="446"/>
      <c r="G24" s="446"/>
      <c r="H24" s="446"/>
      <c r="I24" s="446"/>
      <c r="J24" s="446"/>
    </row>
    <row r="25" spans="1:10" s="24" customFormat="1" ht="12.75" x14ac:dyDescent="0.2">
      <c r="A25" s="448" t="s">
        <v>299</v>
      </c>
      <c r="B25" s="448"/>
      <c r="C25" s="448"/>
      <c r="D25" s="448"/>
      <c r="E25" s="448"/>
      <c r="F25" s="448"/>
      <c r="G25" s="448"/>
      <c r="H25" s="448"/>
      <c r="I25" s="448"/>
      <c r="J25" s="448"/>
    </row>
    <row r="26" spans="1:10" s="24" customFormat="1" ht="12.75" x14ac:dyDescent="0.2">
      <c r="A26" s="5" t="s">
        <v>300</v>
      </c>
      <c r="B26" s="5"/>
      <c r="C26" s="5"/>
      <c r="D26" s="5"/>
      <c r="E26" s="5"/>
      <c r="F26" s="5"/>
      <c r="G26" s="5"/>
      <c r="H26" s="5"/>
      <c r="I26" s="5"/>
      <c r="J26" s="5"/>
    </row>
    <row r="27" spans="1:10" s="24" customFormat="1" ht="12.75" x14ac:dyDescent="0.2">
      <c r="A27" s="437" t="s">
        <v>301</v>
      </c>
      <c r="B27" s="437"/>
      <c r="C27" s="437"/>
      <c r="D27" s="437"/>
      <c r="E27" s="437"/>
      <c r="F27" s="437"/>
      <c r="G27" s="437"/>
      <c r="H27" s="437"/>
      <c r="I27" s="437"/>
      <c r="J27" s="437"/>
    </row>
    <row r="28" spans="1:10" s="24" customFormat="1" ht="12.75" x14ac:dyDescent="0.2">
      <c r="A28" s="188" t="s">
        <v>302</v>
      </c>
      <c r="B28" s="188"/>
      <c r="C28" s="188"/>
      <c r="D28" s="188"/>
      <c r="E28" s="188"/>
      <c r="F28" s="188"/>
      <c r="G28" s="188"/>
      <c r="H28" s="188"/>
      <c r="I28" s="188"/>
      <c r="J28" s="188"/>
    </row>
    <row r="29" spans="1:10" s="24" customFormat="1" ht="12.75" x14ac:dyDescent="0.2">
      <c r="A29" s="443" t="s">
        <v>303</v>
      </c>
      <c r="B29" s="443"/>
      <c r="C29" s="443"/>
      <c r="D29" s="443"/>
      <c r="E29" s="443"/>
      <c r="F29" s="443"/>
      <c r="G29" s="443"/>
      <c r="H29" s="443"/>
      <c r="I29" s="443"/>
      <c r="J29" s="443"/>
    </row>
    <row r="30" spans="1:10" s="24" customFormat="1" ht="12.75" x14ac:dyDescent="0.2">
      <c r="A30" s="188" t="s">
        <v>304</v>
      </c>
      <c r="B30" s="188"/>
      <c r="C30" s="188"/>
      <c r="D30" s="188"/>
      <c r="E30" s="188"/>
      <c r="F30" s="188"/>
      <c r="G30" s="188"/>
      <c r="H30" s="188"/>
      <c r="I30" s="188"/>
      <c r="J30" s="188"/>
    </row>
    <row r="31" spans="1:10" s="24" customFormat="1" ht="12.75" x14ac:dyDescent="0.2">
      <c r="A31" s="443" t="s">
        <v>305</v>
      </c>
      <c r="B31" s="443"/>
      <c r="C31" s="443"/>
      <c r="D31" s="443"/>
      <c r="E31" s="443"/>
      <c r="F31" s="443"/>
      <c r="G31" s="443"/>
      <c r="H31" s="443"/>
      <c r="I31" s="443"/>
      <c r="J31" s="443"/>
    </row>
    <row r="32" spans="1:10" s="24" customFormat="1" ht="12.75" x14ac:dyDescent="0.2">
      <c r="A32" s="435" t="s">
        <v>306</v>
      </c>
      <c r="B32" s="435"/>
      <c r="C32" s="435"/>
      <c r="D32" s="435"/>
      <c r="E32" s="435"/>
      <c r="F32" s="435"/>
      <c r="G32" s="435"/>
      <c r="H32" s="435"/>
      <c r="I32" s="435"/>
      <c r="J32" s="435"/>
    </row>
    <row r="33" spans="1:10" s="24" customFormat="1" ht="12.75" x14ac:dyDescent="0.2">
      <c r="A33" s="438" t="s">
        <v>307</v>
      </c>
      <c r="B33" s="438"/>
      <c r="C33" s="438"/>
      <c r="D33" s="438"/>
      <c r="E33" s="438"/>
      <c r="F33" s="438"/>
      <c r="G33" s="438"/>
      <c r="H33" s="438"/>
      <c r="I33" s="438"/>
      <c r="J33" s="438"/>
    </row>
    <row r="34" spans="1:10" s="24" customFormat="1" ht="12.75" x14ac:dyDescent="0.2">
      <c r="A34" s="434" t="s">
        <v>308</v>
      </c>
      <c r="B34" s="434"/>
      <c r="C34" s="434"/>
      <c r="D34" s="434"/>
      <c r="E34" s="434"/>
      <c r="F34" s="434"/>
      <c r="G34" s="434"/>
      <c r="H34" s="434"/>
      <c r="I34" s="434"/>
      <c r="J34" s="434"/>
    </row>
    <row r="35" spans="1:10" s="24" customFormat="1" ht="12.75" x14ac:dyDescent="0.2">
      <c r="A35" s="445" t="s">
        <v>309</v>
      </c>
      <c r="B35" s="445"/>
      <c r="C35" s="445"/>
      <c r="D35" s="445"/>
      <c r="E35" s="445"/>
      <c r="F35" s="445"/>
      <c r="G35" s="445"/>
      <c r="H35" s="445"/>
      <c r="I35" s="445"/>
      <c r="J35" s="445"/>
    </row>
    <row r="36" spans="1:10" s="24" customFormat="1" ht="12.75" x14ac:dyDescent="0.2">
      <c r="A36" s="443" t="s">
        <v>310</v>
      </c>
      <c r="B36" s="443"/>
      <c r="C36" s="443"/>
      <c r="D36" s="443"/>
      <c r="E36" s="443"/>
      <c r="F36" s="443"/>
      <c r="G36" s="443"/>
      <c r="H36" s="443"/>
      <c r="I36" s="443"/>
      <c r="J36" s="443"/>
    </row>
    <row r="37" spans="1:10" s="24" customFormat="1" ht="12.75" x14ac:dyDescent="0.2">
      <c r="A37" s="391" t="s">
        <v>311</v>
      </c>
      <c r="B37" s="391"/>
      <c r="C37" s="391"/>
      <c r="D37" s="391"/>
      <c r="E37" s="391"/>
      <c r="F37" s="391"/>
      <c r="G37" s="391"/>
      <c r="H37" s="391"/>
      <c r="I37" s="391"/>
      <c r="J37" s="391"/>
    </row>
    <row r="38" spans="1:10" s="24" customFormat="1" ht="12.75" x14ac:dyDescent="0.2">
      <c r="A38" s="391" t="s">
        <v>312</v>
      </c>
      <c r="B38" s="391"/>
      <c r="C38" s="391"/>
      <c r="D38" s="391"/>
      <c r="E38" s="391"/>
      <c r="F38" s="391"/>
      <c r="G38" s="391"/>
      <c r="H38" s="391"/>
      <c r="I38" s="391"/>
      <c r="J38" s="391"/>
    </row>
    <row r="39" spans="1:10" s="24" customFormat="1" ht="12.75" x14ac:dyDescent="0.2">
      <c r="A39" s="444" t="s">
        <v>313</v>
      </c>
      <c r="B39" s="391"/>
      <c r="C39" s="391"/>
      <c r="D39" s="391"/>
      <c r="E39" s="391"/>
      <c r="F39" s="391"/>
      <c r="G39" s="391"/>
      <c r="H39" s="391"/>
      <c r="I39" s="391"/>
      <c r="J39" s="391"/>
    </row>
    <row r="40" spans="1:10" s="24" customFormat="1" ht="12.75" x14ac:dyDescent="0.2">
      <c r="A40" s="188" t="s">
        <v>314</v>
      </c>
      <c r="B40" s="188"/>
      <c r="C40" s="188"/>
      <c r="D40" s="188"/>
      <c r="E40" s="188"/>
      <c r="F40" s="188"/>
      <c r="G40" s="188"/>
      <c r="H40" s="188"/>
      <c r="I40" s="188"/>
      <c r="J40" s="188"/>
    </row>
    <row r="41" spans="1:10" s="24" customFormat="1" ht="12.75" x14ac:dyDescent="0.2">
      <c r="A41" s="437" t="s">
        <v>315</v>
      </c>
      <c r="B41" s="437"/>
      <c r="C41" s="437"/>
      <c r="D41" s="437"/>
      <c r="E41" s="437"/>
      <c r="F41" s="437"/>
      <c r="G41" s="437"/>
      <c r="H41" s="437"/>
      <c r="I41" s="437"/>
      <c r="J41" s="437"/>
    </row>
    <row r="42" spans="1:10" s="24" customFormat="1" ht="12.75" x14ac:dyDescent="0.2">
      <c r="A42" s="188" t="s">
        <v>316</v>
      </c>
      <c r="B42" s="188"/>
      <c r="C42" s="188"/>
      <c r="D42" s="188"/>
      <c r="E42" s="188"/>
      <c r="F42" s="188"/>
      <c r="G42" s="188"/>
      <c r="H42" s="188"/>
      <c r="I42" s="188"/>
      <c r="J42" s="188"/>
    </row>
    <row r="43" spans="1:10" s="24" customFormat="1" ht="12.75" x14ac:dyDescent="0.2">
      <c r="A43" s="437" t="s">
        <v>317</v>
      </c>
      <c r="B43" s="437"/>
      <c r="C43" s="437"/>
      <c r="D43" s="437"/>
      <c r="E43" s="437"/>
      <c r="F43" s="437"/>
      <c r="G43" s="437"/>
      <c r="H43" s="437"/>
      <c r="I43" s="437"/>
      <c r="J43" s="437"/>
    </row>
    <row r="44" spans="1:10" s="24" customFormat="1" ht="12.75" x14ac:dyDescent="0.2">
      <c r="A44" s="188" t="s">
        <v>318</v>
      </c>
      <c r="B44" s="188"/>
      <c r="C44" s="188"/>
      <c r="D44" s="188"/>
      <c r="E44" s="188"/>
      <c r="F44" s="188"/>
      <c r="G44" s="188"/>
      <c r="H44" s="188"/>
      <c r="I44" s="188"/>
      <c r="J44" s="188"/>
    </row>
    <row r="45" spans="1:10" s="24" customFormat="1" ht="12.75" x14ac:dyDescent="0.2">
      <c r="A45" s="437" t="s">
        <v>319</v>
      </c>
      <c r="B45" s="439"/>
      <c r="C45" s="439"/>
      <c r="D45" s="439"/>
      <c r="E45" s="439"/>
      <c r="F45" s="439"/>
      <c r="G45" s="439"/>
      <c r="H45" s="439"/>
      <c r="I45" s="439"/>
      <c r="J45" s="439"/>
    </row>
    <row r="46" spans="1:10" s="24" customFormat="1" ht="12.75" x14ac:dyDescent="0.2">
      <c r="A46" s="24" t="s">
        <v>320</v>
      </c>
      <c r="B46" s="26"/>
      <c r="C46" s="26"/>
      <c r="D46" s="26"/>
      <c r="E46" s="26"/>
      <c r="F46" s="26"/>
      <c r="G46" s="26"/>
      <c r="H46" s="26"/>
      <c r="I46" s="26"/>
      <c r="J46" s="26"/>
    </row>
    <row r="47" spans="1:10" s="24" customFormat="1" ht="12.75" x14ac:dyDescent="0.2">
      <c r="A47" s="24" t="s">
        <v>321</v>
      </c>
      <c r="B47" s="26"/>
      <c r="C47" s="26"/>
      <c r="D47" s="26"/>
      <c r="E47" s="26"/>
      <c r="F47" s="26"/>
      <c r="G47" s="26"/>
      <c r="H47" s="26"/>
      <c r="I47" s="26"/>
      <c r="J47" s="26"/>
    </row>
    <row r="48" spans="1:10" s="24" customFormat="1" ht="12.75" x14ac:dyDescent="0.2">
      <c r="A48" s="24" t="s">
        <v>322</v>
      </c>
      <c r="B48" s="26"/>
      <c r="C48" s="26"/>
      <c r="D48" s="26"/>
      <c r="E48" s="26"/>
      <c r="F48" s="26"/>
      <c r="G48" s="26"/>
      <c r="H48" s="26"/>
      <c r="I48" s="26"/>
      <c r="J48" s="26"/>
    </row>
    <row r="49" spans="1:10" s="24" customFormat="1" ht="12.75" x14ac:dyDescent="0.2">
      <c r="A49" s="24" t="s">
        <v>323</v>
      </c>
      <c r="B49" s="26"/>
      <c r="C49" s="26"/>
      <c r="D49" s="26"/>
      <c r="E49" s="26"/>
      <c r="F49" s="26"/>
      <c r="G49" s="26"/>
      <c r="H49" s="26"/>
      <c r="I49" s="26"/>
      <c r="J49" s="26"/>
    </row>
    <row r="50" spans="1:10" s="24" customFormat="1" ht="12.75" x14ac:dyDescent="0.2">
      <c r="A50" s="24" t="s">
        <v>324</v>
      </c>
      <c r="B50" s="26"/>
      <c r="C50" s="26"/>
      <c r="D50" s="26"/>
      <c r="E50" s="26"/>
      <c r="F50" s="26"/>
      <c r="G50" s="26"/>
      <c r="H50" s="26"/>
      <c r="I50" s="26"/>
      <c r="J50" s="26"/>
    </row>
    <row r="51" spans="1:10" s="24" customFormat="1" ht="12.75" x14ac:dyDescent="0.2">
      <c r="A51" s="188" t="s">
        <v>325</v>
      </c>
      <c r="B51" s="188"/>
      <c r="C51" s="188"/>
      <c r="D51" s="188"/>
      <c r="E51" s="188"/>
      <c r="F51" s="188"/>
      <c r="G51" s="188"/>
      <c r="H51" s="188"/>
      <c r="I51" s="188"/>
      <c r="J51" s="188"/>
    </row>
    <row r="52" spans="1:10" s="24" customFormat="1" ht="12.75" x14ac:dyDescent="0.2">
      <c r="A52" s="437" t="s">
        <v>326</v>
      </c>
      <c r="B52" s="437"/>
      <c r="C52" s="437"/>
      <c r="D52" s="437"/>
      <c r="E52" s="437"/>
      <c r="F52" s="437"/>
      <c r="G52" s="437"/>
      <c r="H52" s="437"/>
      <c r="I52" s="437"/>
      <c r="J52" s="437"/>
    </row>
    <row r="53" spans="1:10" s="24" customFormat="1" ht="12.75" x14ac:dyDescent="0.2">
      <c r="A53" s="31" t="s">
        <v>327</v>
      </c>
      <c r="B53" s="31"/>
      <c r="C53" s="31"/>
      <c r="D53" s="31"/>
      <c r="E53" s="31"/>
      <c r="F53" s="31"/>
      <c r="G53" s="31"/>
      <c r="H53" s="31"/>
      <c r="I53" s="31"/>
      <c r="J53" s="31"/>
    </row>
    <row r="54" spans="1:10" s="24" customFormat="1" ht="12.75" x14ac:dyDescent="0.2">
      <c r="A54" s="31" t="s">
        <v>328</v>
      </c>
      <c r="B54" s="31"/>
      <c r="C54" s="31"/>
      <c r="D54" s="31"/>
      <c r="E54" s="31"/>
      <c r="F54" s="31"/>
      <c r="G54" s="31"/>
      <c r="H54" s="31"/>
      <c r="I54" s="31"/>
      <c r="J54" s="31"/>
    </row>
    <row r="55" spans="1:10" s="24" customFormat="1" ht="12.75" x14ac:dyDescent="0.2">
      <c r="A55" s="31" t="s">
        <v>329</v>
      </c>
      <c r="B55" s="31"/>
      <c r="C55" s="31"/>
      <c r="D55" s="31"/>
      <c r="E55" s="31"/>
      <c r="F55" s="31"/>
      <c r="G55" s="31"/>
      <c r="H55" s="31"/>
      <c r="I55" s="31"/>
      <c r="J55" s="31"/>
    </row>
    <row r="56" spans="1:10" s="24" customFormat="1" ht="12.75" x14ac:dyDescent="0.2">
      <c r="A56" s="31" t="s">
        <v>330</v>
      </c>
      <c r="B56" s="31"/>
      <c r="C56" s="31"/>
      <c r="D56" s="31"/>
      <c r="E56" s="31"/>
      <c r="F56" s="31"/>
      <c r="G56" s="31"/>
      <c r="H56" s="31"/>
      <c r="I56" s="31"/>
      <c r="J56" s="31"/>
    </row>
    <row r="57" spans="1:10" s="24" customFormat="1" ht="12.75" x14ac:dyDescent="0.2">
      <c r="A57" s="31" t="s">
        <v>331</v>
      </c>
      <c r="B57" s="31"/>
      <c r="C57" s="31"/>
      <c r="D57" s="31"/>
      <c r="E57" s="31"/>
      <c r="F57" s="31"/>
      <c r="G57" s="31"/>
      <c r="H57" s="31"/>
      <c r="I57" s="31"/>
      <c r="J57" s="31"/>
    </row>
    <row r="58" spans="1:10" s="24" customFormat="1" ht="12.75" x14ac:dyDescent="0.2">
      <c r="A58" s="31" t="s">
        <v>332</v>
      </c>
      <c r="B58" s="31"/>
      <c r="C58" s="31"/>
      <c r="D58" s="31"/>
      <c r="E58" s="31"/>
      <c r="F58" s="31"/>
      <c r="G58" s="31"/>
      <c r="H58" s="31"/>
      <c r="I58" s="31"/>
      <c r="J58" s="31"/>
    </row>
    <row r="59" spans="1:10" s="24" customFormat="1" ht="12.75" x14ac:dyDescent="0.2">
      <c r="A59" s="435" t="s">
        <v>333</v>
      </c>
      <c r="B59" s="435"/>
      <c r="C59" s="435"/>
      <c r="D59" s="435"/>
      <c r="E59" s="435"/>
      <c r="F59" s="435"/>
      <c r="G59" s="435"/>
      <c r="H59" s="435"/>
      <c r="I59" s="435"/>
      <c r="J59" s="435"/>
    </row>
    <row r="60" spans="1:10" s="24" customFormat="1" ht="12.75" x14ac:dyDescent="0.2">
      <c r="A60" s="437" t="s">
        <v>334</v>
      </c>
      <c r="B60" s="437"/>
      <c r="C60" s="437"/>
      <c r="D60" s="437"/>
      <c r="E60" s="437"/>
      <c r="F60" s="437"/>
      <c r="G60" s="437"/>
      <c r="H60" s="437"/>
      <c r="I60" s="437"/>
      <c r="J60" s="437"/>
    </row>
    <row r="61" spans="1:10" s="24" customFormat="1" ht="12.75" x14ac:dyDescent="0.2">
      <c r="A61" s="437" t="s">
        <v>335</v>
      </c>
      <c r="B61" s="437"/>
      <c r="C61" s="437"/>
      <c r="D61" s="437"/>
      <c r="E61" s="437"/>
      <c r="F61" s="437"/>
      <c r="G61" s="437"/>
      <c r="H61" s="437"/>
      <c r="I61" s="437"/>
      <c r="J61" s="437"/>
    </row>
    <row r="62" spans="1:10" s="24" customFormat="1" ht="12.75" x14ac:dyDescent="0.2">
      <c r="A62" s="437" t="s">
        <v>336</v>
      </c>
      <c r="B62" s="437"/>
      <c r="C62" s="437"/>
      <c r="D62" s="437"/>
      <c r="E62" s="437"/>
      <c r="F62" s="437"/>
      <c r="G62" s="437"/>
      <c r="H62" s="437"/>
      <c r="I62" s="437"/>
      <c r="J62" s="437"/>
    </row>
    <row r="63" spans="1:10" s="24" customFormat="1" ht="12.75" x14ac:dyDescent="0.2">
      <c r="A63" s="24" t="s">
        <v>337</v>
      </c>
    </row>
    <row r="64" spans="1:10" s="24" customFormat="1" ht="12.75" x14ac:dyDescent="0.2">
      <c r="A64" s="24" t="s">
        <v>338</v>
      </c>
    </row>
    <row r="65" spans="1:10" s="24" customFormat="1" ht="12.75" x14ac:dyDescent="0.2">
      <c r="A65" s="24" t="s">
        <v>339</v>
      </c>
    </row>
    <row r="66" spans="1:10" s="24" customFormat="1" ht="12.75" x14ac:dyDescent="0.2">
      <c r="A66" s="24" t="s">
        <v>340</v>
      </c>
    </row>
    <row r="67" spans="1:10" s="24" customFormat="1" ht="12.75" x14ac:dyDescent="0.2">
      <c r="A67" s="24" t="s">
        <v>341</v>
      </c>
    </row>
    <row r="68" spans="1:10" s="24" customFormat="1" ht="12.75" x14ac:dyDescent="0.2">
      <c r="A68" s="24" t="s">
        <v>342</v>
      </c>
    </row>
    <row r="69" spans="1:10" s="24" customFormat="1" ht="12.75" x14ac:dyDescent="0.2">
      <c r="A69" s="24" t="s">
        <v>343</v>
      </c>
    </row>
    <row r="70" spans="1:10" s="24" customFormat="1" ht="12.75" x14ac:dyDescent="0.2">
      <c r="A70" s="442" t="s">
        <v>344</v>
      </c>
      <c r="B70" s="442"/>
      <c r="C70" s="442"/>
      <c r="D70" s="442"/>
      <c r="E70" s="442"/>
      <c r="F70" s="442"/>
      <c r="G70" s="442"/>
      <c r="H70" s="442"/>
      <c r="I70" s="32"/>
      <c r="J70" s="32"/>
    </row>
    <row r="71" spans="1:10" s="24" customFormat="1" ht="12.75" x14ac:dyDescent="0.2">
      <c r="A71" s="24" t="s">
        <v>345</v>
      </c>
    </row>
    <row r="72" spans="1:10" s="24" customFormat="1" ht="12.75" x14ac:dyDescent="0.2">
      <c r="A72" s="24" t="s">
        <v>346</v>
      </c>
    </row>
    <row r="73" spans="1:10" s="24" customFormat="1" ht="12.75" x14ac:dyDescent="0.2">
      <c r="A73" s="24" t="s">
        <v>347</v>
      </c>
    </row>
    <row r="74" spans="1:10" s="24" customFormat="1" ht="12.75" x14ac:dyDescent="0.2">
      <c r="A74" s="24" t="s">
        <v>348</v>
      </c>
    </row>
    <row r="75" spans="1:10" s="24" customFormat="1" ht="12.75" x14ac:dyDescent="0.2">
      <c r="A75" s="24" t="s">
        <v>349</v>
      </c>
    </row>
    <row r="76" spans="1:10" s="24" customFormat="1" ht="12.75" x14ac:dyDescent="0.2">
      <c r="A76" s="24" t="s">
        <v>350</v>
      </c>
    </row>
    <row r="77" spans="1:10" s="24" customFormat="1" ht="12.75" x14ac:dyDescent="0.2">
      <c r="A77" s="435" t="s">
        <v>351</v>
      </c>
      <c r="B77" s="435"/>
      <c r="C77" s="435"/>
      <c r="D77" s="435"/>
      <c r="E77" s="435"/>
      <c r="F77" s="435"/>
      <c r="G77" s="435"/>
      <c r="H77" s="435"/>
      <c r="I77" s="435"/>
      <c r="J77" s="435"/>
    </row>
    <row r="78" spans="1:10" s="439" customFormat="1" ht="12.75" x14ac:dyDescent="0.2">
      <c r="A78" s="437" t="s">
        <v>352</v>
      </c>
    </row>
    <row r="79" spans="1:10" s="26" customFormat="1" ht="12.75" x14ac:dyDescent="0.2">
      <c r="A79" s="434" t="s">
        <v>353</v>
      </c>
      <c r="B79" s="434"/>
      <c r="C79" s="434"/>
      <c r="D79" s="434"/>
      <c r="E79" s="434"/>
      <c r="F79" s="434"/>
      <c r="G79" s="434"/>
      <c r="H79" s="434"/>
      <c r="I79" s="434"/>
      <c r="J79" s="434"/>
    </row>
    <row r="80" spans="1:10" s="26" customFormat="1" ht="12.75" x14ac:dyDescent="0.2">
      <c r="A80" s="435" t="s">
        <v>354</v>
      </c>
      <c r="B80" s="435"/>
      <c r="C80" s="435"/>
      <c r="D80" s="435"/>
      <c r="E80" s="435"/>
      <c r="F80" s="435"/>
      <c r="G80" s="435"/>
      <c r="H80" s="435"/>
      <c r="I80" s="435"/>
      <c r="J80" s="435"/>
    </row>
    <row r="81" spans="1:10" s="26" customFormat="1" ht="12.75" x14ac:dyDescent="0.2">
      <c r="A81" s="434" t="s">
        <v>355</v>
      </c>
      <c r="B81" s="434"/>
      <c r="C81" s="434"/>
      <c r="D81" s="434"/>
      <c r="E81" s="434"/>
      <c r="F81" s="434"/>
      <c r="G81" s="434"/>
      <c r="H81" s="434"/>
      <c r="I81" s="434"/>
      <c r="J81" s="434"/>
    </row>
    <row r="82" spans="1:10" s="26" customFormat="1" ht="12.75" x14ac:dyDescent="0.2">
      <c r="A82" s="24" t="s">
        <v>356</v>
      </c>
    </row>
    <row r="83" spans="1:10" s="26" customFormat="1" ht="12.75" x14ac:dyDescent="0.2">
      <c r="A83" s="24" t="s">
        <v>357</v>
      </c>
    </row>
    <row r="84" spans="1:10" s="26" customFormat="1" ht="12.75" x14ac:dyDescent="0.2">
      <c r="A84" s="24" t="s">
        <v>358</v>
      </c>
    </row>
    <row r="85" spans="1:10" s="26" customFormat="1" ht="12.75" x14ac:dyDescent="0.2">
      <c r="A85" s="25" t="s">
        <v>359</v>
      </c>
      <c r="B85" s="25"/>
      <c r="C85" s="25"/>
      <c r="D85" s="25"/>
      <c r="E85" s="25"/>
      <c r="F85" s="25"/>
      <c r="G85" s="25"/>
      <c r="H85" s="25"/>
      <c r="I85" s="25"/>
      <c r="J85" s="25"/>
    </row>
    <row r="86" spans="1:10" s="26" customFormat="1" ht="12.75" x14ac:dyDescent="0.2">
      <c r="A86" s="33" t="s">
        <v>360</v>
      </c>
      <c r="B86" s="33"/>
      <c r="C86" s="33"/>
      <c r="D86" s="33"/>
      <c r="E86" s="33"/>
      <c r="F86" s="33"/>
      <c r="G86" s="33"/>
      <c r="H86" s="25"/>
      <c r="I86" s="25"/>
      <c r="J86" s="25"/>
    </row>
    <row r="87" spans="1:10" s="26" customFormat="1" ht="15" customHeight="1" x14ac:dyDescent="0.2">
      <c r="A87" s="25" t="s">
        <v>361</v>
      </c>
      <c r="B87" s="25"/>
      <c r="C87" s="25"/>
      <c r="D87" s="25"/>
      <c r="E87" s="440" t="s">
        <v>362</v>
      </c>
      <c r="F87" s="440"/>
      <c r="G87" s="441"/>
      <c r="H87" s="440" t="s">
        <v>363</v>
      </c>
      <c r="I87" s="440"/>
      <c r="J87" s="440"/>
    </row>
    <row r="88" spans="1:10" s="26" customFormat="1" ht="12.75" x14ac:dyDescent="0.2">
      <c r="A88" s="438" t="s">
        <v>364</v>
      </c>
      <c r="B88" s="438"/>
      <c r="C88" s="438"/>
      <c r="D88" s="438"/>
      <c r="E88" s="438"/>
      <c r="F88" s="438"/>
      <c r="G88" s="438"/>
      <c r="H88" s="438"/>
      <c r="I88" s="438"/>
      <c r="J88" s="438"/>
    </row>
    <row r="89" spans="1:10" s="26" customFormat="1" ht="12.75" x14ac:dyDescent="0.2">
      <c r="A89" s="434" t="s">
        <v>365</v>
      </c>
      <c r="B89" s="434"/>
      <c r="C89" s="434"/>
      <c r="D89" s="434"/>
      <c r="E89" s="434"/>
      <c r="F89" s="434"/>
      <c r="G89" s="434"/>
      <c r="H89" s="434"/>
      <c r="I89" s="434"/>
      <c r="J89" s="434"/>
    </row>
    <row r="90" spans="1:10" s="26" customFormat="1" ht="12.75" x14ac:dyDescent="0.2">
      <c r="A90" s="434" t="s">
        <v>366</v>
      </c>
      <c r="B90" s="434"/>
      <c r="C90" s="434"/>
      <c r="D90" s="434"/>
      <c r="E90" s="434"/>
      <c r="F90" s="434"/>
      <c r="G90" s="434"/>
      <c r="H90" s="434"/>
      <c r="I90" s="434"/>
      <c r="J90" s="434"/>
    </row>
    <row r="91" spans="1:10" s="26" customFormat="1" ht="12.75" x14ac:dyDescent="0.2">
      <c r="A91" s="25" t="s">
        <v>367</v>
      </c>
      <c r="B91" s="25"/>
      <c r="C91" s="25"/>
      <c r="D91" s="25"/>
      <c r="E91" s="25"/>
      <c r="F91" s="25"/>
      <c r="G91" s="25"/>
      <c r="H91" s="25"/>
      <c r="I91" s="25"/>
      <c r="J91" s="25"/>
    </row>
    <row r="92" spans="1:10" s="26" customFormat="1" ht="12.75" x14ac:dyDescent="0.2">
      <c r="A92" s="438" t="s">
        <v>368</v>
      </c>
      <c r="B92" s="438"/>
      <c r="C92" s="438"/>
      <c r="D92" s="438"/>
      <c r="E92" s="438"/>
      <c r="F92" s="438"/>
      <c r="G92" s="438"/>
      <c r="H92" s="438"/>
      <c r="I92" s="438"/>
      <c r="J92" s="438"/>
    </row>
    <row r="93" spans="1:10" s="26" customFormat="1" ht="12.75" x14ac:dyDescent="0.2">
      <c r="A93" s="434" t="s">
        <v>369</v>
      </c>
      <c r="B93" s="434"/>
      <c r="C93" s="434"/>
      <c r="D93" s="434"/>
      <c r="E93" s="434"/>
      <c r="F93" s="434"/>
      <c r="G93" s="434"/>
      <c r="H93" s="434"/>
      <c r="I93" s="434"/>
      <c r="J93" s="434"/>
    </row>
    <row r="94" spans="1:10" s="26" customFormat="1" ht="12.75" x14ac:dyDescent="0.2">
      <c r="A94" s="434" t="s">
        <v>370</v>
      </c>
      <c r="B94" s="434"/>
      <c r="C94" s="434"/>
      <c r="D94" s="434"/>
      <c r="E94" s="434"/>
      <c r="F94" s="434"/>
      <c r="G94" s="434"/>
      <c r="H94" s="434"/>
      <c r="I94" s="434"/>
      <c r="J94" s="434"/>
    </row>
    <row r="95" spans="1:10" s="26" customFormat="1" ht="12.75" x14ac:dyDescent="0.2">
      <c r="A95" s="434" t="s">
        <v>371</v>
      </c>
      <c r="B95" s="434"/>
      <c r="C95" s="434"/>
      <c r="D95" s="434"/>
      <c r="E95" s="434"/>
      <c r="F95" s="434"/>
      <c r="G95" s="434"/>
      <c r="H95" s="434"/>
      <c r="I95" s="434"/>
      <c r="J95" s="434"/>
    </row>
    <row r="96" spans="1:10" s="26" customFormat="1" ht="12.75" x14ac:dyDescent="0.2">
      <c r="A96" s="434" t="s">
        <v>372</v>
      </c>
      <c r="B96" s="434"/>
      <c r="C96" s="434"/>
      <c r="D96" s="434"/>
      <c r="E96" s="434"/>
      <c r="F96" s="434"/>
      <c r="G96" s="434"/>
      <c r="H96" s="434"/>
      <c r="I96" s="434"/>
      <c r="J96" s="434"/>
    </row>
    <row r="97" spans="1:10" s="26" customFormat="1" ht="12.75" x14ac:dyDescent="0.2">
      <c r="A97" s="434" t="s">
        <v>373</v>
      </c>
      <c r="B97" s="434"/>
      <c r="C97" s="434"/>
      <c r="D97" s="434"/>
      <c r="E97" s="434"/>
      <c r="F97" s="434"/>
      <c r="G97" s="434"/>
      <c r="H97" s="434"/>
      <c r="I97" s="434"/>
      <c r="J97" s="434"/>
    </row>
    <row r="98" spans="1:10" s="26" customFormat="1" ht="12.75" x14ac:dyDescent="0.2">
      <c r="A98" s="434" t="s">
        <v>374</v>
      </c>
      <c r="B98" s="434"/>
      <c r="C98" s="434"/>
      <c r="D98" s="434"/>
      <c r="E98" s="434"/>
      <c r="F98" s="434"/>
      <c r="G98" s="434"/>
      <c r="H98" s="434"/>
      <c r="I98" s="434"/>
      <c r="J98" s="434"/>
    </row>
    <row r="99" spans="1:10" s="26" customFormat="1" ht="12.75" x14ac:dyDescent="0.2">
      <c r="A99" s="438" t="s">
        <v>375</v>
      </c>
      <c r="B99" s="438"/>
      <c r="C99" s="438"/>
      <c r="D99" s="438"/>
      <c r="E99" s="438"/>
      <c r="F99" s="438"/>
      <c r="G99" s="438"/>
      <c r="H99" s="438"/>
      <c r="I99" s="438"/>
      <c r="J99" s="438"/>
    </row>
    <row r="100" spans="1:10" s="26" customFormat="1" ht="12.75" x14ac:dyDescent="0.2">
      <c r="A100" s="434" t="s">
        <v>376</v>
      </c>
      <c r="B100" s="434"/>
      <c r="C100" s="434"/>
      <c r="D100" s="434"/>
      <c r="E100" s="434"/>
      <c r="F100" s="434"/>
      <c r="G100" s="434"/>
      <c r="H100" s="434"/>
      <c r="I100" s="434"/>
      <c r="J100" s="434"/>
    </row>
    <row r="101" spans="1:10" s="26" customFormat="1" ht="12.75" x14ac:dyDescent="0.2">
      <c r="A101" s="434" t="s">
        <v>377</v>
      </c>
      <c r="B101" s="434"/>
      <c r="C101" s="434"/>
      <c r="D101" s="434"/>
      <c r="E101" s="434"/>
      <c r="F101" s="434"/>
      <c r="G101" s="434"/>
      <c r="H101" s="434"/>
      <c r="I101" s="434"/>
      <c r="J101" s="434"/>
    </row>
    <row r="102" spans="1:10" s="26" customFormat="1" ht="12.75" x14ac:dyDescent="0.2">
      <c r="A102" s="25" t="s">
        <v>378</v>
      </c>
      <c r="B102" s="25"/>
      <c r="C102" s="25"/>
      <c r="D102" s="25"/>
      <c r="E102" s="25"/>
      <c r="F102" s="25"/>
      <c r="G102" s="25"/>
      <c r="H102" s="25"/>
      <c r="I102" s="25"/>
      <c r="J102" s="25"/>
    </row>
    <row r="103" spans="1:10" s="26" customFormat="1" ht="12.75" x14ac:dyDescent="0.2">
      <c r="A103" s="438" t="s">
        <v>379</v>
      </c>
      <c r="B103" s="438"/>
      <c r="C103" s="438"/>
      <c r="D103" s="438"/>
      <c r="E103" s="438"/>
      <c r="F103" s="438"/>
      <c r="G103" s="438"/>
      <c r="H103" s="438"/>
      <c r="I103" s="438"/>
      <c r="J103" s="438"/>
    </row>
    <row r="104" spans="1:10" s="26" customFormat="1" ht="12.75" x14ac:dyDescent="0.2">
      <c r="A104" s="25" t="s">
        <v>380</v>
      </c>
      <c r="B104" s="25"/>
      <c r="C104" s="25"/>
      <c r="D104" s="25"/>
      <c r="E104" s="25"/>
      <c r="F104" s="25"/>
      <c r="G104" s="25"/>
      <c r="H104" s="25"/>
      <c r="I104" s="25"/>
      <c r="J104" s="25"/>
    </row>
    <row r="105" spans="1:10" s="26" customFormat="1" ht="12.75" x14ac:dyDescent="0.2">
      <c r="A105" s="25" t="s">
        <v>381</v>
      </c>
      <c r="B105" s="25"/>
      <c r="C105" s="25"/>
      <c r="D105" s="25"/>
      <c r="E105" s="25"/>
      <c r="F105" s="25"/>
      <c r="G105" s="25"/>
      <c r="H105" s="25"/>
      <c r="I105" s="25"/>
      <c r="J105" s="25"/>
    </row>
    <row r="106" spans="1:10" s="26" customFormat="1" ht="12.75" x14ac:dyDescent="0.2">
      <c r="A106" s="438" t="s">
        <v>382</v>
      </c>
      <c r="B106" s="438"/>
      <c r="C106" s="438"/>
      <c r="D106" s="438"/>
      <c r="E106" s="438"/>
      <c r="F106" s="438"/>
      <c r="G106" s="438"/>
      <c r="H106" s="438"/>
      <c r="I106" s="438"/>
      <c r="J106" s="438"/>
    </row>
    <row r="107" spans="1:10" s="26" customFormat="1" ht="12.75" x14ac:dyDescent="0.2">
      <c r="A107" s="434" t="s">
        <v>383</v>
      </c>
      <c r="B107" s="434"/>
      <c r="C107" s="434"/>
      <c r="D107" s="434"/>
      <c r="E107" s="434"/>
      <c r="F107" s="434"/>
      <c r="G107" s="434"/>
      <c r="H107" s="434"/>
      <c r="I107" s="434"/>
      <c r="J107" s="434"/>
    </row>
    <row r="108" spans="1:10" s="26" customFormat="1" ht="12.75" x14ac:dyDescent="0.2">
      <c r="A108" s="434" t="s">
        <v>384</v>
      </c>
      <c r="B108" s="434"/>
      <c r="C108" s="434"/>
      <c r="D108" s="434"/>
      <c r="E108" s="434"/>
      <c r="F108" s="434"/>
      <c r="G108" s="434"/>
      <c r="H108" s="434"/>
      <c r="I108" s="434"/>
      <c r="J108" s="434"/>
    </row>
    <row r="109" spans="1:10" s="26" customFormat="1" ht="12.75" x14ac:dyDescent="0.2">
      <c r="A109" s="25" t="s">
        <v>385</v>
      </c>
      <c r="B109" s="25"/>
      <c r="C109" s="25"/>
      <c r="D109" s="25"/>
      <c r="E109" s="25"/>
      <c r="F109" s="25"/>
      <c r="G109" s="25"/>
      <c r="H109" s="25"/>
      <c r="I109" s="25"/>
      <c r="J109" s="25"/>
    </row>
    <row r="110" spans="1:10" s="26" customFormat="1" ht="12.75" x14ac:dyDescent="0.2">
      <c r="A110" s="25" t="s">
        <v>386</v>
      </c>
      <c r="B110" s="25"/>
      <c r="C110" s="25"/>
      <c r="D110" s="25"/>
      <c r="E110" s="25"/>
      <c r="F110" s="25"/>
      <c r="G110" s="25"/>
      <c r="H110" s="25"/>
      <c r="I110" s="25"/>
      <c r="J110" s="25"/>
    </row>
    <row r="111" spans="1:10" s="26" customFormat="1" ht="12.75" x14ac:dyDescent="0.2">
      <c r="A111" s="25" t="s">
        <v>387</v>
      </c>
      <c r="B111" s="25"/>
      <c r="C111" s="25"/>
      <c r="D111" s="25"/>
      <c r="E111" s="25"/>
      <c r="F111" s="25"/>
      <c r="G111" s="25"/>
      <c r="H111" s="25"/>
      <c r="I111" s="25"/>
      <c r="J111" s="25"/>
    </row>
    <row r="112" spans="1:10" s="26" customFormat="1" ht="12.75" x14ac:dyDescent="0.2">
      <c r="A112" s="25" t="s">
        <v>388</v>
      </c>
      <c r="B112" s="25"/>
      <c r="C112" s="25"/>
      <c r="D112" s="25"/>
      <c r="E112" s="25"/>
      <c r="F112" s="25"/>
      <c r="G112" s="25"/>
      <c r="H112" s="25"/>
      <c r="I112" s="25"/>
      <c r="J112" s="25"/>
    </row>
    <row r="113" spans="1:10" s="26" customFormat="1" ht="12.75" x14ac:dyDescent="0.2">
      <c r="A113" s="25"/>
      <c r="B113" s="25"/>
      <c r="C113" s="25"/>
      <c r="D113" s="25"/>
      <c r="E113" s="25"/>
      <c r="F113" s="25"/>
      <c r="G113" s="25"/>
      <c r="H113" s="25"/>
      <c r="I113" s="25"/>
      <c r="J113" s="25"/>
    </row>
    <row r="114" spans="1:10" s="26" customFormat="1" ht="12.75" x14ac:dyDescent="0.2">
      <c r="A114" s="438" t="s">
        <v>389</v>
      </c>
      <c r="B114" s="438"/>
      <c r="C114" s="438"/>
      <c r="D114" s="438"/>
      <c r="E114" s="438"/>
      <c r="F114" s="438"/>
      <c r="G114" s="438"/>
      <c r="H114" s="438"/>
      <c r="I114" s="438"/>
      <c r="J114" s="438"/>
    </row>
    <row r="115" spans="1:10" s="26" customFormat="1" ht="12.75" x14ac:dyDescent="0.2">
      <c r="A115" s="434" t="s">
        <v>390</v>
      </c>
      <c r="B115" s="434"/>
      <c r="C115" s="434"/>
      <c r="D115" s="434"/>
      <c r="E115" s="434"/>
      <c r="F115" s="434"/>
      <c r="G115" s="434"/>
      <c r="H115" s="434"/>
      <c r="I115" s="434"/>
      <c r="J115" s="434"/>
    </row>
    <row r="116" spans="1:10" s="26" customFormat="1" ht="12.75" x14ac:dyDescent="0.2">
      <c r="A116" s="434" t="s">
        <v>391</v>
      </c>
      <c r="B116" s="434"/>
      <c r="C116" s="434"/>
      <c r="D116" s="434"/>
      <c r="E116" s="434"/>
      <c r="F116" s="434"/>
      <c r="G116" s="434"/>
      <c r="H116" s="434"/>
      <c r="I116" s="434"/>
      <c r="J116" s="434"/>
    </row>
    <row r="117" spans="1:10" s="26" customFormat="1" ht="12.75" x14ac:dyDescent="0.2">
      <c r="A117" s="438" t="s">
        <v>392</v>
      </c>
      <c r="B117" s="438"/>
      <c r="C117" s="438"/>
      <c r="D117" s="438"/>
      <c r="E117" s="438"/>
      <c r="F117" s="438"/>
      <c r="G117" s="438"/>
      <c r="H117" s="438"/>
      <c r="I117" s="438"/>
      <c r="J117" s="438"/>
    </row>
    <row r="118" spans="1:10" s="26" customFormat="1" ht="12.75" x14ac:dyDescent="0.2">
      <c r="A118" s="438" t="s">
        <v>393</v>
      </c>
      <c r="B118" s="438"/>
      <c r="C118" s="438"/>
      <c r="D118" s="438"/>
      <c r="E118" s="438"/>
      <c r="F118" s="438"/>
      <c r="G118" s="438"/>
      <c r="H118" s="438"/>
      <c r="I118" s="438"/>
      <c r="J118" s="438"/>
    </row>
    <row r="119" spans="1:10" s="26" customFormat="1" ht="12.75" x14ac:dyDescent="0.2">
      <c r="A119" s="434" t="s">
        <v>394</v>
      </c>
      <c r="B119" s="434"/>
      <c r="C119" s="434"/>
      <c r="D119" s="434"/>
      <c r="E119" s="434"/>
      <c r="F119" s="434"/>
      <c r="G119" s="434"/>
      <c r="H119" s="434"/>
      <c r="I119" s="434"/>
      <c r="J119" s="434"/>
    </row>
    <row r="120" spans="1:10" s="26" customFormat="1" ht="12.75" x14ac:dyDescent="0.2">
      <c r="A120" s="434" t="s">
        <v>395</v>
      </c>
      <c r="B120" s="434"/>
      <c r="C120" s="434"/>
      <c r="D120" s="434"/>
      <c r="E120" s="434"/>
      <c r="F120" s="434"/>
      <c r="G120" s="434"/>
      <c r="H120" s="434"/>
      <c r="I120" s="434"/>
      <c r="J120" s="434"/>
    </row>
    <row r="121" spans="1:10" s="26" customFormat="1" ht="12.75" x14ac:dyDescent="0.2">
      <c r="A121" s="438" t="s">
        <v>396</v>
      </c>
      <c r="B121" s="438"/>
      <c r="C121" s="438"/>
      <c r="D121" s="438"/>
      <c r="E121" s="438"/>
      <c r="F121" s="438"/>
      <c r="G121" s="438"/>
      <c r="H121" s="438"/>
      <c r="I121" s="438"/>
      <c r="J121" s="438"/>
    </row>
    <row r="122" spans="1:10" s="26" customFormat="1" ht="12.75" x14ac:dyDescent="0.2">
      <c r="A122" s="434" t="s">
        <v>397</v>
      </c>
      <c r="B122" s="434"/>
      <c r="C122" s="434"/>
      <c r="D122" s="434"/>
      <c r="E122" s="434"/>
      <c r="F122" s="434"/>
      <c r="G122" s="434"/>
      <c r="H122" s="434"/>
      <c r="I122" s="434"/>
      <c r="J122" s="434"/>
    </row>
    <row r="123" spans="1:10" s="26" customFormat="1" ht="12.75" x14ac:dyDescent="0.2">
      <c r="A123" s="434" t="s">
        <v>398</v>
      </c>
      <c r="B123" s="434"/>
      <c r="C123" s="434"/>
      <c r="D123" s="434"/>
      <c r="E123" s="434"/>
      <c r="F123" s="434"/>
      <c r="G123" s="434"/>
      <c r="H123" s="434"/>
      <c r="I123" s="434"/>
      <c r="J123" s="434"/>
    </row>
    <row r="124" spans="1:10" s="26" customFormat="1" ht="12.75" x14ac:dyDescent="0.2">
      <c r="A124" s="33" t="s">
        <v>399</v>
      </c>
      <c r="B124" s="33"/>
      <c r="C124" s="33"/>
      <c r="D124" s="33"/>
      <c r="E124" s="33"/>
      <c r="F124" s="33"/>
      <c r="G124" s="33"/>
      <c r="H124" s="33"/>
      <c r="I124" s="33"/>
      <c r="J124" s="33"/>
    </row>
    <row r="125" spans="1:10" s="26" customFormat="1" ht="12.75" x14ac:dyDescent="0.2">
      <c r="A125" s="33" t="s">
        <v>400</v>
      </c>
      <c r="B125" s="33"/>
      <c r="C125" s="33"/>
      <c r="D125" s="33"/>
      <c r="E125" s="33"/>
      <c r="F125" s="34"/>
      <c r="G125" s="34"/>
      <c r="H125" s="34"/>
      <c r="I125" s="34"/>
      <c r="J125" s="35"/>
    </row>
    <row r="126" spans="1:10" s="26" customFormat="1" ht="12.75" x14ac:dyDescent="0.2">
      <c r="A126" s="33" t="s">
        <v>401</v>
      </c>
      <c r="B126" s="33"/>
      <c r="C126" s="33"/>
      <c r="D126" s="33"/>
      <c r="E126" s="33"/>
      <c r="F126" s="33"/>
      <c r="G126" s="33"/>
      <c r="H126" s="33"/>
      <c r="I126" s="33"/>
      <c r="J126" s="33"/>
    </row>
    <row r="127" spans="1:10" s="26" customFormat="1" ht="12.75" x14ac:dyDescent="0.2">
      <c r="A127" s="438" t="s">
        <v>402</v>
      </c>
      <c r="B127" s="438"/>
      <c r="C127" s="438"/>
      <c r="D127" s="438"/>
      <c r="E127" s="438"/>
      <c r="F127" s="438"/>
      <c r="G127" s="438"/>
      <c r="H127" s="438"/>
      <c r="I127" s="438"/>
      <c r="J127" s="438"/>
    </row>
    <row r="128" spans="1:10" s="26" customFormat="1" ht="12.75" x14ac:dyDescent="0.2">
      <c r="A128" s="434" t="s">
        <v>403</v>
      </c>
      <c r="B128" s="434"/>
      <c r="C128" s="434"/>
      <c r="D128" s="434"/>
      <c r="E128" s="434"/>
      <c r="F128" s="434"/>
      <c r="G128" s="434"/>
      <c r="H128" s="434"/>
      <c r="I128" s="434"/>
      <c r="J128" s="434"/>
    </row>
    <row r="129" spans="1:10" s="26" customFormat="1" ht="12.75" x14ac:dyDescent="0.2">
      <c r="A129" s="434" t="s">
        <v>404</v>
      </c>
      <c r="B129" s="434"/>
      <c r="C129" s="434"/>
      <c r="D129" s="434"/>
      <c r="E129" s="434"/>
      <c r="F129" s="434"/>
      <c r="G129" s="434"/>
      <c r="H129" s="434"/>
      <c r="I129" s="434"/>
      <c r="J129" s="434"/>
    </row>
    <row r="130" spans="1:10" s="26" customFormat="1" ht="12.75" x14ac:dyDescent="0.2">
      <c r="A130" s="434" t="s">
        <v>405</v>
      </c>
      <c r="B130" s="434"/>
      <c r="C130" s="434"/>
      <c r="D130" s="434"/>
      <c r="E130" s="434"/>
      <c r="F130" s="434"/>
      <c r="G130" s="434"/>
      <c r="H130" s="434"/>
      <c r="I130" s="434"/>
      <c r="J130" s="434"/>
    </row>
    <row r="131" spans="1:10" s="26" customFormat="1" ht="12.75" x14ac:dyDescent="0.2">
      <c r="A131" s="25" t="s">
        <v>406</v>
      </c>
      <c r="B131" s="25"/>
      <c r="C131" s="25"/>
      <c r="D131" s="25"/>
      <c r="E131" s="25"/>
      <c r="F131" s="25"/>
      <c r="G131" s="25"/>
      <c r="H131" s="25"/>
      <c r="I131" s="25"/>
      <c r="J131" s="25"/>
    </row>
    <row r="132" spans="1:10" s="26" customFormat="1" ht="12.75" x14ac:dyDescent="0.2">
      <c r="A132" s="33" t="s">
        <v>401</v>
      </c>
      <c r="B132" s="33"/>
      <c r="C132" s="33"/>
      <c r="D132" s="33"/>
      <c r="E132" s="33"/>
      <c r="F132" s="33"/>
      <c r="G132" s="33"/>
      <c r="H132" s="33"/>
      <c r="I132" s="33"/>
      <c r="J132" s="33"/>
    </row>
    <row r="133" spans="1:10" s="26" customFormat="1" ht="12.75" x14ac:dyDescent="0.2">
      <c r="A133" s="435" t="s">
        <v>407</v>
      </c>
      <c r="B133" s="435"/>
      <c r="C133" s="435"/>
      <c r="D133" s="435"/>
      <c r="E133" s="435"/>
      <c r="F133" s="435"/>
      <c r="G133" s="435"/>
      <c r="H133" s="435"/>
      <c r="I133" s="435"/>
      <c r="J133" s="435"/>
    </row>
    <row r="134" spans="1:10" s="26" customFormat="1" ht="12.75" x14ac:dyDescent="0.2">
      <c r="A134" s="434" t="s">
        <v>408</v>
      </c>
      <c r="B134" s="436"/>
      <c r="C134" s="436"/>
      <c r="D134" s="436"/>
      <c r="E134" s="436"/>
      <c r="F134" s="436"/>
      <c r="G134" s="436"/>
      <c r="H134" s="436"/>
      <c r="I134" s="436"/>
      <c r="J134" s="436"/>
    </row>
    <row r="135" spans="1:10" s="26" customFormat="1" ht="12.75" x14ac:dyDescent="0.2">
      <c r="A135" s="434" t="s">
        <v>409</v>
      </c>
      <c r="B135" s="434"/>
      <c r="C135" s="434"/>
      <c r="D135" s="434"/>
      <c r="E135" s="434"/>
      <c r="F135" s="434"/>
      <c r="G135" s="434"/>
      <c r="H135" s="434"/>
      <c r="I135" s="434"/>
      <c r="J135" s="434"/>
    </row>
    <row r="136" spans="1:10" s="26" customFormat="1" ht="12.75" x14ac:dyDescent="0.2">
      <c r="A136" s="434" t="s">
        <v>410</v>
      </c>
      <c r="B136" s="434"/>
      <c r="C136" s="434"/>
      <c r="D136" s="434"/>
      <c r="E136" s="434"/>
      <c r="F136" s="434"/>
      <c r="G136" s="434"/>
      <c r="H136" s="434"/>
      <c r="I136" s="434"/>
      <c r="J136" s="434"/>
    </row>
    <row r="137" spans="1:10" s="26" customFormat="1" ht="12.75" x14ac:dyDescent="0.2">
      <c r="A137" s="24" t="s">
        <v>411</v>
      </c>
      <c r="B137" s="24"/>
      <c r="C137" s="24"/>
      <c r="D137" s="24"/>
      <c r="E137" s="24"/>
      <c r="F137" s="24"/>
      <c r="G137" s="24"/>
      <c r="H137" s="24"/>
      <c r="I137" s="24"/>
      <c r="J137" s="24"/>
    </row>
    <row r="138" spans="1:10" s="11" customFormat="1" x14ac:dyDescent="0.25">
      <c r="A138" s="437" t="s">
        <v>412</v>
      </c>
      <c r="B138" s="437"/>
      <c r="C138" s="437"/>
      <c r="D138" s="437"/>
      <c r="E138" s="437"/>
      <c r="F138" s="437"/>
      <c r="G138" s="437"/>
      <c r="H138" s="437"/>
      <c r="I138" s="437"/>
      <c r="J138" s="437"/>
    </row>
    <row r="139" spans="1:10" x14ac:dyDescent="0.25">
      <c r="A139" s="432"/>
      <c r="B139" s="432"/>
      <c r="C139" s="432"/>
      <c r="D139" s="432"/>
      <c r="E139" s="432"/>
      <c r="F139" s="432"/>
      <c r="G139" s="432"/>
      <c r="H139" s="432"/>
      <c r="I139" s="432"/>
      <c r="J139" s="432"/>
    </row>
    <row r="140" spans="1:10" x14ac:dyDescent="0.25">
      <c r="A140" s="432"/>
      <c r="B140" s="432"/>
      <c r="C140" s="432"/>
      <c r="D140" s="432"/>
      <c r="E140" s="432"/>
      <c r="F140" s="432"/>
      <c r="G140" s="432"/>
      <c r="H140" s="432"/>
      <c r="I140" s="432"/>
      <c r="J140" s="432"/>
    </row>
    <row r="141" spans="1:10" x14ac:dyDescent="0.25">
      <c r="A141" s="433"/>
      <c r="B141" s="433"/>
      <c r="C141" s="433"/>
      <c r="D141" s="433"/>
      <c r="E141" s="433"/>
      <c r="F141" s="433"/>
      <c r="G141" s="433"/>
      <c r="H141" s="433"/>
      <c r="I141" s="433"/>
      <c r="J141" s="433"/>
    </row>
    <row r="142" spans="1:10" x14ac:dyDescent="0.25">
      <c r="A142" s="432"/>
      <c r="B142" s="432"/>
      <c r="C142" s="432"/>
      <c r="D142" s="432"/>
      <c r="E142" s="432"/>
      <c r="F142" s="432"/>
      <c r="G142" s="432"/>
      <c r="H142" s="432"/>
      <c r="I142" s="432"/>
      <c r="J142" s="432"/>
    </row>
    <row r="143" spans="1:10" x14ac:dyDescent="0.25">
      <c r="A143" s="432"/>
      <c r="B143" s="432"/>
      <c r="C143" s="432"/>
      <c r="D143" s="432"/>
      <c r="E143" s="432"/>
      <c r="F143" s="432"/>
      <c r="G143" s="432"/>
      <c r="H143" s="432"/>
      <c r="I143" s="432"/>
      <c r="J143" s="432"/>
    </row>
  </sheetData>
  <mergeCells count="102">
    <mergeCell ref="A1:J1"/>
    <mergeCell ref="A2:J2"/>
    <mergeCell ref="A4:J4"/>
    <mergeCell ref="A5:J5"/>
    <mergeCell ref="B7:I7"/>
    <mergeCell ref="B8:E8"/>
    <mergeCell ref="F8:I8"/>
    <mergeCell ref="B12:E12"/>
    <mergeCell ref="F12:I12"/>
    <mergeCell ref="B13:E13"/>
    <mergeCell ref="F13:I13"/>
    <mergeCell ref="F14:I14"/>
    <mergeCell ref="A15:J15"/>
    <mergeCell ref="B9:E9"/>
    <mergeCell ref="F9:I9"/>
    <mergeCell ref="B10:E10"/>
    <mergeCell ref="F10:I10"/>
    <mergeCell ref="B11:E11"/>
    <mergeCell ref="F11:I11"/>
    <mergeCell ref="A23:J23"/>
    <mergeCell ref="A24:J24"/>
    <mergeCell ref="A25:J25"/>
    <mergeCell ref="A27:J27"/>
    <mergeCell ref="A28:J28"/>
    <mergeCell ref="A29:J29"/>
    <mergeCell ref="A16:J16"/>
    <mergeCell ref="A17:J17"/>
    <mergeCell ref="G18:I18"/>
    <mergeCell ref="A19:J19"/>
    <mergeCell ref="A20:J20"/>
    <mergeCell ref="A22:J22"/>
    <mergeCell ref="A36:J36"/>
    <mergeCell ref="A37:J37"/>
    <mergeCell ref="A38:J38"/>
    <mergeCell ref="A39:J39"/>
    <mergeCell ref="A40:J40"/>
    <mergeCell ref="A41:J41"/>
    <mergeCell ref="A30:J30"/>
    <mergeCell ref="A31:J31"/>
    <mergeCell ref="A32:J32"/>
    <mergeCell ref="A33:J33"/>
    <mergeCell ref="A34:J34"/>
    <mergeCell ref="A35:J35"/>
    <mergeCell ref="A59:J59"/>
    <mergeCell ref="A60:J60"/>
    <mergeCell ref="A61:J61"/>
    <mergeCell ref="A62:J62"/>
    <mergeCell ref="A70:H70"/>
    <mergeCell ref="A77:J77"/>
    <mergeCell ref="A42:J42"/>
    <mergeCell ref="A43:J43"/>
    <mergeCell ref="A44:J44"/>
    <mergeCell ref="A45:J45"/>
    <mergeCell ref="A51:J51"/>
    <mergeCell ref="A52:J52"/>
    <mergeCell ref="A88:J88"/>
    <mergeCell ref="A89:J89"/>
    <mergeCell ref="A90:J90"/>
    <mergeCell ref="A92:J92"/>
    <mergeCell ref="A93:J93"/>
    <mergeCell ref="A94:J94"/>
    <mergeCell ref="A78:XFD78"/>
    <mergeCell ref="A79:J79"/>
    <mergeCell ref="A80:J80"/>
    <mergeCell ref="A81:J81"/>
    <mergeCell ref="E87:G87"/>
    <mergeCell ref="H87:J87"/>
    <mergeCell ref="A101:J101"/>
    <mergeCell ref="A103:J103"/>
    <mergeCell ref="A106:J106"/>
    <mergeCell ref="A107:J107"/>
    <mergeCell ref="A108:J108"/>
    <mergeCell ref="A114:J114"/>
    <mergeCell ref="A95:J95"/>
    <mergeCell ref="A96:J96"/>
    <mergeCell ref="A97:J97"/>
    <mergeCell ref="A98:J98"/>
    <mergeCell ref="A99:J99"/>
    <mergeCell ref="A100:J100"/>
    <mergeCell ref="A121:J121"/>
    <mergeCell ref="A122:J122"/>
    <mergeCell ref="A123:J123"/>
    <mergeCell ref="A127:J127"/>
    <mergeCell ref="A128:J128"/>
    <mergeCell ref="A129:J129"/>
    <mergeCell ref="A115:J115"/>
    <mergeCell ref="A116:J116"/>
    <mergeCell ref="A117:J117"/>
    <mergeCell ref="A118:J118"/>
    <mergeCell ref="A119:J119"/>
    <mergeCell ref="A120:J120"/>
    <mergeCell ref="A139:J139"/>
    <mergeCell ref="A140:J140"/>
    <mergeCell ref="A141:J141"/>
    <mergeCell ref="A142:J142"/>
    <mergeCell ref="A143:J143"/>
    <mergeCell ref="A130:J130"/>
    <mergeCell ref="A133:J133"/>
    <mergeCell ref="A134:J134"/>
    <mergeCell ref="A135:J135"/>
    <mergeCell ref="A136:J136"/>
    <mergeCell ref="A138:J138"/>
  </mergeCells>
  <hyperlinks>
    <hyperlink ref="J18" r:id="rId1"/>
    <hyperlink ref="E87:G87" r:id="rId2" location="docan1830_11001_6031" display="Mental Health Provider Directory"/>
    <hyperlink ref="H87:J87" r:id="rId3" display=" SUD Provider Directory "/>
    <hyperlink ref="G18:I18" r:id="rId4" display="Prevention Early Intervention (PEI)"/>
  </hyperlinks>
  <pageMargins left="0.45" right="0.45" top="1" bottom="0.5" header="0.3" footer="0.3"/>
  <pageSetup orientation="portrait" r:id="rId5"/>
  <headerFooter>
    <oddHeader xml:space="preserve">&amp;CYolo County Mental Health Services Act (MHSA) 
&amp;"-,Bold"Data Performance Measures Report FY18-19 
FORM INSTRUCTIONS &amp;"-,Regular"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 18-19 Yolo PEI Report</vt:lpstr>
      <vt:lpstr>Demographics Sum 17-18 &amp; 18-19</vt:lpstr>
      <vt:lpstr>FY18-19 Reporting Instructions</vt:lpstr>
    </vt:vector>
  </TitlesOfParts>
  <Company>YOLO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Valle</dc:creator>
  <cp:lastModifiedBy>Fabian Valle</cp:lastModifiedBy>
  <dcterms:created xsi:type="dcterms:W3CDTF">2020-09-08T20:04:04Z</dcterms:created>
  <dcterms:modified xsi:type="dcterms:W3CDTF">2020-09-16T22:03:22Z</dcterms:modified>
</cp:coreProperties>
</file>